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pxr1\AppData\Roaming\iManage\Work\Recent\PRJ0016532 Fibre PQID 2022-2024\"/>
    </mc:Choice>
  </mc:AlternateContent>
  <xr:revisionPtr revIDLastSave="0" documentId="13_ncr:1_{7D474C0D-DD20-434A-8499-AF6270E3DBCC}" xr6:coauthVersionLast="36" xr6:coauthVersionMax="44" xr10:uidLastSave="{00000000-0000-0000-0000-000000000000}"/>
  <bookViews>
    <workbookView xWindow="-5190" yWindow="-18615" windowWidth="33120" windowHeight="18120" tabRatio="923" firstSheet="4" activeTab="6" xr2:uid="{00000000-000D-0000-FFFF-FFFF00000000}"/>
  </bookViews>
  <sheets>
    <sheet name="CoverSheet" sheetId="1" r:id="rId1"/>
    <sheet name="TOC" sheetId="115" r:id="rId2"/>
    <sheet name="Instructions" sheetId="3" r:id="rId3"/>
    <sheet name="S1.ID Return on Investment" sheetId="102" r:id="rId4"/>
    <sheet name="S2.Regulatory Profit " sheetId="117" r:id="rId5"/>
    <sheet name="S2a.TCSD Allowance" sheetId="103" r:id="rId6"/>
    <sheet name="S3.Regulatory Tax Allowance " sheetId="118" r:id="rId7"/>
    <sheet name="S4.RAB Value Rolled Forward" sheetId="120" r:id="rId8"/>
    <sheet name="S4a.Asset Allocations" sheetId="104" r:id="rId9"/>
    <sheet name="S5.Actual Expenditure Opex" sheetId="77" r:id="rId10"/>
    <sheet name="S5a.Cost Allocations" sheetId="68" r:id="rId11"/>
    <sheet name="S6.Actual Expenditure Capex" sheetId="64" r:id="rId12"/>
    <sheet name="S7.Actual vs Forecast" sheetId="126" r:id="rId13"/>
    <sheet name="S8.Consolidation Statement " sheetId="136" r:id="rId14"/>
    <sheet name="S9.Related Party Transactions" sheetId="116" r:id="rId15"/>
    <sheet name="S10.ID-FFLAS Asset Register" sheetId="130" r:id="rId16"/>
    <sheet name="S11.Capex Forecast " sheetId="131" r:id="rId17"/>
    <sheet name="S11a.Opex Forecast " sheetId="132" r:id="rId18"/>
    <sheet name="S12.Capacity Forecast" sheetId="133" r:id="rId19"/>
    <sheet name="S12a.Demand Forecast " sheetId="134" r:id="rId20"/>
    <sheet name="S13.Asset Management capability" sheetId="135" r:id="rId21"/>
  </sheets>
  <externalReferences>
    <externalReference r:id="rId22"/>
  </externalReferences>
  <definedNames>
    <definedName name="Corp.tax">'[1]Global inputs'!$G$11</definedName>
    <definedName name="dd_accuracy" localSheetId="15">#REF!</definedName>
    <definedName name="dd_accuracy" localSheetId="20">#REF!</definedName>
    <definedName name="dd_accuracy">#REF!</definedName>
    <definedName name="dd_AssetCategory" localSheetId="15">#REF!</definedName>
    <definedName name="dd_AssetCategory" localSheetId="20">#REF!</definedName>
    <definedName name="dd_AssetCategory">#REF!</definedName>
    <definedName name="dd_Basis" localSheetId="15">#REF!</definedName>
    <definedName name="dd_Basis" localSheetId="4">#REF!</definedName>
    <definedName name="dd_Basis" localSheetId="6">#REF!</definedName>
    <definedName name="dd_Basis" localSheetId="7">#REF!</definedName>
    <definedName name="dd_Basis" localSheetId="13">#REF!</definedName>
    <definedName name="dd_Basis" localSheetId="14">'S9.Related Party Transactions'!$L$58:$L$78</definedName>
    <definedName name="dd_Basis">#REF!</definedName>
    <definedName name="dd_CapacityConstraint" localSheetId="15">#REF!</definedName>
    <definedName name="dd_CapacityConstraint" localSheetId="20">#REF!</definedName>
    <definedName name="dd_CapacityConstraint">#REF!</definedName>
    <definedName name="dd_CausalProxy" localSheetId="15">#REF!</definedName>
    <definedName name="dd_CausalProxy" localSheetId="20">#REF!</definedName>
    <definedName name="dd_CausalProxy">#REF!</definedName>
    <definedName name="dd_Cause" localSheetId="15">#REF!</definedName>
    <definedName name="dd_Cause" localSheetId="20">#REF!</definedName>
    <definedName name="dd_Cause">#REF!</definedName>
    <definedName name="dd_opexsalescapex" localSheetId="15">#REF!</definedName>
    <definedName name="dd_opexsalescapex" localSheetId="20">#REF!</definedName>
    <definedName name="dd_opexsalescapex">#REF!</definedName>
    <definedName name="dd_standard" localSheetId="15">#REF!</definedName>
    <definedName name="dd_standard" localSheetId="20">#REF!</definedName>
    <definedName name="dd_standard">#REF!</definedName>
    <definedName name="dd_YesNo" localSheetId="15">#REF!</definedName>
    <definedName name="dd_YesNo" localSheetId="20">#REF!</definedName>
    <definedName name="dd_YesNo">#REF!</definedName>
    <definedName name="Disc.timing" localSheetId="15">'[1]Global inputs'!#REF!</definedName>
    <definedName name="Disc.timing">'[1]Global inputs'!#REF!</definedName>
    <definedName name="Fin.units">'[1]Global inputs'!$G$6</definedName>
    <definedName name="_xlnm.Print_Area" localSheetId="0">CoverSheet!$A$1:$D$17</definedName>
    <definedName name="_xlnm.Print_Area" localSheetId="2">Instructions!$A$1:$C$34</definedName>
    <definedName name="_xlnm.Print_Area" localSheetId="3">'S1.ID Return on Investment'!$A$1:$N$88</definedName>
    <definedName name="_xlnm.Print_Area" localSheetId="15">'S10.ID-FFLAS Asset Register'!$A$1:$AP$60</definedName>
    <definedName name="_xlnm.Print_Area" localSheetId="16">'S11.Capex Forecast '!$A$1:$N$185</definedName>
    <definedName name="_xlnm.Print_Area" localSheetId="20">'S13.Asset Management capability'!$A$1:$K$53</definedName>
    <definedName name="_xlnm.Print_Area" localSheetId="4">'S2.Regulatory Profit '!$A$1:$U$49</definedName>
    <definedName name="_xlnm.Print_Area" localSheetId="5">'S2a.TCSD Allowance'!$A$1:$O$28</definedName>
    <definedName name="_xlnm.Print_Area" localSheetId="6">'S3.Regulatory Tax Allowance '!$A$1:$K$59</definedName>
    <definedName name="_xlnm.Print_Area" localSheetId="7">'S4.RAB Value Rolled Forward'!$A$1:$P$128</definedName>
    <definedName name="_xlnm.Print_Area" localSheetId="8">'S4a.Asset Allocations'!$A$1:$M$118</definedName>
    <definedName name="_xlnm.Print_Area" localSheetId="9">'S5.Actual Expenditure Opex'!$A$1:$R$25</definedName>
    <definedName name="_xlnm.Print_Area" localSheetId="10">'S5a.Cost Allocations'!$A$1:$L$87</definedName>
    <definedName name="_xlnm.Print_Area" localSheetId="11">'S6.Actual Expenditure Capex'!$A$1:$L$126</definedName>
    <definedName name="_xlnm.Print_Area" localSheetId="12">'S7.Actual vs Forecast'!$A$1:$K$62</definedName>
    <definedName name="_xlnm.Print_Area" localSheetId="13">'S8.Consolidation Statement '!$A$1:$M$38</definedName>
    <definedName name="_xlnm.Print_Area" localSheetId="14">'S9.Related Party Transactions'!$A$1:$J$58</definedName>
    <definedName name="_xlnm.Print_Area" localSheetId="1">TOC!$A$1:$D$25</definedName>
    <definedName name="_xlnm.Print_Titles" localSheetId="3">'S1.ID Return on Investment'!$1:$6</definedName>
    <definedName name="_xlnm.Print_Titles" localSheetId="15">'S10.ID-FFLAS Asset Register'!$1:$6</definedName>
    <definedName name="_xlnm.Print_Titles" localSheetId="16">'S11.Capex Forecast '!$1:$6</definedName>
    <definedName name="_xlnm.Print_Titles" localSheetId="17">'S11a.Opex Forecast '!$1:$6</definedName>
    <definedName name="_xlnm.Print_Titles" localSheetId="18">'S12.Capacity Forecast'!$1:$6</definedName>
    <definedName name="_xlnm.Print_Titles" localSheetId="19">'S12a.Demand Forecast '!$1:$6</definedName>
    <definedName name="_xlnm.Print_Titles" localSheetId="20">'S13.Asset Management capability'!$1:$6</definedName>
    <definedName name="_xlnm.Print_Titles" localSheetId="4">'S2.Regulatory Profit '!$1:$6</definedName>
    <definedName name="_xlnm.Print_Titles" localSheetId="5">'S2a.TCSD Allowance'!$1:$6</definedName>
    <definedName name="_xlnm.Print_Titles" localSheetId="7">'S4.RAB Value Rolled Forward'!$1:$6</definedName>
    <definedName name="_xlnm.Print_Titles" localSheetId="8">'S4a.Asset Allocations'!$1:$6</definedName>
    <definedName name="_xlnm.Print_Titles" localSheetId="9">'S5.Actual Expenditure Opex'!$1:$6</definedName>
    <definedName name="_xlnm.Print_Titles" localSheetId="10">'S5a.Cost Allocations'!$1:$6</definedName>
    <definedName name="_xlnm.Print_Titles" localSheetId="11">'S6.Actual Expenditure Capex'!$1:$6</definedName>
    <definedName name="_xlnm.Print_Titles" localSheetId="12">'S7.Actual vs Forecast'!$1:$6</definedName>
    <definedName name="_xlnm.Print_Titles" localSheetId="14">'S9.Related Party Transactions'!$1:$6</definedName>
    <definedName name="Reg.startdate">'[1]Global inputs'!$G$7</definedName>
    <definedName name="rGPBNames" localSheetId="15">#REF!</definedName>
    <definedName name="rGPBNames">#REF!</definedName>
    <definedName name="Startdate" localSheetId="15">[1]Checks!#REF!</definedName>
    <definedName name="Startdate">[1]Checks!#REF!</definedName>
    <definedName name="Tax.option" localSheetId="15">'[1]Global inputs'!#REF!</definedName>
    <definedName name="Tax.option">'[1]Global inputs'!#REF!</definedName>
    <definedName name="WACC">'[1]Global inputs'!$G$30</definedName>
    <definedName name="Z_21F2E024_704F_4E93_AC63_213755ECFFE0_.wvu.PrintArea" localSheetId="0" hidden="1">CoverSheet!$A$1:$D$17</definedName>
    <definedName name="Z_21F2E024_704F_4E93_AC63_213755ECFFE0_.wvu.PrintArea" localSheetId="2" hidden="1">Instructions!$A$1:$C$34</definedName>
    <definedName name="Z_21F2E024_704F_4E93_AC63_213755ECFFE0_.wvu.PrintArea" localSheetId="3" hidden="1">'S1.ID Return on Investment'!$A$1:$N$80</definedName>
    <definedName name="Z_21F2E024_704F_4E93_AC63_213755ECFFE0_.wvu.PrintArea" localSheetId="15" hidden="1">'S10.ID-FFLAS Asset Register'!$A$1:$S$60</definedName>
    <definedName name="Z_21F2E024_704F_4E93_AC63_213755ECFFE0_.wvu.PrintArea" localSheetId="16" hidden="1">'S11.Capex Forecast '!$A$1:$N$185</definedName>
    <definedName name="Z_21F2E024_704F_4E93_AC63_213755ECFFE0_.wvu.PrintArea" localSheetId="17" hidden="1">'S11a.Opex Forecast '!$A$1:$O$55</definedName>
    <definedName name="Z_21F2E024_704F_4E93_AC63_213755ECFFE0_.wvu.PrintArea" localSheetId="18" hidden="1">'S12.Capacity Forecast'!$A$1:$U$42</definedName>
    <definedName name="Z_21F2E024_704F_4E93_AC63_213755ECFFE0_.wvu.PrintArea" localSheetId="19" hidden="1">'S12a.Demand Forecast '!$A$1:$N$139</definedName>
    <definedName name="Z_21F2E024_704F_4E93_AC63_213755ECFFE0_.wvu.PrintArea" localSheetId="20" hidden="1">'S13.Asset Management capability'!$A$1:$S$54</definedName>
    <definedName name="Z_21F2E024_704F_4E93_AC63_213755ECFFE0_.wvu.PrintArea" localSheetId="4" hidden="1">'S2.Regulatory Profit '!$A$1:$U$49</definedName>
    <definedName name="Z_21F2E024_704F_4E93_AC63_213755ECFFE0_.wvu.PrintArea" localSheetId="5" hidden="1">'S2a.TCSD Allowance'!$A$1:$O$28</definedName>
    <definedName name="Z_21F2E024_704F_4E93_AC63_213755ECFFE0_.wvu.PrintArea" localSheetId="7" hidden="1">'S4.RAB Value Rolled Forward'!$A$1:$Q$128</definedName>
    <definedName name="Z_21F2E024_704F_4E93_AC63_213755ECFFE0_.wvu.PrintArea" localSheetId="8" hidden="1">'S4a.Asset Allocations'!$A$1:$M$118</definedName>
    <definedName name="Z_21F2E024_704F_4E93_AC63_213755ECFFE0_.wvu.PrintArea" localSheetId="10" hidden="1">'S5a.Cost Allocations'!$A$1:$L$87</definedName>
    <definedName name="Z_21F2E024_704F_4E93_AC63_213755ECFFE0_.wvu.PrintArea" localSheetId="11" hidden="1">'S6.Actual Expenditure Capex'!$A$1:$L$111</definedName>
    <definedName name="Z_21F2E024_704F_4E93_AC63_213755ECFFE0_.wvu.PrintArea" localSheetId="12" hidden="1">'S7.Actual vs Forecast'!$A$1:$K$62</definedName>
    <definedName name="Z_21F2E024_704F_4E93_AC63_213755ECFFE0_.wvu.PrintArea" localSheetId="14" hidden="1">'S9.Related Party Transactions'!$A$1:$J$58</definedName>
    <definedName name="Z_21F2E024_704F_4E93_AC63_213755ECFFE0_.wvu.PrintArea" localSheetId="1" hidden="1">TOC!$A$1:$D$25</definedName>
    <definedName name="Z_21F2E024_704F_4E93_AC63_213755ECFFE0_.wvu.PrintTitles" localSheetId="8" hidden="1">'S4a.Asset Allocations'!$1:$6</definedName>
    <definedName name="Z_A14D7CC1_2369_4658_B8E9_B7D652E5D709_.wvu.PrintArea" localSheetId="4" hidden="1">'S2.Regulatory Profit '!$A$1:$S$43</definedName>
    <definedName name="Z_A14D7CC1_2369_4658_B8E9_B7D652E5D709_.wvu.PrintArea" localSheetId="9" hidden="1">'S5.Actual Expenditure Opex'!#REF!</definedName>
    <definedName name="Z_A14D7CC1_2369_4658_B8E9_B7D652E5D709_.wvu.PrintArea" localSheetId="11" hidden="1">'S6.Actual Expenditure Capex'!$A$1:$J$56</definedName>
  </definedNames>
  <calcPr calcId="1790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02" l="1"/>
  <c r="H25" i="116" l="1"/>
  <c r="H26" i="116"/>
  <c r="H27" i="116"/>
  <c r="H28" i="116"/>
  <c r="H24" i="116"/>
  <c r="H20" i="116"/>
  <c r="H21" i="116"/>
  <c r="H19" i="116"/>
  <c r="H13" i="116"/>
  <c r="H14" i="116"/>
  <c r="H15" i="116"/>
  <c r="H16" i="116"/>
  <c r="H17" i="116"/>
  <c r="H12" i="116"/>
  <c r="A38" i="136" l="1"/>
  <c r="A37" i="136"/>
  <c r="A36" i="136"/>
  <c r="A35" i="136"/>
  <c r="A34" i="136"/>
  <c r="A33" i="136"/>
  <c r="A32" i="136"/>
  <c r="A31" i="136"/>
  <c r="A30" i="136"/>
  <c r="A29" i="136"/>
  <c r="A28" i="136"/>
  <c r="A27" i="136"/>
  <c r="A26" i="136"/>
  <c r="L25" i="136"/>
  <c r="J25" i="136"/>
  <c r="H25" i="136"/>
  <c r="F25" i="136"/>
  <c r="A25" i="136"/>
  <c r="A24" i="136"/>
  <c r="A23" i="136"/>
  <c r="A22" i="136"/>
  <c r="A21" i="136"/>
  <c r="A20" i="136"/>
  <c r="A19" i="136"/>
  <c r="A18" i="136"/>
  <c r="A17" i="136"/>
  <c r="A16" i="136"/>
  <c r="A15" i="136"/>
  <c r="L14" i="136"/>
  <c r="L20" i="136" s="1"/>
  <c r="J14" i="136"/>
  <c r="J20" i="136" s="1"/>
  <c r="H14" i="136"/>
  <c r="H20" i="136" s="1"/>
  <c r="F14" i="136"/>
  <c r="F20" i="136" s="1"/>
  <c r="D14" i="136"/>
  <c r="D20" i="136" s="1"/>
  <c r="A14" i="136"/>
  <c r="A13" i="136"/>
  <c r="A12" i="136"/>
  <c r="A11" i="136"/>
  <c r="A10" i="136"/>
  <c r="A9" i="136"/>
  <c r="A8" i="136"/>
  <c r="A7" i="136"/>
  <c r="K118" i="64" l="1"/>
  <c r="K107" i="64"/>
  <c r="K120" i="64" s="1"/>
  <c r="F97" i="64"/>
  <c r="G107" i="64" s="1"/>
  <c r="G118" i="64" l="1"/>
  <c r="K2" i="134"/>
  <c r="Q2" i="133"/>
  <c r="L2" i="132"/>
  <c r="K2" i="131"/>
  <c r="H3" i="130"/>
  <c r="H2" i="130"/>
  <c r="M132" i="134" l="1"/>
  <c r="L132" i="134"/>
  <c r="K132" i="134"/>
  <c r="J132" i="134"/>
  <c r="I132" i="134"/>
  <c r="H132" i="134"/>
  <c r="M131" i="134"/>
  <c r="L131" i="134"/>
  <c r="K131" i="134"/>
  <c r="J131" i="134"/>
  <c r="I131" i="134"/>
  <c r="H131" i="134"/>
  <c r="M130" i="134"/>
  <c r="L130" i="134"/>
  <c r="K130" i="134"/>
  <c r="J130" i="134"/>
  <c r="I130" i="134"/>
  <c r="H130" i="134"/>
  <c r="M129" i="134"/>
  <c r="L129" i="134"/>
  <c r="K129" i="134"/>
  <c r="J129" i="134"/>
  <c r="I129" i="134"/>
  <c r="H129" i="134"/>
  <c r="M128" i="134"/>
  <c r="L128" i="134"/>
  <c r="K128" i="134"/>
  <c r="J128" i="134"/>
  <c r="I128" i="134"/>
  <c r="H128" i="134"/>
  <c r="M127" i="134"/>
  <c r="L127" i="134"/>
  <c r="K127" i="134"/>
  <c r="J127" i="134"/>
  <c r="I127" i="134"/>
  <c r="H127" i="134"/>
  <c r="M126" i="134"/>
  <c r="L126" i="134"/>
  <c r="K126" i="134"/>
  <c r="J126" i="134"/>
  <c r="I126" i="134"/>
  <c r="H126" i="134"/>
  <c r="M125" i="134"/>
  <c r="L125" i="134"/>
  <c r="K125" i="134"/>
  <c r="J125" i="134"/>
  <c r="I125" i="134"/>
  <c r="H125" i="134"/>
  <c r="M124" i="134"/>
  <c r="L124" i="134"/>
  <c r="K124" i="134"/>
  <c r="J124" i="134"/>
  <c r="I124" i="134"/>
  <c r="H124" i="134"/>
  <c r="M123" i="134"/>
  <c r="L123" i="134"/>
  <c r="K123" i="134"/>
  <c r="J123" i="134"/>
  <c r="I123" i="134"/>
  <c r="H123" i="134"/>
  <c r="M122" i="134"/>
  <c r="L122" i="134"/>
  <c r="K122" i="134"/>
  <c r="J122" i="134"/>
  <c r="I122" i="134"/>
  <c r="H122" i="134"/>
  <c r="M121" i="134"/>
  <c r="L121" i="134"/>
  <c r="K121" i="134"/>
  <c r="J121" i="134"/>
  <c r="I121" i="134"/>
  <c r="H121" i="134"/>
  <c r="M120" i="134"/>
  <c r="L120" i="134"/>
  <c r="K120" i="134"/>
  <c r="J120" i="134"/>
  <c r="I120" i="134"/>
  <c r="H120" i="134"/>
  <c r="M119" i="134"/>
  <c r="L119" i="134"/>
  <c r="K119" i="134"/>
  <c r="J119" i="134"/>
  <c r="I119" i="134"/>
  <c r="H119" i="134"/>
  <c r="M118" i="134"/>
  <c r="L118" i="134"/>
  <c r="K118" i="134"/>
  <c r="J118" i="134"/>
  <c r="I118" i="134"/>
  <c r="H118" i="134"/>
  <c r="M117" i="134"/>
  <c r="L117" i="134"/>
  <c r="K117" i="134"/>
  <c r="J117" i="134"/>
  <c r="I117" i="134"/>
  <c r="H117" i="134"/>
  <c r="M116" i="134"/>
  <c r="L116" i="134"/>
  <c r="K116" i="134"/>
  <c r="J116" i="134"/>
  <c r="I116" i="134"/>
  <c r="H116" i="134"/>
  <c r="M115" i="134"/>
  <c r="L115" i="134"/>
  <c r="K115" i="134"/>
  <c r="J115" i="134"/>
  <c r="I115" i="134"/>
  <c r="H115" i="134"/>
  <c r="M114" i="134"/>
  <c r="L114" i="134"/>
  <c r="K114" i="134"/>
  <c r="J114" i="134"/>
  <c r="I114" i="134"/>
  <c r="H114" i="134"/>
  <c r="M113" i="134"/>
  <c r="L113" i="134"/>
  <c r="K113" i="134"/>
  <c r="J113" i="134"/>
  <c r="I113" i="134"/>
  <c r="H113" i="134"/>
  <c r="M112" i="134"/>
  <c r="L112" i="134"/>
  <c r="K112" i="134"/>
  <c r="J112" i="134"/>
  <c r="I112" i="134"/>
  <c r="H112" i="134"/>
  <c r="M111" i="134"/>
  <c r="L111" i="134"/>
  <c r="K111" i="134"/>
  <c r="J111" i="134"/>
  <c r="I111" i="134"/>
  <c r="H111" i="134"/>
  <c r="M110" i="134"/>
  <c r="L110" i="134"/>
  <c r="K110" i="134"/>
  <c r="J110" i="134"/>
  <c r="I110" i="134"/>
  <c r="H110" i="134"/>
  <c r="M109" i="134"/>
  <c r="L109" i="134"/>
  <c r="K109" i="134"/>
  <c r="J109" i="134"/>
  <c r="I109" i="134"/>
  <c r="H109" i="134"/>
  <c r="M108" i="134"/>
  <c r="L108" i="134"/>
  <c r="K108" i="134"/>
  <c r="J108" i="134"/>
  <c r="I108" i="134"/>
  <c r="H108" i="134"/>
  <c r="M107" i="134"/>
  <c r="L107" i="134"/>
  <c r="K107" i="134"/>
  <c r="J107" i="134"/>
  <c r="I107" i="134"/>
  <c r="H107" i="134"/>
  <c r="M106" i="134"/>
  <c r="L106" i="134"/>
  <c r="K106" i="134"/>
  <c r="J106" i="134"/>
  <c r="I106" i="134"/>
  <c r="H106" i="134"/>
  <c r="M105" i="134"/>
  <c r="L105" i="134"/>
  <c r="K105" i="134"/>
  <c r="J105" i="134"/>
  <c r="I105" i="134"/>
  <c r="H105" i="134"/>
  <c r="M104" i="134"/>
  <c r="L104" i="134"/>
  <c r="K104" i="134"/>
  <c r="J104" i="134"/>
  <c r="I104" i="134"/>
  <c r="H104" i="134"/>
  <c r="M103" i="134"/>
  <c r="L103" i="134"/>
  <c r="K103" i="134"/>
  <c r="J103" i="134"/>
  <c r="I103" i="134"/>
  <c r="H103" i="134"/>
  <c r="M102" i="134"/>
  <c r="L102" i="134"/>
  <c r="K102" i="134"/>
  <c r="J102" i="134"/>
  <c r="I102" i="134"/>
  <c r="H102" i="134"/>
  <c r="M98" i="134"/>
  <c r="L98" i="134"/>
  <c r="K98" i="134"/>
  <c r="J98" i="134"/>
  <c r="I98" i="134"/>
  <c r="H98" i="134"/>
  <c r="M59" i="134"/>
  <c r="M133" i="134" s="1"/>
  <c r="L59" i="134"/>
  <c r="L133" i="134" s="1"/>
  <c r="K59" i="134"/>
  <c r="K63" i="134" s="1"/>
  <c r="J59" i="134"/>
  <c r="J63" i="134" s="1"/>
  <c r="I59" i="134"/>
  <c r="H59" i="134"/>
  <c r="M20" i="134"/>
  <c r="M23" i="134" s="1"/>
  <c r="L20" i="134"/>
  <c r="L23" i="134" s="1"/>
  <c r="K20" i="134"/>
  <c r="K24" i="134" s="1"/>
  <c r="J20" i="134"/>
  <c r="J24" i="134" s="1"/>
  <c r="I20" i="134"/>
  <c r="I23" i="134" s="1"/>
  <c r="H20" i="134"/>
  <c r="H23" i="134" s="1"/>
  <c r="T41" i="133"/>
  <c r="S41" i="133"/>
  <c r="R41" i="133"/>
  <c r="Q41" i="133"/>
  <c r="P41" i="133"/>
  <c r="O41" i="133"/>
  <c r="N41" i="133"/>
  <c r="M41" i="133"/>
  <c r="L41" i="133"/>
  <c r="K41" i="133"/>
  <c r="J41" i="133"/>
  <c r="I41" i="133"/>
  <c r="H41" i="133"/>
  <c r="G41" i="133"/>
  <c r="N54" i="132"/>
  <c r="M54" i="132"/>
  <c r="L54" i="132"/>
  <c r="K54" i="132"/>
  <c r="J54" i="132"/>
  <c r="I54" i="132"/>
  <c r="N51" i="132"/>
  <c r="M51" i="132"/>
  <c r="L51" i="132"/>
  <c r="K51" i="132"/>
  <c r="J51" i="132"/>
  <c r="I51" i="132"/>
  <c r="N50" i="132"/>
  <c r="M50" i="132"/>
  <c r="L50" i="132"/>
  <c r="K50" i="132"/>
  <c r="J50" i="132"/>
  <c r="I50" i="132"/>
  <c r="N49" i="132"/>
  <c r="M49" i="132"/>
  <c r="L49" i="132"/>
  <c r="K49" i="132"/>
  <c r="J49" i="132"/>
  <c r="I49" i="132"/>
  <c r="N47" i="132"/>
  <c r="M47" i="132"/>
  <c r="L47" i="132"/>
  <c r="K47" i="132"/>
  <c r="J47" i="132"/>
  <c r="I47" i="132"/>
  <c r="N46" i="132"/>
  <c r="M46" i="132"/>
  <c r="L46" i="132"/>
  <c r="K46" i="132"/>
  <c r="J46" i="132"/>
  <c r="I46" i="132"/>
  <c r="N45" i="132"/>
  <c r="M45" i="132"/>
  <c r="L45" i="132"/>
  <c r="K45" i="132"/>
  <c r="J45" i="132"/>
  <c r="I45" i="132"/>
  <c r="N44" i="132"/>
  <c r="M44" i="132"/>
  <c r="L44" i="132"/>
  <c r="K44" i="132"/>
  <c r="J44" i="132"/>
  <c r="I44" i="132"/>
  <c r="N43" i="132"/>
  <c r="M43" i="132"/>
  <c r="L43" i="132"/>
  <c r="K43" i="132"/>
  <c r="J43" i="132"/>
  <c r="I43" i="132"/>
  <c r="N42" i="132"/>
  <c r="M42" i="132"/>
  <c r="L42" i="132"/>
  <c r="K42" i="132"/>
  <c r="J42" i="132"/>
  <c r="I42" i="132"/>
  <c r="N38" i="132"/>
  <c r="M38" i="132"/>
  <c r="L38" i="132"/>
  <c r="K38" i="132"/>
  <c r="J38" i="132"/>
  <c r="I38" i="132"/>
  <c r="N34" i="132"/>
  <c r="M34" i="132"/>
  <c r="L34" i="132"/>
  <c r="K34" i="132"/>
  <c r="K39" i="132" s="1"/>
  <c r="J34" i="132"/>
  <c r="I34" i="132"/>
  <c r="N19" i="132"/>
  <c r="M19" i="132"/>
  <c r="L19" i="132"/>
  <c r="L52" i="132" s="1"/>
  <c r="K19" i="132"/>
  <c r="J19" i="132"/>
  <c r="J52" i="132" s="1"/>
  <c r="I19" i="132"/>
  <c r="N15" i="132"/>
  <c r="M15" i="132"/>
  <c r="L15" i="132"/>
  <c r="K15" i="132"/>
  <c r="J15" i="132"/>
  <c r="J48" i="132" s="1"/>
  <c r="I15" i="132"/>
  <c r="I48" i="132" s="1"/>
  <c r="M182" i="131"/>
  <c r="L182" i="131"/>
  <c r="K182" i="131"/>
  <c r="J182" i="131"/>
  <c r="I182" i="131"/>
  <c r="I184" i="131" s="1"/>
  <c r="H182" i="131"/>
  <c r="M172" i="131"/>
  <c r="L172" i="131"/>
  <c r="K172" i="131"/>
  <c r="J172" i="131"/>
  <c r="I172" i="131"/>
  <c r="H172" i="131"/>
  <c r="M157" i="131"/>
  <c r="M159" i="131" s="1"/>
  <c r="L157" i="131"/>
  <c r="L159" i="131" s="1"/>
  <c r="K157" i="131"/>
  <c r="K159" i="131" s="1"/>
  <c r="J157" i="131"/>
  <c r="J159" i="131" s="1"/>
  <c r="I157" i="131"/>
  <c r="I159" i="131" s="1"/>
  <c r="H157" i="131"/>
  <c r="H159" i="131" s="1"/>
  <c r="M143" i="131"/>
  <c r="M145" i="131" s="1"/>
  <c r="L143" i="131"/>
  <c r="L145" i="131" s="1"/>
  <c r="K143" i="131"/>
  <c r="K145" i="131" s="1"/>
  <c r="J143" i="131"/>
  <c r="J145" i="131" s="1"/>
  <c r="I143" i="131"/>
  <c r="I145" i="131" s="1"/>
  <c r="H143" i="131"/>
  <c r="H145" i="131" s="1"/>
  <c r="M132" i="131"/>
  <c r="M134" i="131" s="1"/>
  <c r="L132" i="131"/>
  <c r="L134" i="131" s="1"/>
  <c r="K132" i="131"/>
  <c r="K134" i="131" s="1"/>
  <c r="J132" i="131"/>
  <c r="J134" i="131" s="1"/>
  <c r="I132" i="131"/>
  <c r="I134" i="131" s="1"/>
  <c r="H132" i="131"/>
  <c r="H134" i="131" s="1"/>
  <c r="M123" i="131"/>
  <c r="M125" i="131" s="1"/>
  <c r="L123" i="131"/>
  <c r="L125" i="131" s="1"/>
  <c r="K123" i="131"/>
  <c r="K125" i="131" s="1"/>
  <c r="J123" i="131"/>
  <c r="J125" i="131" s="1"/>
  <c r="I123" i="131"/>
  <c r="I125" i="131" s="1"/>
  <c r="H123" i="131"/>
  <c r="H125" i="131" s="1"/>
  <c r="M112" i="131"/>
  <c r="M114" i="131" s="1"/>
  <c r="L112" i="131"/>
  <c r="L114" i="131" s="1"/>
  <c r="K112" i="131"/>
  <c r="K114" i="131" s="1"/>
  <c r="J112" i="131"/>
  <c r="J114" i="131" s="1"/>
  <c r="I112" i="131"/>
  <c r="I114" i="131" s="1"/>
  <c r="H112" i="131"/>
  <c r="H114" i="131" s="1"/>
  <c r="M99" i="131"/>
  <c r="L99" i="131"/>
  <c r="K99" i="131"/>
  <c r="J99" i="131"/>
  <c r="I99" i="131"/>
  <c r="H99" i="131"/>
  <c r="M98" i="131"/>
  <c r="L98" i="131"/>
  <c r="K98" i="131"/>
  <c r="J98" i="131"/>
  <c r="I98" i="131"/>
  <c r="H98" i="131"/>
  <c r="M96" i="131"/>
  <c r="L96" i="131"/>
  <c r="K96" i="131"/>
  <c r="J96" i="131"/>
  <c r="I96" i="131"/>
  <c r="H96" i="131"/>
  <c r="M94" i="131"/>
  <c r="L94" i="131"/>
  <c r="K94" i="131"/>
  <c r="J94" i="131"/>
  <c r="I94" i="131"/>
  <c r="H94" i="131"/>
  <c r="M93" i="131"/>
  <c r="L93" i="131"/>
  <c r="K93" i="131"/>
  <c r="J93" i="131"/>
  <c r="I93" i="131"/>
  <c r="H93" i="131"/>
  <c r="M92" i="131"/>
  <c r="L92" i="131"/>
  <c r="K92" i="131"/>
  <c r="J92" i="131"/>
  <c r="I92" i="131"/>
  <c r="H92" i="131"/>
  <c r="M91" i="131"/>
  <c r="L91" i="131"/>
  <c r="K91" i="131"/>
  <c r="J91" i="131"/>
  <c r="I91" i="131"/>
  <c r="H91" i="131"/>
  <c r="M89" i="131"/>
  <c r="L89" i="131"/>
  <c r="K89" i="131"/>
  <c r="J89" i="131"/>
  <c r="I89" i="131"/>
  <c r="H89" i="131"/>
  <c r="M88" i="131"/>
  <c r="L88" i="131"/>
  <c r="K88" i="131"/>
  <c r="J88" i="131"/>
  <c r="I88" i="131"/>
  <c r="H88" i="131"/>
  <c r="M87" i="131"/>
  <c r="L87" i="131"/>
  <c r="K87" i="131"/>
  <c r="J87" i="131"/>
  <c r="I87" i="131"/>
  <c r="H87" i="131"/>
  <c r="M85" i="131"/>
  <c r="L85" i="131"/>
  <c r="K85" i="131"/>
  <c r="J85" i="131"/>
  <c r="I85" i="131"/>
  <c r="H85" i="131"/>
  <c r="M84" i="131"/>
  <c r="L84" i="131"/>
  <c r="K84" i="131"/>
  <c r="J84" i="131"/>
  <c r="I84" i="131"/>
  <c r="H84" i="131"/>
  <c r="M82" i="131"/>
  <c r="L82" i="131"/>
  <c r="K82" i="131"/>
  <c r="J82" i="131"/>
  <c r="I82" i="131"/>
  <c r="H82" i="131"/>
  <c r="M81" i="131"/>
  <c r="L81" i="131"/>
  <c r="K81" i="131"/>
  <c r="J81" i="131"/>
  <c r="I81" i="131"/>
  <c r="H81" i="131"/>
  <c r="M80" i="131"/>
  <c r="L80" i="131"/>
  <c r="K80" i="131"/>
  <c r="J80" i="131"/>
  <c r="I80" i="131"/>
  <c r="H80" i="131"/>
  <c r="M58" i="131"/>
  <c r="L58" i="131"/>
  <c r="K58" i="131"/>
  <c r="J58" i="131"/>
  <c r="I58" i="131"/>
  <c r="H58" i="131"/>
  <c r="M53" i="131"/>
  <c r="L53" i="131"/>
  <c r="K53" i="131"/>
  <c r="J53" i="131"/>
  <c r="I53" i="131"/>
  <c r="H53" i="131"/>
  <c r="J49" i="131"/>
  <c r="J63" i="131" s="1"/>
  <c r="M46" i="131"/>
  <c r="L46" i="131"/>
  <c r="K46" i="131"/>
  <c r="J46" i="131"/>
  <c r="I46" i="131"/>
  <c r="H46" i="131"/>
  <c r="M25" i="131"/>
  <c r="L25" i="131"/>
  <c r="L95" i="131" s="1"/>
  <c r="K25" i="131"/>
  <c r="K95" i="131" s="1"/>
  <c r="J25" i="131"/>
  <c r="I25" i="131"/>
  <c r="H25" i="131"/>
  <c r="M20" i="131"/>
  <c r="L20" i="131"/>
  <c r="K20" i="131"/>
  <c r="J20" i="131"/>
  <c r="J90" i="131" s="1"/>
  <c r="I20" i="131"/>
  <c r="I90" i="131" s="1"/>
  <c r="H20" i="131"/>
  <c r="M13" i="131"/>
  <c r="L13" i="131"/>
  <c r="K13" i="131"/>
  <c r="J13" i="131"/>
  <c r="I13" i="131"/>
  <c r="I83" i="131" s="1"/>
  <c r="H13" i="131"/>
  <c r="H27" i="131" s="1"/>
  <c r="H59" i="130"/>
  <c r="H58" i="130"/>
  <c r="H57" i="130"/>
  <c r="H55" i="130"/>
  <c r="H54" i="130"/>
  <c r="H53" i="130"/>
  <c r="H49" i="130"/>
  <c r="H48" i="130"/>
  <c r="H47" i="130"/>
  <c r="H46" i="130"/>
  <c r="H45" i="130"/>
  <c r="H44" i="130"/>
  <c r="H43" i="130"/>
  <c r="H38" i="130"/>
  <c r="H37" i="130"/>
  <c r="H36" i="130"/>
  <c r="H35" i="130"/>
  <c r="H34" i="130"/>
  <c r="H33" i="130"/>
  <c r="H32" i="130"/>
  <c r="H31" i="130"/>
  <c r="H30" i="130"/>
  <c r="H29" i="130"/>
  <c r="H28" i="130"/>
  <c r="H27" i="130"/>
  <c r="H26" i="130"/>
  <c r="H25" i="130"/>
  <c r="H24" i="130"/>
  <c r="H23" i="130"/>
  <c r="H22" i="130"/>
  <c r="H21" i="130"/>
  <c r="H20" i="130"/>
  <c r="H19" i="130"/>
  <c r="H18" i="130"/>
  <c r="H17" i="130"/>
  <c r="H16" i="130"/>
  <c r="H13" i="130"/>
  <c r="H12" i="130"/>
  <c r="H11" i="130"/>
  <c r="H10" i="130"/>
  <c r="K27" i="131" l="1"/>
  <c r="L184" i="131"/>
  <c r="K48" i="132"/>
  <c r="M52" i="132"/>
  <c r="J27" i="131"/>
  <c r="J97" i="131" s="1"/>
  <c r="H133" i="134"/>
  <c r="L48" i="132"/>
  <c r="N52" i="132"/>
  <c r="J60" i="131"/>
  <c r="J64" i="131" s="1"/>
  <c r="J70" i="131" s="1"/>
  <c r="K16" i="131"/>
  <c r="K60" i="131"/>
  <c r="K64" i="131" s="1"/>
  <c r="K70" i="131" s="1"/>
  <c r="H90" i="131"/>
  <c r="J16" i="131"/>
  <c r="J86" i="131" s="1"/>
  <c r="M184" i="131"/>
  <c r="L60" i="131"/>
  <c r="L64" i="131" s="1"/>
  <c r="L70" i="131" s="1"/>
  <c r="I133" i="134"/>
  <c r="J95" i="131"/>
  <c r="N39" i="132"/>
  <c r="J83" i="131"/>
  <c r="K83" i="131"/>
  <c r="H184" i="131"/>
  <c r="J184" i="131"/>
  <c r="M48" i="132"/>
  <c r="K184" i="131"/>
  <c r="N48" i="132"/>
  <c r="J39" i="132"/>
  <c r="K90" i="131"/>
  <c r="M95" i="131"/>
  <c r="K49" i="131"/>
  <c r="K63" i="131" s="1"/>
  <c r="L90" i="131"/>
  <c r="M83" i="131"/>
  <c r="M90" i="131"/>
  <c r="I52" i="132"/>
  <c r="H63" i="134"/>
  <c r="I95" i="131"/>
  <c r="J23" i="134"/>
  <c r="L63" i="134"/>
  <c r="H95" i="131"/>
  <c r="L39" i="132"/>
  <c r="I39" i="132"/>
  <c r="M39" i="132"/>
  <c r="K52" i="132"/>
  <c r="H32" i="131"/>
  <c r="J32" i="131"/>
  <c r="K32" i="131"/>
  <c r="K97" i="131"/>
  <c r="H83" i="131"/>
  <c r="H16" i="131"/>
  <c r="L83" i="131"/>
  <c r="L16" i="131"/>
  <c r="L31" i="131" s="1"/>
  <c r="L27" i="131"/>
  <c r="H60" i="131"/>
  <c r="H64" i="131" s="1"/>
  <c r="H70" i="131" s="1"/>
  <c r="K20" i="132"/>
  <c r="K53" i="132" s="1"/>
  <c r="I27" i="131"/>
  <c r="K31" i="131"/>
  <c r="I60" i="131"/>
  <c r="I64" i="131" s="1"/>
  <c r="I70" i="131" s="1"/>
  <c r="M60" i="131"/>
  <c r="M64" i="131" s="1"/>
  <c r="M70" i="131" s="1"/>
  <c r="H49" i="131"/>
  <c r="H63" i="131" s="1"/>
  <c r="L49" i="131"/>
  <c r="L63" i="131"/>
  <c r="I20" i="132"/>
  <c r="I53" i="132" s="1"/>
  <c r="M20" i="132"/>
  <c r="H24" i="134"/>
  <c r="L24" i="134"/>
  <c r="J133" i="134"/>
  <c r="M27" i="131"/>
  <c r="I16" i="131"/>
  <c r="I31" i="131" s="1"/>
  <c r="M16" i="131"/>
  <c r="I49" i="131"/>
  <c r="I63" i="131" s="1"/>
  <c r="M49" i="131"/>
  <c r="M63" i="131" s="1"/>
  <c r="J20" i="132"/>
  <c r="N20" i="132"/>
  <c r="K23" i="134"/>
  <c r="I24" i="134"/>
  <c r="M24" i="134"/>
  <c r="I63" i="134"/>
  <c r="M63" i="134"/>
  <c r="K133" i="134"/>
  <c r="L20" i="132"/>
  <c r="K100" i="131" l="1"/>
  <c r="K86" i="131"/>
  <c r="J31" i="131"/>
  <c r="J100" i="131" s="1"/>
  <c r="J53" i="132"/>
  <c r="L100" i="131"/>
  <c r="N53" i="132"/>
  <c r="L53" i="132"/>
  <c r="I100" i="131"/>
  <c r="M53" i="132"/>
  <c r="M86" i="131"/>
  <c r="J101" i="131"/>
  <c r="J38" i="131"/>
  <c r="I86" i="131"/>
  <c r="L97" i="131"/>
  <c r="L32" i="131"/>
  <c r="H86" i="131"/>
  <c r="K101" i="131"/>
  <c r="K38" i="131"/>
  <c r="H101" i="131"/>
  <c r="H38" i="131"/>
  <c r="M31" i="131"/>
  <c r="M100" i="131" s="1"/>
  <c r="M97" i="131"/>
  <c r="M32" i="131"/>
  <c r="I97" i="131"/>
  <c r="I32" i="131"/>
  <c r="L86" i="131"/>
  <c r="H31" i="131"/>
  <c r="H100" i="131" s="1"/>
  <c r="H97" i="131"/>
  <c r="I101" i="131" l="1"/>
  <c r="I38" i="131"/>
  <c r="M101" i="131"/>
  <c r="M38" i="131"/>
  <c r="L101" i="131"/>
  <c r="L38" i="131"/>
  <c r="T9" i="117"/>
  <c r="J58" i="126" l="1"/>
  <c r="J57" i="126"/>
  <c r="I54" i="126"/>
  <c r="I55" i="126" s="1"/>
  <c r="H54" i="126"/>
  <c r="H55" i="126" s="1"/>
  <c r="J55" i="126" s="1"/>
  <c r="J53" i="126"/>
  <c r="J52" i="126"/>
  <c r="J51" i="126"/>
  <c r="I50" i="126"/>
  <c r="H50" i="126"/>
  <c r="J50" i="126" s="1"/>
  <c r="J49" i="126"/>
  <c r="J48" i="126"/>
  <c r="J47" i="126"/>
  <c r="J46" i="126"/>
  <c r="J45" i="126"/>
  <c r="J44" i="126"/>
  <c r="H40" i="126"/>
  <c r="J39" i="126"/>
  <c r="J38" i="126"/>
  <c r="I40" i="126"/>
  <c r="J35" i="126"/>
  <c r="H34" i="126"/>
  <c r="J33" i="126"/>
  <c r="J32" i="126"/>
  <c r="J31" i="126"/>
  <c r="J30" i="126"/>
  <c r="H29" i="126"/>
  <c r="J28" i="126"/>
  <c r="J27" i="126"/>
  <c r="J26" i="126"/>
  <c r="H25" i="126"/>
  <c r="J24" i="126"/>
  <c r="J23" i="126"/>
  <c r="H22" i="126"/>
  <c r="J21" i="126"/>
  <c r="J20" i="126"/>
  <c r="J19" i="126"/>
  <c r="H12" i="126"/>
  <c r="H36" i="126" l="1"/>
  <c r="H41" i="126" s="1"/>
  <c r="J41" i="126" s="1"/>
  <c r="I22" i="126"/>
  <c r="J25" i="126"/>
  <c r="J34" i="126"/>
  <c r="I29" i="126"/>
  <c r="J29" i="126"/>
  <c r="J22" i="126"/>
  <c r="I34" i="126"/>
  <c r="J40" i="126"/>
  <c r="I25" i="126"/>
  <c r="J54" i="126"/>
  <c r="N3" i="120"/>
  <c r="S65" i="102"/>
  <c r="S64" i="102"/>
  <c r="S63" i="102"/>
  <c r="S62" i="102"/>
  <c r="S61" i="102"/>
  <c r="S60" i="102"/>
  <c r="S59" i="102"/>
  <c r="S58" i="102"/>
  <c r="S57" i="102"/>
  <c r="S56" i="102"/>
  <c r="S55" i="102"/>
  <c r="S54" i="102"/>
  <c r="J36" i="126" l="1"/>
  <c r="I36" i="126"/>
  <c r="I41" i="126" s="1"/>
  <c r="M24" i="120" l="1"/>
  <c r="L24" i="120"/>
  <c r="M41" i="102" l="1"/>
  <c r="M61" i="120"/>
  <c r="G76" i="116" l="1"/>
  <c r="G74" i="116"/>
  <c r="G69" i="116"/>
  <c r="G70" i="116"/>
  <c r="G68" i="116"/>
  <c r="G63" i="116"/>
  <c r="G64" i="116"/>
  <c r="G65" i="116"/>
  <c r="G66" i="116"/>
  <c r="G67" i="116"/>
  <c r="G62" i="116"/>
  <c r="G75" i="116"/>
  <c r="G73" i="116"/>
  <c r="G72" i="116"/>
  <c r="G71" i="116"/>
  <c r="E42" i="68"/>
  <c r="E38" i="68"/>
  <c r="E34" i="68"/>
  <c r="E30" i="68"/>
  <c r="E26" i="68"/>
  <c r="E22" i="68"/>
  <c r="E18" i="68"/>
  <c r="E14" i="68"/>
  <c r="E10" i="68"/>
  <c r="K33" i="64"/>
  <c r="K94" i="64"/>
  <c r="K96" i="64" s="1"/>
  <c r="E85" i="64"/>
  <c r="F94" i="64" s="1"/>
  <c r="F96" i="64" s="1"/>
  <c r="E72" i="64"/>
  <c r="F81" i="64" s="1"/>
  <c r="F83" i="64" s="1"/>
  <c r="E59" i="64"/>
  <c r="F68" i="64" s="1"/>
  <c r="F70" i="64" s="1"/>
  <c r="E47" i="64"/>
  <c r="F56" i="64" s="1"/>
  <c r="F58" i="64" s="1"/>
  <c r="E35" i="64"/>
  <c r="F44" i="64" s="1"/>
  <c r="F46" i="64" s="1"/>
  <c r="K30" i="64" l="1"/>
  <c r="K23" i="64"/>
  <c r="K18" i="64"/>
  <c r="K14" i="64"/>
  <c r="K11" i="64"/>
  <c r="N125" i="120"/>
  <c r="M121" i="120"/>
  <c r="L121" i="120"/>
  <c r="K121" i="120"/>
  <c r="J121" i="120"/>
  <c r="I121" i="120"/>
  <c r="H121" i="120"/>
  <c r="G121" i="120"/>
  <c r="N120" i="120"/>
  <c r="N119" i="120"/>
  <c r="N118" i="120"/>
  <c r="N115" i="120"/>
  <c r="N114" i="120"/>
  <c r="M112" i="120"/>
  <c r="L112" i="120"/>
  <c r="K112" i="120"/>
  <c r="J112" i="120"/>
  <c r="I112" i="120"/>
  <c r="H112" i="120"/>
  <c r="G112" i="120"/>
  <c r="N111" i="120"/>
  <c r="N110" i="120"/>
  <c r="N109" i="120"/>
  <c r="N108" i="120"/>
  <c r="M105" i="120"/>
  <c r="M116" i="120" s="1"/>
  <c r="L105" i="120"/>
  <c r="L116" i="120" s="1"/>
  <c r="K105" i="120"/>
  <c r="J105" i="120"/>
  <c r="I105" i="120"/>
  <c r="H105" i="120"/>
  <c r="G105" i="120"/>
  <c r="N104" i="120"/>
  <c r="N103" i="120"/>
  <c r="N102" i="120"/>
  <c r="N101" i="120"/>
  <c r="N100" i="120"/>
  <c r="N99" i="120"/>
  <c r="N98" i="120"/>
  <c r="N97" i="120"/>
  <c r="P82" i="120"/>
  <c r="N82" i="120"/>
  <c r="N32" i="120" s="1"/>
  <c r="P57" i="120"/>
  <c r="P46" i="120"/>
  <c r="P20" i="120" s="1"/>
  <c r="P44" i="120"/>
  <c r="N44" i="120"/>
  <c r="P39" i="120"/>
  <c r="N39" i="120"/>
  <c r="M71" i="120" s="1"/>
  <c r="N73" i="120" s="1"/>
  <c r="M64" i="120"/>
  <c r="P18" i="120"/>
  <c r="M123" i="120" l="1"/>
  <c r="M127" i="120" s="1"/>
  <c r="H116" i="120"/>
  <c r="H123" i="120" s="1"/>
  <c r="H127" i="120" s="1"/>
  <c r="I116" i="120"/>
  <c r="I123" i="120" s="1"/>
  <c r="I127" i="120" s="1"/>
  <c r="J116" i="120"/>
  <c r="J123" i="120" s="1"/>
  <c r="J127" i="120" s="1"/>
  <c r="N24" i="120"/>
  <c r="S101" i="120"/>
  <c r="K28" i="102"/>
  <c r="P90" i="102" s="1"/>
  <c r="G116" i="120"/>
  <c r="G123" i="120" s="1"/>
  <c r="G127" i="120" s="1"/>
  <c r="K116" i="120"/>
  <c r="K123" i="120" s="1"/>
  <c r="K127" i="120" s="1"/>
  <c r="L123" i="120"/>
  <c r="L127" i="120" s="1"/>
  <c r="N121" i="120"/>
  <c r="P32" i="120"/>
  <c r="T21" i="117" s="1"/>
  <c r="I10" i="118"/>
  <c r="N112" i="120"/>
  <c r="N105" i="120"/>
  <c r="N116" i="120" s="1"/>
  <c r="N123" i="120" s="1"/>
  <c r="N127" i="120" s="1"/>
  <c r="N65" i="120"/>
  <c r="N34" i="120" s="1"/>
  <c r="N50" i="120" s="1"/>
  <c r="O71" i="120"/>
  <c r="K27" i="102"/>
  <c r="P86" i="102" s="1"/>
  <c r="K26" i="64"/>
  <c r="K31" i="64" s="1"/>
  <c r="R112" i="120"/>
  <c r="R121" i="120"/>
  <c r="P16" i="120"/>
  <c r="S100" i="120"/>
  <c r="T100" i="120" s="1"/>
  <c r="P2" i="77"/>
  <c r="H2" i="118"/>
  <c r="R2" i="117"/>
  <c r="H3" i="118"/>
  <c r="R3" i="117"/>
  <c r="I30" i="116"/>
  <c r="T101" i="120" l="1"/>
  <c r="S98" i="120"/>
  <c r="T98" i="120" s="1"/>
  <c r="P12" i="120"/>
  <c r="O24" i="120"/>
  <c r="R116" i="120"/>
  <c r="R127" i="120"/>
  <c r="R105" i="120"/>
  <c r="R123" i="120"/>
  <c r="I18" i="116"/>
  <c r="I29" i="116"/>
  <c r="I31" i="116" s="1"/>
  <c r="I34" i="116" s="1"/>
  <c r="I22" i="116"/>
  <c r="K44" i="64"/>
  <c r="K56" i="64"/>
  <c r="K58" i="64" s="1"/>
  <c r="K81" i="64"/>
  <c r="K83" i="64" s="1"/>
  <c r="P29" i="120" l="1"/>
  <c r="I23" i="116"/>
  <c r="L22" i="102" l="1"/>
  <c r="J28" i="118" s="1"/>
  <c r="S97" i="120"/>
  <c r="T97" i="120" s="1"/>
  <c r="O61" i="120"/>
  <c r="O64" i="120" s="1"/>
  <c r="P65" i="120" s="1"/>
  <c r="K44" i="68"/>
  <c r="K40" i="68"/>
  <c r="K36" i="68"/>
  <c r="K32" i="68"/>
  <c r="K28" i="68"/>
  <c r="K24" i="68"/>
  <c r="K20" i="68"/>
  <c r="K16" i="68"/>
  <c r="K12" i="68"/>
  <c r="S41" i="102" l="1"/>
  <c r="S27" i="102"/>
  <c r="J19" i="118"/>
  <c r="P34" i="120"/>
  <c r="P19" i="77"/>
  <c r="P15" i="77"/>
  <c r="S99" i="120" l="1"/>
  <c r="T99" i="120" s="1"/>
  <c r="P14" i="120"/>
  <c r="T23" i="117"/>
  <c r="P21" i="77"/>
  <c r="T15" i="117" s="1"/>
  <c r="L67" i="104"/>
  <c r="K67" i="104"/>
  <c r="J67" i="104"/>
  <c r="J85" i="104" s="1"/>
  <c r="L63" i="104"/>
  <c r="L85" i="104" s="1"/>
  <c r="K63" i="104"/>
  <c r="K85" i="104" s="1"/>
  <c r="J63" i="104"/>
  <c r="J84" i="104"/>
  <c r="K84" i="104"/>
  <c r="L84" i="104"/>
  <c r="L82" i="104"/>
  <c r="K82" i="104"/>
  <c r="J82" i="104"/>
  <c r="L78" i="104"/>
  <c r="K78" i="104"/>
  <c r="J78" i="104"/>
  <c r="L74" i="104"/>
  <c r="K74" i="104"/>
  <c r="J74" i="104"/>
  <c r="L58" i="104"/>
  <c r="K58" i="104"/>
  <c r="J58" i="104"/>
  <c r="L54" i="104"/>
  <c r="K54" i="104"/>
  <c r="J54" i="104"/>
  <c r="L50" i="104"/>
  <c r="K50" i="104"/>
  <c r="J50" i="104"/>
  <c r="I45" i="68" l="1"/>
  <c r="I41" i="68"/>
  <c r="I37" i="68"/>
  <c r="L46" i="104"/>
  <c r="K46" i="104"/>
  <c r="J46" i="104"/>
  <c r="L40" i="104"/>
  <c r="K40" i="104"/>
  <c r="J40" i="104"/>
  <c r="L36" i="104"/>
  <c r="K36" i="104"/>
  <c r="J36" i="104"/>
  <c r="L32" i="104"/>
  <c r="K32" i="104"/>
  <c r="J32" i="104"/>
  <c r="L28" i="104"/>
  <c r="K28" i="104"/>
  <c r="J28" i="104"/>
  <c r="L24" i="104"/>
  <c r="K24" i="104"/>
  <c r="J24" i="104"/>
  <c r="L20" i="104"/>
  <c r="K20" i="104"/>
  <c r="J20" i="104"/>
  <c r="L16" i="104"/>
  <c r="K16" i="104"/>
  <c r="J16" i="104"/>
  <c r="L12" i="104"/>
  <c r="L86" i="104" l="1"/>
  <c r="K12" i="104"/>
  <c r="K86" i="104" s="1"/>
  <c r="J12" i="104"/>
  <c r="J86" i="104" s="1"/>
  <c r="P50" i="120" s="1"/>
  <c r="I33" i="68"/>
  <c r="I29" i="68"/>
  <c r="I25" i="68"/>
  <c r="I21" i="68"/>
  <c r="I17" i="68"/>
  <c r="K35" i="102" l="1"/>
  <c r="S104" i="120"/>
  <c r="T104" i="120" s="1"/>
  <c r="P48" i="120"/>
  <c r="L24" i="102"/>
  <c r="K30" i="102"/>
  <c r="P95" i="102" s="1"/>
  <c r="P80" i="102" l="1"/>
  <c r="S29" i="102"/>
  <c r="K36" i="102"/>
  <c r="P22" i="120"/>
  <c r="P24" i="120" s="1"/>
  <c r="S102" i="120"/>
  <c r="T102" i="120" s="1"/>
  <c r="M43" i="102"/>
  <c r="T13" i="117" l="1"/>
  <c r="J58" i="118"/>
  <c r="J49" i="118"/>
  <c r="J27" i="118"/>
  <c r="J18" i="118"/>
  <c r="I11" i="118"/>
  <c r="T39" i="117"/>
  <c r="T17" i="117" s="1"/>
  <c r="G3" i="116" l="1"/>
  <c r="G2" i="116"/>
  <c r="I56" i="116"/>
  <c r="I35" i="116" l="1"/>
  <c r="K56" i="116" s="1"/>
  <c r="L65" i="102" l="1"/>
  <c r="Q95" i="102" s="1"/>
  <c r="K65" i="102"/>
  <c r="Q90" i="102" s="1"/>
  <c r="J65" i="102"/>
  <c r="Q86" i="102" s="1"/>
  <c r="I65" i="102"/>
  <c r="G65" i="102"/>
  <c r="Q80" i="102" s="1"/>
  <c r="P3" i="77" l="1"/>
  <c r="K68" i="64"/>
  <c r="K70" i="64" s="1"/>
  <c r="I3" i="64"/>
  <c r="I2" i="64"/>
  <c r="L111" i="104"/>
  <c r="K111" i="104"/>
  <c r="L102" i="104"/>
  <c r="K102" i="104"/>
  <c r="L93" i="104"/>
  <c r="K93" i="104"/>
  <c r="J3" i="104"/>
  <c r="J2" i="104"/>
  <c r="K80" i="68"/>
  <c r="J80" i="68"/>
  <c r="K71" i="68"/>
  <c r="J71" i="68"/>
  <c r="K62" i="68"/>
  <c r="J62" i="68"/>
  <c r="I56" i="68"/>
  <c r="J48" i="68"/>
  <c r="I48" i="68"/>
  <c r="I47" i="68"/>
  <c r="I13" i="68"/>
  <c r="J3" i="68"/>
  <c r="J2" i="68"/>
  <c r="I25" i="103"/>
  <c r="N16" i="103"/>
  <c r="M16" i="103"/>
  <c r="I20" i="103" s="1"/>
  <c r="L16" i="103"/>
  <c r="M3" i="103"/>
  <c r="M2" i="103"/>
  <c r="M64" i="102"/>
  <c r="S53" i="102" s="1"/>
  <c r="M63" i="102"/>
  <c r="S52" i="102" s="1"/>
  <c r="M62" i="102"/>
  <c r="S51" i="102" s="1"/>
  <c r="M61" i="102"/>
  <c r="S50" i="102" s="1"/>
  <c r="M60" i="102"/>
  <c r="S49" i="102" s="1"/>
  <c r="M59" i="102"/>
  <c r="S48" i="102" s="1"/>
  <c r="M58" i="102"/>
  <c r="S47" i="102" s="1"/>
  <c r="M57" i="102"/>
  <c r="S46" i="102" s="1"/>
  <c r="M56" i="102"/>
  <c r="S45" i="102" s="1"/>
  <c r="M55" i="102"/>
  <c r="S44" i="102" s="1"/>
  <c r="M54" i="102"/>
  <c r="S43" i="102" s="1"/>
  <c r="M53" i="102"/>
  <c r="S42" i="102" s="1"/>
  <c r="M8" i="102"/>
  <c r="L8" i="102"/>
  <c r="K8" i="102"/>
  <c r="J8" i="102"/>
  <c r="K2" i="102"/>
  <c r="R63" i="102" l="1"/>
  <c r="I27" i="103"/>
  <c r="T27" i="117" s="1"/>
  <c r="K48" i="68"/>
  <c r="M65" i="102"/>
  <c r="M74" i="102" s="1"/>
  <c r="R27" i="102"/>
  <c r="R46" i="102"/>
  <c r="R53" i="102"/>
  <c r="R61" i="102"/>
  <c r="R29" i="102"/>
  <c r="R50" i="102"/>
  <c r="R58" i="102"/>
  <c r="R66" i="102"/>
  <c r="R48" i="102"/>
  <c r="R43" i="102"/>
  <c r="R57" i="102"/>
  <c r="R65" i="102"/>
  <c r="R67" i="102"/>
  <c r="R52" i="102"/>
  <c r="R54" i="102"/>
  <c r="R62" i="102"/>
  <c r="R41" i="102"/>
  <c r="I49" i="68"/>
  <c r="R30" i="102"/>
  <c r="R42" i="102"/>
  <c r="R44" i="102"/>
  <c r="R49" i="102"/>
  <c r="R51" i="102"/>
  <c r="R56" i="102"/>
  <c r="R60" i="102"/>
  <c r="R64" i="102"/>
  <c r="R68" i="102"/>
  <c r="R28" i="102"/>
  <c r="R31" i="102"/>
  <c r="R45" i="102"/>
  <c r="R47" i="102"/>
  <c r="R55" i="102"/>
  <c r="R59" i="102"/>
  <c r="K46" i="64"/>
  <c r="K26" i="102" l="1"/>
  <c r="P84" i="102" s="1"/>
  <c r="Q84" i="102" s="1"/>
  <c r="T19" i="117"/>
  <c r="T25" i="117" s="1"/>
  <c r="L33" i="102"/>
  <c r="S30" i="102" s="1"/>
  <c r="M49" i="102"/>
  <c r="J8" i="118" l="1"/>
  <c r="K34" i="64"/>
  <c r="M69" i="102"/>
  <c r="S67" i="102" s="1"/>
  <c r="N35" i="64" l="1"/>
  <c r="O70" i="120"/>
  <c r="P73" i="120" s="1"/>
  <c r="J30" i="118"/>
  <c r="J33" i="118" s="1"/>
  <c r="J36" i="118" s="1"/>
  <c r="L37" i="102"/>
  <c r="S31" i="102" s="1"/>
  <c r="T29" i="117" l="1"/>
  <c r="T31" i="117" s="1"/>
  <c r="K29" i="102"/>
  <c r="M71" i="102"/>
  <c r="S68" i="102" s="1"/>
  <c r="M67" i="102" l="1"/>
  <c r="S66" i="102" s="1"/>
  <c r="L31" i="102"/>
  <c r="S28" i="102" s="1"/>
  <c r="T33" i="102" l="1"/>
  <c r="T34" i="102" s="1"/>
  <c r="T70" i="102"/>
  <c r="T71" i="102" s="1"/>
  <c r="T42" i="102" l="1"/>
  <c r="T53" i="102"/>
  <c r="T49" i="102"/>
  <c r="T52" i="102"/>
  <c r="T67" i="102"/>
  <c r="T51" i="102"/>
  <c r="T62" i="102"/>
  <c r="T46" i="102"/>
  <c r="T58" i="102"/>
  <c r="T57" i="102"/>
  <c r="T65" i="102"/>
  <c r="T45" i="102"/>
  <c r="T64" i="102"/>
  <c r="T48" i="102"/>
  <c r="T63" i="102"/>
  <c r="T47" i="102"/>
  <c r="T56" i="102"/>
  <c r="T61" i="102"/>
  <c r="T60" i="102"/>
  <c r="T44" i="102"/>
  <c r="T59" i="102"/>
  <c r="T43" i="102"/>
  <c r="T54" i="102"/>
  <c r="T55" i="102"/>
  <c r="T50" i="102"/>
  <c r="T41" i="102"/>
  <c r="T68" i="102"/>
  <c r="T29" i="102"/>
  <c r="T30" i="102"/>
  <c r="T27" i="102"/>
  <c r="T31" i="102"/>
  <c r="T28" i="102"/>
  <c r="T66" i="102"/>
  <c r="T72" i="102" l="1"/>
  <c r="T73" i="102" s="1"/>
  <c r="M76" i="102"/>
  <c r="T35" i="102"/>
  <c r="T36" i="102" s="1"/>
  <c r="M39" i="102" s="1"/>
  <c r="M45" i="102" l="1"/>
  <c r="M10" i="102" s="1"/>
  <c r="M16" i="102" l="1"/>
</calcChain>
</file>

<file path=xl/sharedStrings.xml><?xml version="1.0" encoding="utf-8"?>
<sst xmlns="http://schemas.openxmlformats.org/spreadsheetml/2006/main" count="2358" uniqueCount="1081">
  <si>
    <t>for</t>
  </si>
  <si>
    <t>Asset category</t>
  </si>
  <si>
    <t>Description</t>
  </si>
  <si>
    <t>Total</t>
  </si>
  <si>
    <t>Table of Contents</t>
  </si>
  <si>
    <t>less</t>
  </si>
  <si>
    <t>plus</t>
  </si>
  <si>
    <t xml:space="preserve"> </t>
  </si>
  <si>
    <t>Disclosure Date</t>
  </si>
  <si>
    <t>Disclosure Year (year ended)</t>
  </si>
  <si>
    <t>%</t>
  </si>
  <si>
    <t xml:space="preserve">Total </t>
  </si>
  <si>
    <t>($000 unless otherwise specified)</t>
  </si>
  <si>
    <t>CY-2</t>
  </si>
  <si>
    <t>CY-1</t>
  </si>
  <si>
    <t>Current Year CY</t>
  </si>
  <si>
    <t xml:space="preserve">Mid-point estimate of vanilla WACC </t>
  </si>
  <si>
    <t>($000)</t>
  </si>
  <si>
    <t>Total opening RAB value</t>
  </si>
  <si>
    <t>Operating surplus / (deficit)</t>
  </si>
  <si>
    <t>Regulatory tax allowance</t>
  </si>
  <si>
    <t>Assets commissioned</t>
  </si>
  <si>
    <t>Asset disposals</t>
  </si>
  <si>
    <t>Total closing RAB value</t>
  </si>
  <si>
    <t>Adjustment resulting from asset allocation</t>
  </si>
  <si>
    <t>Closing RIV</t>
  </si>
  <si>
    <t>Leverage (%)</t>
  </si>
  <si>
    <t>Cost of debt assumption (%)</t>
  </si>
  <si>
    <t>Corporate tax rate (%)</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</si>
  <si>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</si>
  <si>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</si>
  <si>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</si>
  <si>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</si>
  <si>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</si>
  <si>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</si>
  <si>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</si>
  <si>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</si>
  <si>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</si>
  <si>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</si>
  <si>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</si>
  <si>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</si>
  <si>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</si>
  <si>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</si>
  <si>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</si>
  <si>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Total regulatory income</t>
  </si>
  <si>
    <t>Total depreciation</t>
  </si>
  <si>
    <t>Rates</t>
  </si>
  <si>
    <t>Regulatory profit / (loss) before tax</t>
  </si>
  <si>
    <t>Income not included in regulatory profit / (loss) before tax but taxable</t>
  </si>
  <si>
    <t>*</t>
  </si>
  <si>
    <t>Expenditure or loss in regulatory profit / (loss) before tax but not deductible</t>
  </si>
  <si>
    <t>Notional deductible interest</t>
  </si>
  <si>
    <t xml:space="preserve">Regulatory taxable income </t>
  </si>
  <si>
    <t>Utilised tax losses</t>
  </si>
  <si>
    <t>Regulatory net taxable income</t>
  </si>
  <si>
    <t>Opening tax losses</t>
  </si>
  <si>
    <t xml:space="preserve">Current period tax losses </t>
  </si>
  <si>
    <t xml:space="preserve">Closing tax losses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</si>
  <si>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</si>
  <si>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</si>
  <si>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</si>
  <si>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</si>
  <si>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</si>
  <si>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</si>
  <si>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</si>
  <si>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</si>
  <si>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</si>
  <si>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</si>
  <si>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</si>
  <si>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</si>
  <si>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</si>
  <si>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</si>
  <si>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</si>
  <si>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</si>
  <si>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</si>
  <si>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</si>
  <si>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</si>
  <si>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</si>
  <si>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</si>
  <si>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</si>
  <si>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</si>
  <si>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Depreciation charge for the period (RAB)</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</si>
  <si>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</si>
  <si>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</si>
  <si>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</si>
  <si>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</si>
  <si>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</si>
  <si>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</si>
  <si>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</si>
  <si>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</si>
  <si>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Weighted average remaining asset life</t>
  </si>
  <si>
    <t xml:space="preserve">% variance </t>
  </si>
  <si>
    <t>Market value of asset disposals</t>
  </si>
  <si>
    <t>Other related party transactions</t>
  </si>
  <si>
    <t>Value allocated ($000s)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</si>
  <si>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</si>
  <si>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</si>
  <si>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</si>
  <si>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</si>
  <si>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</si>
  <si>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</si>
  <si>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</si>
  <si>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</si>
  <si>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</si>
  <si>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</si>
  <si>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</si>
  <si>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</si>
  <si>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</si>
  <si>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</si>
  <si>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</si>
  <si>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</si>
  <si>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</si>
  <si>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</si>
  <si>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</si>
  <si>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</si>
  <si>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</si>
  <si>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</si>
  <si>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[Description of material project or programme]</t>
  </si>
  <si>
    <t>Insurance</t>
  </si>
  <si>
    <t xml:space="preserve"> Pass through costs</t>
  </si>
  <si>
    <t>[Select one]</t>
  </si>
  <si>
    <t>Total revaluations</t>
  </si>
  <si>
    <t>Tax depreciation</t>
  </si>
  <si>
    <t>* a change in cost allocation must be completed for each cost allocator change that has occurred in the disclosure year.  A movement in an allocator metric is not a change in allocator or component.</t>
  </si>
  <si>
    <t>Other network assets</t>
  </si>
  <si>
    <t>Network opex</t>
  </si>
  <si>
    <t>Non-network opex</t>
  </si>
  <si>
    <t>Actual ($000)</t>
  </si>
  <si>
    <t>Forecast ($000) ²</t>
  </si>
  <si>
    <t>Issuing party</t>
  </si>
  <si>
    <t>Coupon rate (%)</t>
  </si>
  <si>
    <t>Project or programme*</t>
  </si>
  <si>
    <t>Gains / (losses) on asset disposals</t>
  </si>
  <si>
    <t>Other regulated income (other than gains / (losses) on asset disposals)</t>
  </si>
  <si>
    <t>SCHEDULE 7: COMPARISON OF FORECASTS TO ACTUAL EXPENDITURE</t>
  </si>
  <si>
    <t>7(i): Revenue</t>
  </si>
  <si>
    <t>Expenditure on assets</t>
  </si>
  <si>
    <t>Cost of financing</t>
  </si>
  <si>
    <t>7(ii): Expenditure on Assets</t>
  </si>
  <si>
    <t>Expenditure on network assets</t>
  </si>
  <si>
    <t>Value of capital contributions</t>
  </si>
  <si>
    <t>from S4</t>
  </si>
  <si>
    <t>from S3</t>
  </si>
  <si>
    <t>to row 17</t>
  </si>
  <si>
    <t>from row 31</t>
  </si>
  <si>
    <t>to row 18</t>
  </si>
  <si>
    <t>to row 16</t>
  </si>
  <si>
    <t>to S3</t>
  </si>
  <si>
    <t>to row 31 &amp; S3</t>
  </si>
  <si>
    <t>to S4</t>
  </si>
  <si>
    <t>to S7</t>
  </si>
  <si>
    <t>sch ref</t>
  </si>
  <si>
    <t>IRR</t>
  </si>
  <si>
    <t>Opening sum of regulatory tax asset values</t>
  </si>
  <si>
    <t xml:space="preserve">to row 20 </t>
  </si>
  <si>
    <t>from row 16</t>
  </si>
  <si>
    <t>Total book value of interest bearing debt</t>
  </si>
  <si>
    <t>Information Templates</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</si>
  <si>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</si>
  <si>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</si>
  <si>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</si>
  <si>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</si>
  <si>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</si>
  <si>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Schedule References</t>
  </si>
  <si>
    <t>Description of Calculation References</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</si>
  <si>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</si>
  <si>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</si>
  <si>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include additional rows if needed</t>
  </si>
  <si>
    <t xml:space="preserve">Name of related party </t>
  </si>
  <si>
    <t>Table 4(ii)</t>
  </si>
  <si>
    <t>Agrees with Table 4(ii)</t>
  </si>
  <si>
    <t>Other adjustments to the RAB tax value</t>
  </si>
  <si>
    <t>† include additional rows if needed</t>
  </si>
  <si>
    <t>from SE9A Index column - CPI table (Statistics NZ Website)</t>
  </si>
  <si>
    <t>from CY-1 ID disclosure</t>
  </si>
  <si>
    <t xml:space="preserve">ROI – comparable to a vanilla WACC </t>
  </si>
  <si>
    <t xml:space="preserve">Monthly ROI – comparable to a vanilla WACC </t>
  </si>
  <si>
    <t>Merger and acquisition expenditure</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</si>
  <si>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</si>
  <si>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</si>
  <si>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</si>
  <si>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</si>
  <si>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</si>
  <si>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</si>
  <si>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</si>
  <si>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</si>
  <si>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</si>
  <si>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</si>
  <si>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</si>
  <si>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</si>
  <si>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</si>
  <si>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</si>
  <si>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</si>
  <si>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</si>
  <si>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</si>
  <si>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</si>
  <si>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</si>
  <si>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</si>
  <si>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</si>
  <si>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</si>
  <si>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</si>
  <si>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</si>
  <si>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</si>
  <si>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</si>
  <si>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</si>
  <si>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</si>
  <si>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</si>
  <si>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</si>
  <si>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</si>
  <si>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</si>
  <si>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</si>
  <si>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add</t>
  </si>
  <si>
    <t>Other regulated income</t>
  </si>
  <si>
    <t xml:space="preserve">Other regulated income </t>
  </si>
  <si>
    <t>Mid-year net cash outflows</t>
  </si>
  <si>
    <t>Monthly net cash outflows</t>
  </si>
  <si>
    <t>Expenses cash outflow</t>
  </si>
  <si>
    <t>Expenditure on non-network assets</t>
  </si>
  <si>
    <t>Pass through costs</t>
  </si>
  <si>
    <t xml:space="preserve">In some cases, where the information for disclosure is able to be ascertained from disclosures elsewhere in the workbook, such information is disclosed in a calculated cell. </t>
  </si>
  <si>
    <t>PV(cashflow)</t>
  </si>
  <si>
    <t>XIRR</t>
  </si>
  <si>
    <t>XIRR search start</t>
  </si>
  <si>
    <t>NPV check</t>
  </si>
  <si>
    <t>Expenditure or loss deductible but not in regulatory profit / (loss) before tax</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</si>
  <si>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</si>
  <si>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</si>
  <si>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</si>
  <si>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</si>
  <si>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</si>
  <si>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L22 to O22 —  from last year's ID disclosure</t>
  </si>
  <si>
    <t>L10 to O10 —  from last year's ID disclosure</t>
  </si>
  <si>
    <t>Schedule name</t>
  </si>
  <si>
    <t>REPORT ON RETURN ON INVESTMENT</t>
  </si>
  <si>
    <t>REPORT ON REGULATORY PROFIT</t>
  </si>
  <si>
    <t>REPORT ON VALUE OF THE REGULATORY ASSET BASE (ROLLED FORWARD)</t>
  </si>
  <si>
    <t>REPORT ON REGULATORY TAX ALLOWANCE</t>
  </si>
  <si>
    <t>REPORT ON RELATED PARTY TRANSACTIONS</t>
  </si>
  <si>
    <t>REPORT ON TERM CREDIT SPREAD DIFFERENTIAL ALLOWANCE</t>
  </si>
  <si>
    <t>REPORT ON COST ALLOCATIONS</t>
  </si>
  <si>
    <t>REPORT ON ASSET ALLOCATIONS</t>
  </si>
  <si>
    <t>REPORT ON CAPITAL EXPENDITURE FOR THE DISCLOSURE YEAR</t>
  </si>
  <si>
    <t>COMPARISON OF FORECASTS TO ACTUAL EXPENDITURE</t>
  </si>
  <si>
    <t>1</t>
  </si>
  <si>
    <t>4</t>
  </si>
  <si>
    <t>7</t>
  </si>
  <si>
    <t>8</t>
  </si>
  <si>
    <t>Schedule</t>
  </si>
  <si>
    <t>to s1 and S3</t>
  </si>
  <si>
    <t>2</t>
  </si>
  <si>
    <t>K10 &amp; L10 —  from last year's ID disclosure</t>
  </si>
  <si>
    <t>K12 &amp; L12 —  from last year's ID disclosure</t>
  </si>
  <si>
    <t>K20 &amp; L20 —  from last year's ID disclosure</t>
  </si>
  <si>
    <t>K22 &amp; L22 —  from last year's ID disclosure</t>
  </si>
  <si>
    <t>Source</t>
  </si>
  <si>
    <t>Test for cell I79 conditional formatting (expenses cash outflow)</t>
  </si>
  <si>
    <t>Asset 
disposals</t>
  </si>
  <si>
    <t>unlocked row</t>
  </si>
  <si>
    <t>Income included in regulatory profit / (loss) before tax but not taxable</t>
  </si>
  <si>
    <t>Disclosure Template Instructions</t>
  </si>
  <si>
    <t>Reflecting all revenue earned</t>
  </si>
  <si>
    <t xml:space="preserve">Regulatory profit / (loss) before tax </t>
  </si>
  <si>
    <t>Nature of service provided dropdown</t>
  </si>
  <si>
    <t>Total value of related party transactions</t>
  </si>
  <si>
    <t>Nature of opex or capex service provided</t>
  </si>
  <si>
    <t>Total expenditure</t>
  </si>
  <si>
    <t>Capital Expenditure</t>
  </si>
  <si>
    <t xml:space="preserve">Pass-through costs </t>
  </si>
  <si>
    <t>Dispute resolution scheme levies</t>
  </si>
  <si>
    <t>Telecommunications Act levies - sections 87,88</t>
  </si>
  <si>
    <t>Telecommunications Act levies - sections 11,12</t>
  </si>
  <si>
    <t>Regulatory profit/(loss)</t>
  </si>
  <si>
    <t>Revaluations</t>
  </si>
  <si>
    <t>Depreciation</t>
  </si>
  <si>
    <t>Operating revenue</t>
  </si>
  <si>
    <t>Permanent differences:</t>
  </si>
  <si>
    <t>Temporary differences:</t>
  </si>
  <si>
    <t>from last year's ID disclosure</t>
  </si>
  <si>
    <t>Closing sum of regulatory tax asset values</t>
  </si>
  <si>
    <t xml:space="preserve">*  The 'unallocated RAB' is the total value of those assets used wholly or partially to provide FFLAS services without any allowance being made for the allocation of costs to services provided by the supplier that are not FFLAS services.  The RAB value represents the value of these assets after applying this cost allocation.  Neither value includes works under construction. </t>
  </si>
  <si>
    <t xml:space="preserve">Depreciation - GAAP </t>
  </si>
  <si>
    <t>Depreciation - alternative method</t>
  </si>
  <si>
    <t>Reason for change of method (text entry)</t>
  </si>
  <si>
    <t xml:space="preserve">Closing RAB value under 'alternative method' depreciation </t>
  </si>
  <si>
    <t xml:space="preserve">Closing RAB value under 'GAAP' depreciation </t>
  </si>
  <si>
    <t>LFC Information Disclosure Requirements</t>
  </si>
  <si>
    <t>Template Version 1. Prepared 21 December 2020</t>
  </si>
  <si>
    <t>6</t>
  </si>
  <si>
    <t>5</t>
  </si>
  <si>
    <t>1(i): Return on Investment</t>
  </si>
  <si>
    <t>1(ii): Information Supporting the ROI</t>
  </si>
  <si>
    <t>1(iii): Information Supporting the Monthly ROI</t>
  </si>
  <si>
    <t>to S1</t>
  </si>
  <si>
    <t>Opening RAB value</t>
  </si>
  <si>
    <t>Closing RAB value</t>
  </si>
  <si>
    <t>Opening RAB</t>
  </si>
  <si>
    <t>Closing RAB</t>
  </si>
  <si>
    <t>Including wash-ups</t>
  </si>
  <si>
    <t>from S2</t>
  </si>
  <si>
    <t>to S2 and S3a</t>
  </si>
  <si>
    <t>from s2</t>
  </si>
  <si>
    <t>from S2a</t>
  </si>
  <si>
    <t>from row 37</t>
  </si>
  <si>
    <t>SCHEDULE 2: REPORT ON REGULATORY PROFIT</t>
  </si>
  <si>
    <t>2(i): Regulatory Profit</t>
  </si>
  <si>
    <t>2(ii): Pass-through Costs</t>
  </si>
  <si>
    <t>2(iii): Merger and Acquisition Expenditure</t>
  </si>
  <si>
    <t>from S5</t>
  </si>
  <si>
    <t xml:space="preserve">to S1 </t>
  </si>
  <si>
    <t xml:space="preserve">from row 39 &amp; to S1 </t>
  </si>
  <si>
    <t>from row 36 &amp; to S1</t>
  </si>
  <si>
    <t>from row 41 &amp; to S1</t>
  </si>
  <si>
    <t>from row 10</t>
  </si>
  <si>
    <t>to row 20</t>
  </si>
  <si>
    <t>from row 27 (and row 10)</t>
  </si>
  <si>
    <t>from S6</t>
  </si>
  <si>
    <t>from row 36</t>
  </si>
  <si>
    <t>to row 29 &amp; S3</t>
  </si>
  <si>
    <t>L20 to O20 —  from last year's ID disclosure</t>
  </si>
  <si>
    <t>Ducts and Manholes</t>
  </si>
  <si>
    <t>Total Layer 1 closing RAB value</t>
  </si>
  <si>
    <t>Layer 1 assets</t>
  </si>
  <si>
    <t>Fibre Optic Cable</t>
  </si>
  <si>
    <t>Fibre Service Leads</t>
  </si>
  <si>
    <t>Local Access Copper Cable (Poles)</t>
  </si>
  <si>
    <t xml:space="preserve">FTTN / FTTP Cabinets </t>
  </si>
  <si>
    <t>Network Equipment</t>
  </si>
  <si>
    <t>Information Technology</t>
  </si>
  <si>
    <t>Layer 2 assets</t>
  </si>
  <si>
    <t>Network land and buildings</t>
  </si>
  <si>
    <t>Total network assets</t>
  </si>
  <si>
    <t>Non-network IT hardware/software</t>
  </si>
  <si>
    <t>Other non-network assets</t>
  </si>
  <si>
    <t>Total non-network assets</t>
  </si>
  <si>
    <t>Plus asset allocation adjustment</t>
  </si>
  <si>
    <t>Plus asset category transfers</t>
  </si>
  <si>
    <t>Less depreciation</t>
  </si>
  <si>
    <t>Plus revaluations</t>
  </si>
  <si>
    <t>Plus assets commissioned</t>
  </si>
  <si>
    <t>Less asset disposals</t>
  </si>
  <si>
    <t>Total Layer 2 closing RAB value</t>
  </si>
  <si>
    <t>Non-network land and buildings</t>
  </si>
  <si>
    <t>Weighted average expected total life</t>
  </si>
  <si>
    <t>Total RAB</t>
  </si>
  <si>
    <t>Asset category or assets with changes to depreciation*</t>
  </si>
  <si>
    <t>Non-FFLAS</t>
  </si>
  <si>
    <t>ID-FFLAS</t>
  </si>
  <si>
    <t>Adjustment to loss asset due to deregulation</t>
  </si>
  <si>
    <t>Asset management</t>
  </si>
  <si>
    <t>Corporate</t>
  </si>
  <si>
    <t>Technology</t>
  </si>
  <si>
    <t>NON-NETWORK ASSETS</t>
  </si>
  <si>
    <t>NETWORK ASSETS - LAYER 1</t>
  </si>
  <si>
    <t>NETWORK ASSETS - LAYER 2</t>
  </si>
  <si>
    <t>Other Layer 1 assets</t>
  </si>
  <si>
    <t>Other Layer 2 assets</t>
  </si>
  <si>
    <t>Other Network Assets</t>
  </si>
  <si>
    <t>Non-Network Assets</t>
  </si>
  <si>
    <t xml:space="preserve">Other Layer 2 assets </t>
  </si>
  <si>
    <t>OTHER NETWORK ASSETS</t>
  </si>
  <si>
    <t xml:space="preserve">FTTN/FTTP Cabinets </t>
  </si>
  <si>
    <t>Other network costs</t>
  </si>
  <si>
    <t>$000</t>
  </si>
  <si>
    <t xml:space="preserve">SCHEDULE 6: REPORT ON CAPITAL EXPENDITURE FOR THE DISCLOSURE YEAR </t>
  </si>
  <si>
    <t>6(i): Expenditure on Assets</t>
  </si>
  <si>
    <t>UFB communal</t>
  </si>
  <si>
    <t xml:space="preserve">All other projects or programmes </t>
  </si>
  <si>
    <t>2a</t>
  </si>
  <si>
    <t>3</t>
  </si>
  <si>
    <t>4a</t>
  </si>
  <si>
    <t>SCHEDULE 4a: REPORT ON ASSET ALLOCATIONS</t>
  </si>
  <si>
    <t>4a(i): Regulated Service Asset Values</t>
  </si>
  <si>
    <t>4a(ii): Changes in Asset Allocations* †</t>
  </si>
  <si>
    <t>4(i): ID FFLAS Regulatory Asset Base Value (Rolled Forward)</t>
  </si>
  <si>
    <t>4(ii): Unallocated Regulatory Asset Base</t>
  </si>
  <si>
    <t>4(iii): Calculation of Revaluation Rate and Revaluation of Assets</t>
  </si>
  <si>
    <t>4(iv): Roll Forward of Works Under Construction</t>
  </si>
  <si>
    <t>4(v): Regulatory Depreciation</t>
  </si>
  <si>
    <t>4(vi): Disclosure of Changes to Depreciation Methods</t>
  </si>
  <si>
    <t>4(vii): Disclosure by Asset Category</t>
  </si>
  <si>
    <t>5a</t>
  </si>
  <si>
    <t xml:space="preserve">Total opening RAB value </t>
  </si>
  <si>
    <t>Total - core fibre assets</t>
  </si>
  <si>
    <t>Financial loss asset</t>
  </si>
  <si>
    <t>Customer operations</t>
  </si>
  <si>
    <t>Product, sales &amp; marketing</t>
  </si>
  <si>
    <t>Maintenance</t>
  </si>
  <si>
    <t>Network operations</t>
  </si>
  <si>
    <t>Operating costs</t>
  </si>
  <si>
    <t>Total network opex</t>
  </si>
  <si>
    <t>Augmentation</t>
  </si>
  <si>
    <t>New property developments</t>
  </si>
  <si>
    <t>Complex installations</t>
  </si>
  <si>
    <t>Standard installations</t>
  </si>
  <si>
    <t>Business IT</t>
  </si>
  <si>
    <t>Network &amp; Customer IT</t>
  </si>
  <si>
    <t>Access</t>
  </si>
  <si>
    <t>Aggregation</t>
  </si>
  <si>
    <t>Transport</t>
  </si>
  <si>
    <t>Field Sustain</t>
  </si>
  <si>
    <t>Relocations</t>
  </si>
  <si>
    <t>Resilience</t>
  </si>
  <si>
    <t>Site Sustain</t>
  </si>
  <si>
    <t>Extending the network</t>
  </si>
  <si>
    <t>Installations</t>
  </si>
  <si>
    <t>IT &amp; support</t>
  </si>
  <si>
    <t>Network capacity</t>
  </si>
  <si>
    <t>Network sustain &amp; enhance</t>
  </si>
  <si>
    <t xml:space="preserve">6(ii): </t>
  </si>
  <si>
    <t xml:space="preserve">6(iii): </t>
  </si>
  <si>
    <t xml:space="preserve">6(iv): </t>
  </si>
  <si>
    <t xml:space="preserve">6(v): </t>
  </si>
  <si>
    <t xml:space="preserve">6(vi): </t>
  </si>
  <si>
    <t xml:space="preserve">6(vii): </t>
  </si>
  <si>
    <t xml:space="preserve">less capital contributions </t>
  </si>
  <si>
    <t>Check total</t>
  </si>
  <si>
    <t>6(viii): Subcomponents of Expenditure on Assets</t>
  </si>
  <si>
    <t>SCHEDULE 2a: REPORT ON TERM CREDIT SPREAD DIFFERENTIAL ALLOWANCE</t>
  </si>
  <si>
    <t>2a(i): Qualifying Debt (may be Commission only)</t>
  </si>
  <si>
    <t>2a(ii): Attribution of Term Credit Spread Differential</t>
  </si>
  <si>
    <t>REVENUE BY REVENUE GROUP</t>
  </si>
  <si>
    <t>SCHEDULE 9: REPORT ON RELATED PARTY TRANSACTIONS</t>
  </si>
  <si>
    <t>9(i): Summary—Related Party Transactions</t>
  </si>
  <si>
    <t>9(ii): Total Opex and Capex Related Party Transactions</t>
  </si>
  <si>
    <t>from S8, to S7</t>
  </si>
  <si>
    <t>from S4a</t>
  </si>
  <si>
    <t/>
  </si>
  <si>
    <t>CY-4</t>
  </si>
  <si>
    <t>CY-3</t>
  </si>
  <si>
    <t>CY</t>
  </si>
  <si>
    <t>N29 —  from last year's ID disclosure</t>
  </si>
  <si>
    <t>Test for cell G79 conditional formatting (line charge revenue)</t>
  </si>
  <si>
    <t>Cell L36</t>
  </si>
  <si>
    <t>Cell K38</t>
  </si>
  <si>
    <t>Agrees with cell I79 value</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</si>
  <si>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</si>
  <si>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</si>
  <si>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</si>
  <si>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</si>
  <si>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</si>
  <si>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</si>
  <si>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</si>
  <si>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</si>
  <si>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Agrees with cell G73 value</t>
  </si>
  <si>
    <t>Additional rows must not be inserted directly above the first row or below the last row of a table. This is to ensure that entries made in the new row are included in the totals.</t>
  </si>
  <si>
    <t>ASSET REGISTER</t>
  </si>
  <si>
    <t>from row 32</t>
  </si>
  <si>
    <t>from row 46</t>
  </si>
  <si>
    <t>from row 82</t>
  </si>
  <si>
    <t>from row 65</t>
  </si>
  <si>
    <t>from K125</t>
  </si>
  <si>
    <t>Less adjustment due to deregulation         /disposal</t>
  </si>
  <si>
    <t>Planning Period</t>
  </si>
  <si>
    <t>CY+1</t>
  </si>
  <si>
    <t>CY+2</t>
  </si>
  <si>
    <t>CY+3</t>
  </si>
  <si>
    <t>CY+4</t>
  </si>
  <si>
    <t>CY+5</t>
  </si>
  <si>
    <t>$000 (in nominal dollars)</t>
  </si>
  <si>
    <t>Value of vested assets</t>
  </si>
  <si>
    <t>Capital expenditure forecast</t>
  </si>
  <si>
    <t>$000 (in constant prices)</t>
  </si>
  <si>
    <t>Subcomponents of expenditure on assets (where known)</t>
  </si>
  <si>
    <t>Research and development</t>
  </si>
  <si>
    <t>Difference between nominal and constant price forecasts</t>
  </si>
  <si>
    <t>*include additional rows if needed</t>
  </si>
  <si>
    <t>Extending the network expenditure</t>
  </si>
  <si>
    <t xml:space="preserve">Capital contributions </t>
  </si>
  <si>
    <t>Extending the network expenditure less capital contributions</t>
  </si>
  <si>
    <t>Customer types defined by Chorus*</t>
  </si>
  <si>
    <t>[Chorus customer type]</t>
  </si>
  <si>
    <t>Installation expenditure</t>
  </si>
  <si>
    <t>Capital contributions funding consumer connection</t>
  </si>
  <si>
    <t>Installation expenditure less capital contributions</t>
  </si>
  <si>
    <t>Network capacity expenditure</t>
  </si>
  <si>
    <t>Network capacity  expenditure less capital contributions</t>
  </si>
  <si>
    <t>Network sustain and enhance expenditure</t>
  </si>
  <si>
    <t>Network sustain and enhance expenditure less capital contributions</t>
  </si>
  <si>
    <t>All other project or programmes - asset relocations</t>
  </si>
  <si>
    <t>Network and customer IT expenditure</t>
  </si>
  <si>
    <t>Network and customer IT expenditure less capital contributions</t>
  </si>
  <si>
    <t>Routine expenditure</t>
  </si>
  <si>
    <t>All other projects or programmes - routine expenditure</t>
  </si>
  <si>
    <t>Atypical expenditure</t>
  </si>
  <si>
    <t>All other projects or programmes - atypical expenditure</t>
  </si>
  <si>
    <t>$000 (in constant dollars)</t>
  </si>
  <si>
    <t>Difference between nominal and real forecasts</t>
  </si>
  <si>
    <t>Connection revenue</t>
  </si>
  <si>
    <t>From quarterly reports on pricing</t>
  </si>
  <si>
    <t>Monthly access revenue</t>
  </si>
  <si>
    <t>Other product specific revenue</t>
  </si>
  <si>
    <t>Total operating revenue</t>
  </si>
  <si>
    <t>To S2</t>
  </si>
  <si>
    <t>Non-financial</t>
  </si>
  <si>
    <t>Connection volumes - opening</t>
  </si>
  <si>
    <t>From Previous year's closing connection volumes</t>
  </si>
  <si>
    <t>Connection volumes - closing</t>
  </si>
  <si>
    <t>From Report on Forecast Network Demand</t>
  </si>
  <si>
    <t>to row 54</t>
  </si>
  <si>
    <t>from row 33</t>
  </si>
  <si>
    <t>Regulated Airport</t>
  </si>
  <si>
    <t>SCHEDULE 8: CONSOLIDATION STATEMENT</t>
  </si>
  <si>
    <t>ref</t>
  </si>
  <si>
    <t>Regulatory/
GAAP Adjustments</t>
  </si>
  <si>
    <t>Unregulated Activities–
GAAP</t>
  </si>
  <si>
    <t>Company–
GAAP</t>
  </si>
  <si>
    <t>Net income</t>
  </si>
  <si>
    <t>Operating surplus / (deficit) before interest, depreciation, revaluations and tax</t>
  </si>
  <si>
    <t xml:space="preserve">Net operating surplus / (deficit) before interest </t>
  </si>
  <si>
    <t xml:space="preserve">Property plant and equipment </t>
  </si>
  <si>
    <t>8b: NOTES TO CONSOLIDATION STATEMENT</t>
  </si>
  <si>
    <t>8b(i): REGULATORY / GAAP ADJUSTMENTS</t>
  </si>
  <si>
    <t>Description of Regulatory / GAAP Adjustment</t>
  </si>
  <si>
    <t>Affected Line Item</t>
  </si>
  <si>
    <t>Regulatory / GAAP Adjustments *</t>
  </si>
  <si>
    <t>* To correspond with the clause 8a column Regulatory/GAAP adjustments</t>
  </si>
  <si>
    <t xml:space="preserve">from row 40 </t>
  </si>
  <si>
    <t>from V36 mid yr IRR calcs.</t>
  </si>
  <si>
    <t>to row 9</t>
  </si>
  <si>
    <t>from row 22</t>
  </si>
  <si>
    <t>from row 29</t>
  </si>
  <si>
    <t>from T74 monthly IRR calcs.</t>
  </si>
  <si>
    <t>from V74 monthly IRR calcs.</t>
  </si>
  <si>
    <t>from row 75 less product of rows 46, 47 &amp; 48</t>
  </si>
  <si>
    <t>Current year</t>
  </si>
  <si>
    <t>5 Year Forecast</t>
  </si>
  <si>
    <t>POI Area</t>
  </si>
  <si>
    <t>Number of COs</t>
  </si>
  <si>
    <t>Number of P2P end user connections within POI area</t>
  </si>
  <si>
    <t>Number of P2P end users within POI area</t>
  </si>
  <si>
    <t>Number of  GPON end users from CO</t>
  </si>
  <si>
    <t>Number of  GPON end user connections</t>
  </si>
  <si>
    <t>Number of  GPON end users from FFPs</t>
  </si>
  <si>
    <t>CO to FFP capacity 
(total fibres)</t>
  </si>
  <si>
    <t>% fill 
(lit fibres)</t>
  </si>
  <si>
    <t>Premises Passed</t>
  </si>
  <si>
    <t>Ashburton</t>
  </si>
  <si>
    <t>Auckland</t>
  </si>
  <si>
    <t>Blenheim</t>
  </si>
  <si>
    <t>Christchurch</t>
  </si>
  <si>
    <t>Dunedin</t>
  </si>
  <si>
    <t>Feilding</t>
  </si>
  <si>
    <t>Gisborne</t>
  </si>
  <si>
    <t>Greymouth</t>
  </si>
  <si>
    <t>Hamilton</t>
  </si>
  <si>
    <t>Invercargill</t>
  </si>
  <si>
    <t>Kapiti</t>
  </si>
  <si>
    <t>Levin</t>
  </si>
  <si>
    <t>Masterton</t>
  </si>
  <si>
    <t>Napier &amp; Hastings</t>
  </si>
  <si>
    <t>Nelson</t>
  </si>
  <si>
    <t>New Plymouth</t>
  </si>
  <si>
    <t>Oamaru</t>
  </si>
  <si>
    <t>Palmerston North</t>
  </si>
  <si>
    <t>Pukekohe</t>
  </si>
  <si>
    <t>Queenstown</t>
  </si>
  <si>
    <t>Rotorua</t>
  </si>
  <si>
    <t>Taupo</t>
  </si>
  <si>
    <t>Tauranga</t>
  </si>
  <si>
    <t>Timaru</t>
  </si>
  <si>
    <t>Waiheke Island</t>
  </si>
  <si>
    <t>Waiuku</t>
  </si>
  <si>
    <t>Whanganui</t>
  </si>
  <si>
    <t>Wellington</t>
  </si>
  <si>
    <t>Whakatane</t>
  </si>
  <si>
    <t>Whangarei</t>
  </si>
  <si>
    <t>Rest of NZ</t>
  </si>
  <si>
    <t>TOTALS</t>
  </si>
  <si>
    <t>Number of connections</t>
  </si>
  <si>
    <t>[plan description]</t>
  </si>
  <si>
    <t>Total connections</t>
  </si>
  <si>
    <t>Sum of connection speeds (bits per second)</t>
  </si>
  <si>
    <t>Average speed (bits per second)</t>
  </si>
  <si>
    <t>Average throughput per user (bits per second)</t>
  </si>
  <si>
    <t>Observed</t>
  </si>
  <si>
    <t>Forecast</t>
  </si>
  <si>
    <t>Aggregate maximum peak demand across all ports by POI area</t>
  </si>
  <si>
    <t>Sum</t>
  </si>
  <si>
    <t>System peak (maximum observed peak in gigabits per second)</t>
  </si>
  <si>
    <t>Forecast system peak</t>
  </si>
  <si>
    <t>% of sum of peaks</t>
  </si>
  <si>
    <t>Average demand by POI area (gigabits per second)</t>
  </si>
  <si>
    <t>Peak to average ratio</t>
  </si>
  <si>
    <t>Standard error</t>
  </si>
  <si>
    <t>Volumes for new fibre investment</t>
  </si>
  <si>
    <t>Asset condition assessment</t>
  </si>
  <si>
    <t>May be Commission only</t>
  </si>
  <si>
    <t>Asset class</t>
  </si>
  <si>
    <t>Units</t>
  </si>
  <si>
    <t>Net additional volume</t>
  </si>
  <si>
    <t>Data Accuracy</t>
  </si>
  <si>
    <t>H1%</t>
  </si>
  <si>
    <t>H2%</t>
  </si>
  <si>
    <t>H3%</t>
  </si>
  <si>
    <t>H4%</t>
  </si>
  <si>
    <t>H5%</t>
  </si>
  <si>
    <t>% forecast to be replaced in next 5 years</t>
  </si>
  <si>
    <t>Forecast cost of assets to be replaced in next 5 years $000</t>
  </si>
  <si>
    <t>CY-50+</t>
  </si>
  <si>
    <t>CY-46 to -50</t>
  </si>
  <si>
    <t>CY-41 to -45</t>
  </si>
  <si>
    <t>CY-36 to -40</t>
  </si>
  <si>
    <t>CY-31 to -35</t>
  </si>
  <si>
    <t>CY-26 to -30</t>
  </si>
  <si>
    <t>CY-21 to -25</t>
  </si>
  <si>
    <t>CY-16 to -20</t>
  </si>
  <si>
    <t>CY-11 to-15</t>
  </si>
  <si>
    <t>CY-10</t>
  </si>
  <si>
    <t>CY-9</t>
  </si>
  <si>
    <t>CY-8</t>
  </si>
  <si>
    <t>CY-7</t>
  </si>
  <si>
    <t>CY-6</t>
  </si>
  <si>
    <t>CY-5</t>
  </si>
  <si>
    <t>No. with age unknown</t>
  </si>
  <si>
    <t>No. with
default
dates</t>
  </si>
  <si>
    <t>Data accuracy
(1–4)</t>
  </si>
  <si>
    <t>Ducts</t>
  </si>
  <si>
    <t>Metres</t>
  </si>
  <si>
    <t>Manholes</t>
  </si>
  <si>
    <t>No.</t>
  </si>
  <si>
    <t>OFDF</t>
  </si>
  <si>
    <t>24 Port</t>
  </si>
  <si>
    <t>48 Port</t>
  </si>
  <si>
    <t xml:space="preserve"> &gt; 48 Port</t>
  </si>
  <si>
    <t>Cabinet Distribution Fibre (sheath length):</t>
  </si>
  <si>
    <t>Aerial</t>
  </si>
  <si>
    <t>Internal</t>
  </si>
  <si>
    <t>Underground</t>
  </si>
  <si>
    <t>Backhaul Fibre (sheath length):</t>
  </si>
  <si>
    <t>Feeder Fibre (sheath length):</t>
  </si>
  <si>
    <t>Direct Fed Fibre (sheath length):</t>
  </si>
  <si>
    <t>Fibre Route Length:</t>
  </si>
  <si>
    <t>Fibre Service Leads (sheath length)</t>
  </si>
  <si>
    <t>Poles</t>
  </si>
  <si>
    <t>access sites</t>
  </si>
  <si>
    <t>mesh sites</t>
  </si>
  <si>
    <t>core sites</t>
  </si>
  <si>
    <t>handover sites</t>
  </si>
  <si>
    <t>Splitters</t>
  </si>
  <si>
    <t>ONT devices</t>
  </si>
  <si>
    <t>OLT devices</t>
  </si>
  <si>
    <t>Switches</t>
  </si>
  <si>
    <t>Network spares</t>
  </si>
  <si>
    <t>Layer 1</t>
  </si>
  <si>
    <t>[describe category of asset]</t>
  </si>
  <si>
    <t>Layer 2</t>
  </si>
  <si>
    <t>N/A</t>
  </si>
  <si>
    <t>SCHEDULE 13: REPORT ON ASSET MANAGEMENT CAPABILITY</t>
  </si>
  <si>
    <t>SECTION 1 - SELF-ASSESSMENT QUESTIONS</t>
  </si>
  <si>
    <t>MATURITY LEVEL ASSESSMENT GUIDANCE</t>
  </si>
  <si>
    <t>Question No.</t>
  </si>
  <si>
    <t>Function</t>
  </si>
  <si>
    <t>Standard ref.</t>
  </si>
  <si>
    <t>Question</t>
  </si>
  <si>
    <t>Maturity Level Score</t>
  </si>
  <si>
    <t>Evidence—Summary</t>
  </si>
  <si>
    <t>Target Score CY+3</t>
  </si>
  <si>
    <t>Initiatives planned to achieve target score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</si>
  <si>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</si>
  <si>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</si>
  <si>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</si>
  <si>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</si>
  <si>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</si>
  <si>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</si>
  <si>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</si>
  <si>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</si>
  <si>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</si>
  <si>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</si>
  <si>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</si>
  <si>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</si>
  <si>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</si>
  <si>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</si>
  <si>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</si>
  <si>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</si>
  <si>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</si>
  <si>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</si>
  <si>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</si>
  <si>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</si>
  <si>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and has taken account of stakeholder requirements.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</si>
  <si>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</si>
  <si>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</si>
  <si>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</si>
  <si>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</si>
  <si>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</si>
  <si>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</si>
  <si>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</si>
  <si>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</si>
  <si>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</si>
  <si>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</si>
  <si>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</si>
  <si>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</si>
  <si>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</si>
  <si>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</si>
  <si>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</si>
  <si>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</si>
  <si>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</si>
  <si>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</si>
  <si>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</si>
  <si>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</si>
  <si>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</si>
  <si>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</si>
  <si>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</si>
  <si>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</si>
  <si>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</si>
  <si>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</si>
  <si>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</si>
  <si>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</si>
  <si>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</si>
  <si>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</si>
  <si>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</si>
  <si>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</si>
  <si>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</si>
  <si>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</si>
  <si>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</si>
  <si>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</si>
  <si>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</si>
  <si>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</si>
  <si>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</si>
  <si>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</si>
  <si>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</si>
  <si>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</si>
  <si>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</si>
  <si>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</si>
  <si>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</si>
  <si>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</si>
  <si>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</si>
  <si>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</si>
  <si>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</si>
  <si>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</si>
  <si>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</si>
  <si>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</si>
  <si>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</si>
  <si>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</si>
  <si>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</si>
  <si>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</si>
  <si>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</si>
  <si>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</si>
  <si>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 xml:space="preserve">In order to ensure that the organisation's assets and asset systems deliver the requirements of the asset management policy, strategy and objectives responsibilities need to be allocated to appropriate people who have the necessary authority to fulfil their responsibilities.  </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</si>
  <si>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</si>
  <si>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</si>
  <si>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</si>
  <si>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</si>
  <si>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</si>
  <si>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</si>
  <si>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</si>
  <si>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</si>
  <si>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</si>
  <si>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</si>
  <si>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</si>
  <si>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</si>
  <si>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</si>
  <si>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</si>
  <si>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</si>
  <si>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</si>
  <si>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</si>
  <si>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</si>
  <si>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</si>
  <si>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</si>
  <si>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</si>
  <si>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</si>
  <si>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</si>
  <si>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</si>
  <si>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</si>
  <si>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</si>
  <si>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</si>
  <si>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</si>
  <si>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</si>
  <si>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</si>
  <si>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</si>
  <si>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</si>
  <si>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</si>
  <si>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a 5 year time scale then the human resources development plan(s) should align with thise.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</si>
  <si>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</si>
  <si>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</si>
  <si>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</si>
  <si>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</si>
  <si>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</si>
  <si>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</si>
  <si>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</si>
  <si>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 xml:space="preserve">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</si>
  <si>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</si>
  <si>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</si>
  <si>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</si>
  <si>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</si>
  <si>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</si>
  <si>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</si>
  <si>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</si>
  <si>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</si>
  <si>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</si>
  <si>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</si>
  <si>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</si>
  <si>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</si>
  <si>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</si>
  <si>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</si>
  <si>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</si>
  <si>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</si>
  <si>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</si>
  <si>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</si>
  <si>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</si>
  <si>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</si>
  <si>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</si>
  <si>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</si>
  <si>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</si>
  <si>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</si>
  <si>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 xml:space="preserve">Widely used AM practice standards require an organisation maintain up to date documentation that ensures that its asset management systems (ie, the systems the organisation has in place to meet the standards) can be understood, communicated and operated.   </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</si>
  <si>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</si>
  <si>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</si>
  <si>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</si>
  <si>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</si>
  <si>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</si>
  <si>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</si>
  <si>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</si>
  <si>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</si>
  <si>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</si>
  <si>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</si>
  <si>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</si>
  <si>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</si>
  <si>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</si>
  <si>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</si>
  <si>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</si>
  <si>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</si>
  <si>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</si>
  <si>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</si>
  <si>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</si>
  <si>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</si>
  <si>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</si>
  <si>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</si>
  <si>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</si>
  <si>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</si>
  <si>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</si>
  <si>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</si>
  <si>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</si>
  <si>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</si>
  <si>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</si>
  <si>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</si>
  <si>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</si>
  <si>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</si>
  <si>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</si>
  <si>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all phases of the asset lifecycle.</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</si>
  <si>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</si>
  <si>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</si>
  <si>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</si>
  <si>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</si>
  <si>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</si>
  <si>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</si>
  <si>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</si>
  <si>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</si>
  <si>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</si>
  <si>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</si>
  <si>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</si>
  <si>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</si>
  <si>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</si>
  <si>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</si>
  <si>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</si>
  <si>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</si>
  <si>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</si>
  <si>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</si>
  <si>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</si>
  <si>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</si>
  <si>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</si>
  <si>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</si>
  <si>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</si>
  <si>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</si>
  <si>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</si>
  <si>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</si>
  <si>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</si>
  <si>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</si>
  <si>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</si>
  <si>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</si>
  <si>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</si>
  <si>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</si>
  <si>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</si>
  <si>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</si>
  <si>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</si>
  <si>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</si>
  <si>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</si>
  <si>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</si>
  <si>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</si>
  <si>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</si>
  <si>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</si>
  <si>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</si>
  <si>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</si>
  <si>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</si>
  <si>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</si>
  <si>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</si>
  <si>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</si>
  <si>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</si>
  <si>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</si>
  <si>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</si>
  <si>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</si>
  <si>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</si>
  <si>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</si>
  <si>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</si>
  <si>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</si>
  <si>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</si>
  <si>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</si>
  <si>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</si>
  <si>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</si>
  <si>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</si>
  <si>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</si>
  <si>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</si>
  <si>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</si>
  <si>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</si>
  <si>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</si>
  <si>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</si>
  <si>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</si>
  <si>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</si>
  <si>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</si>
  <si>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</si>
  <si>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</si>
  <si>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</si>
  <si>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</si>
  <si>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</si>
  <si>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</si>
  <si>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</si>
  <si>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</si>
  <si>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</si>
  <si>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</si>
  <si>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</si>
  <si>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</si>
  <si>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</si>
  <si>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</si>
  <si>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</si>
  <si>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</si>
  <si>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</si>
  <si>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</si>
  <si>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</si>
  <si>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</si>
  <si>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</si>
  <si>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</si>
  <si>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</si>
  <si>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</si>
  <si>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SECTION 2 - DESCRIPTION OF PRACTICES FOR COLLECTING AND MANAGING NETWORK ASSET DATA, MAKING RISK-BASED DECISIONS AND MANAGING COST ESTIMATION MODELS</t>
  </si>
  <si>
    <t>Standard Ref.</t>
  </si>
  <si>
    <t>Scope/purpose of description</t>
  </si>
  <si>
    <t>User Guidance</t>
  </si>
  <si>
    <t>Description of Practices</t>
  </si>
  <si>
    <t>Describe how the business plans to systematise processes for collecting and collating network asset data, including data supplied by contractors and other third parties</t>
  </si>
  <si>
    <t>ISO 55002, 7.5</t>
  </si>
  <si>
    <t xml:space="preserve">Describe whether asset condition information is being captured in its systems in a consistent way so that when the data is extracted, it is meaningful and reliable. Describe what it has put in place by way of processes to achieve this, including how the business intends to ensure consistent and systematic data collection from third party providers who may be engaged in maintenance activitites.
</t>
  </si>
  <si>
    <t>Describe how the business plans to improve knowledge of network asset condition so that assets are replaced in a timely manner</t>
  </si>
  <si>
    <t>ISO 55000, 6.2</t>
  </si>
  <si>
    <t xml:space="preserve">Asset replacement decision making should be a key asset management objective and it should be informed by asset condition data to ensure assets are not replaced to late or too early. Asset condition based decision making also supports expenditure forecasts and reliable asset management plans
</t>
  </si>
  <si>
    <t>Describe how it plans to ensure it has an audited and regularly-maintained platform for sharing network asset data with internal and external stakeholders</t>
  </si>
  <si>
    <t>ISO 55002, 2.5 and  8.3.2 (e)</t>
  </si>
  <si>
    <t xml:space="preserve">Ensuring that asset and network data is verifiably accurate and enabling platforms for accessing that data made available to internal staff and thrid party providers will improve asset management outcomes.
</t>
  </si>
  <si>
    <t>Describe how the business plans to test its asset and network performance, evaluate whether it is achieving its asset management policies and objectives, and identify ways to improve the performance of its network.</t>
  </si>
  <si>
    <t>ISO 55000, 9.1</t>
  </si>
  <si>
    <t xml:space="preserve">The asset management system should use monitored and measured data to obtain information regarding asset and network performance. This should be used to evaluate whether the asset management policies and objectives are being met, and identify corrective actions and areas for improvement.
</t>
  </si>
  <si>
    <t>Describe how the business plans to ensure that there is a clear line-of-sight from asset condition data through to the expenditure forecasts and financial reporting.</t>
  </si>
  <si>
    <t>ISO 55002, 9.1</t>
  </si>
  <si>
    <t>Systematised asset management systems should ensure that there is consistency and traceability of technical asset information and condition data, through to the financial systems. This will support robust expenditure forecasting and decision making.
This is consistent with ISO 55002 section 9.1</t>
  </si>
  <si>
    <t>Describe how the business plans to, where appropriate, develop and improve  asset health models so that they are informed by network asset condition data.</t>
  </si>
  <si>
    <t>ISO 55002, 6.2</t>
  </si>
  <si>
    <t xml:space="preserve">Asset health models are key to ensuring that asset replacements can be made in a timely manner and that expenditure forecasts are more robust. In some cases age-based volumetric models, informed by asset outage rates may be more appropriate but where asset health models can be reasonably developed, they should be.
</t>
  </si>
  <si>
    <t>Describe how the business intends to develop its asset criticality understanding, and how this informs its asset replacement and renewal strategies.</t>
  </si>
  <si>
    <t>ISO 55002, 6.2.2.3 and 6.2.2.4</t>
  </si>
  <si>
    <t xml:space="preserve">Understanding asset criticality and the impact that asset has on supply reliability if it fails is a key input into intervention prioritisation. 
</t>
  </si>
  <si>
    <t>Describe how the business intends to improve its network asset risk framework so it can make risk-based decisions, including where appropriate, risk-based decisions based on reliability risk, environmental risk, high-impact low-probability event risk, and safety risk.</t>
  </si>
  <si>
    <t xml:space="preserve">The risk spectrum includes a wide range of risk considerations such as expected event risk, due to asset relaibility events, through to unexpected HILP events that may involve multi-asset long duration outages for events such as earthquakes or floods. Safety risk involves asset failures in the proximity of staff or the public, and environmental risk may involve asset failure that has an environmental impact. A comprehensive risk framework will provide a platform for these risk considerations to inform risk mitigation strategies and expenditure decisions.
</t>
  </si>
  <si>
    <t>Describe how the business is developing practices to identify and mitigate safety risks, including the use of a framework such as ALARP to prioritise identified safety risks and to justify investments to mitigate those risks.</t>
  </si>
  <si>
    <t>ISO 55002, 6.2.2.3 and 6.2.2.4 and clause 22 of the Health and Safety at Work Act 2015</t>
  </si>
  <si>
    <t xml:space="preserve">Risk calculations related to safety risk should be sufficiently explicit for decision makers to understand relative asset and network related safety risks, risk prioritisation, and the economic decision making surrounding mitigations if these are to provide risk controls above levels required by network design standards and statutory requirements.
</t>
  </si>
  <si>
    <t>Describe how the business plans to routinely audit, update, and manage its cost estimation models.</t>
  </si>
  <si>
    <t xml:space="preserve">Project and programme costs estimation is a key component of robust asset and project investment decision making.  
</t>
  </si>
  <si>
    <t xml:space="preserve">Using actual project and programme costs to review estimates will help ensure that future forecasts are likely to be more accurate and drive efficiencies.
</t>
  </si>
  <si>
    <t>Network operating costs</t>
  </si>
  <si>
    <t xml:space="preserve">Opening volume </t>
  </si>
  <si>
    <t>Closing Volume 30 June 2020</t>
  </si>
  <si>
    <t>Regulatory income</t>
  </si>
  <si>
    <t>Current Year Actual</t>
  </si>
  <si>
    <t>total routine expenditure</t>
  </si>
  <si>
    <t>total atypical expenditure</t>
  </si>
  <si>
    <t>Total non-network expenditure</t>
  </si>
  <si>
    <t>Expenditure</t>
  </si>
  <si>
    <t>Provide commentary on the benefits of merger and acquisition expenditure to the regulated provider, including required disclosures in accordance with Schedule 14 (Mandatory Explanatory Notes)</t>
  </si>
  <si>
    <t>Operating expenditure</t>
  </si>
  <si>
    <t xml:space="preserve">5(ii): Subcomponents of Operating Expenditure </t>
  </si>
  <si>
    <t>5(i): Operating Expenditure</t>
  </si>
  <si>
    <t>SCHEDULE 5: REPORT ON OPERATING EXPENDITURE FOR THE DISCLOSURE YEAR</t>
  </si>
  <si>
    <t>Total operating expenditure</t>
  </si>
  <si>
    <t>Operating Expenditure Forecast</t>
  </si>
  <si>
    <t>Subcomponents of operating expenditure (where known)</t>
  </si>
  <si>
    <t xml:space="preserve">7(iii): Operating Expenditure  </t>
  </si>
  <si>
    <t>7(iv): Subcomponents of Operating Expenditure</t>
  </si>
  <si>
    <t>8a: CONSOLIDATION STATEMENT</t>
  </si>
  <si>
    <t>Identifiable non-monetary assets and finance leases</t>
  </si>
  <si>
    <r>
      <rPr>
        <b/>
        <sz val="10"/>
        <color theme="1"/>
        <rFont val="Calibri"/>
        <family val="2"/>
        <scheme val="minor"/>
      </rPr>
      <t>Total value of related party transactions</t>
    </r>
    <r>
      <rPr>
        <b/>
        <strike/>
        <sz val="10"/>
        <color theme="1"/>
        <rFont val="Calibri"/>
        <family val="2"/>
        <scheme val="minor"/>
      </rPr>
      <t xml:space="preserve">
</t>
    </r>
    <r>
      <rPr>
        <b/>
        <sz val="10"/>
        <color theme="1"/>
        <rFont val="Calibri"/>
        <family val="2"/>
        <scheme val="minor"/>
      </rPr>
      <t>($000)</t>
    </r>
  </si>
  <si>
    <t>Cashflows</t>
  </si>
  <si>
    <t>Total Depreciation</t>
  </si>
  <si>
    <t>Total Revaluations</t>
  </si>
  <si>
    <t>Insurance expenditure</t>
  </si>
  <si>
    <t>from S1</t>
  </si>
  <si>
    <t>Number of cabinets with FFLAS fibre connections</t>
  </si>
  <si>
    <t>Number of FFPs with FFLAS fibre connections</t>
  </si>
  <si>
    <t>Opening value of fully depreciated and disposed assets</t>
  </si>
  <si>
    <t>ID FFLAS</t>
  </si>
  <si>
    <t>Target ($000) ¹</t>
  </si>
  <si>
    <t xml:space="preserve">The templates for some Schedules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</si>
  <si>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 xml:space="preserve">Calculation cells may show an incorrect value until precedent cell entries have been completed. Data entry may be assisted by completing the Schedules in the following order: </t>
  </si>
  <si>
    <t xml:space="preserve">ROI – comparable to a post-tax WACC </t>
  </si>
  <si>
    <t xml:space="preserve">Mid-point estimate of post-tax WACC </t>
  </si>
  <si>
    <t xml:space="preserve">Monthly ROI – comparable to a post-tax WACC </t>
  </si>
  <si>
    <t>ID FFLAS–
GAAP</t>
  </si>
  <si>
    <t>SCHEDULE 10: ID FFLAS ASSET REGISTER</t>
  </si>
  <si>
    <t>Describe how the business plans use actual costs of completed capital expenditure and operating expenditure projects and programmes, to improve future cost estimates.</t>
  </si>
  <si>
    <t>Describe how the business plans to ensure capital expenditure and operating expenditure projects and programmes are efficiently delivered and implemented, and meet applicable industry standards.</t>
  </si>
  <si>
    <t>REPORT ON OPERATING EXPENDITURE FOR THE DISCLOSURE YEAR</t>
  </si>
  <si>
    <t>Corporate opex</t>
  </si>
  <si>
    <t>Corporate capex</t>
  </si>
  <si>
    <t>Months in disclosure year</t>
  </si>
  <si>
    <r>
      <t>CPI</t>
    </r>
    <r>
      <rPr>
        <vertAlign val="subscript"/>
        <sz val="10"/>
        <rFont val="Calibri"/>
        <family val="2"/>
      </rPr>
      <t>t</t>
    </r>
  </si>
  <si>
    <r>
      <t>CPI</t>
    </r>
    <r>
      <rPr>
        <vertAlign val="subscript"/>
        <sz val="10"/>
        <rFont val="Calibri"/>
        <family val="2"/>
      </rPr>
      <t>t-1</t>
    </r>
  </si>
  <si>
    <t>Network &amp; customer IT</t>
  </si>
  <si>
    <t>Non-network IT</t>
  </si>
  <si>
    <t>SCHEDULE 3: REPORT ON REGULATORY TAX ALLOWANCE</t>
  </si>
  <si>
    <t>3(i): Regulatory Tax Allowance</t>
  </si>
  <si>
    <t>3(ii): Disclosure of Permanent and Temporary Differences</t>
  </si>
  <si>
    <t xml:space="preserve">3(iii): Reconciliation of Tax Losses </t>
  </si>
  <si>
    <t>3(iv): Regulatory Tax Asset Base Roll-Forward</t>
  </si>
  <si>
    <t>SCHEDULE 12A: REPORT ON FORECAST NETWORK DEMAND</t>
  </si>
  <si>
    <t>12a(i): Forecast active GPON connections*</t>
  </si>
  <si>
    <t>12a(ii) System Traffic (Gigabits per second)</t>
  </si>
  <si>
    <t>SCHEDULE 12: REPORT ON FORECAST CAPACITY AND UTILISATION</t>
  </si>
  <si>
    <t>12(i): System capacity and utilisation</t>
  </si>
  <si>
    <t>SCHEDULE 11a: REPORT ON FORECAST OPERATING EXPENDITURE</t>
  </si>
  <si>
    <t>SCHEDULE 11: REPORT ON FORECAST CAPITAL EXPENDITURE</t>
  </si>
  <si>
    <t>11(i): Expenditure on Assets Forecast</t>
  </si>
  <si>
    <t>11(ii): Extending the network</t>
  </si>
  <si>
    <t>11(iii): Installations</t>
  </si>
  <si>
    <t>11(iv): Network capacity</t>
  </si>
  <si>
    <t>11(v): Network sustain and enhance</t>
  </si>
  <si>
    <t>11(vi): Network and customer IT</t>
  </si>
  <si>
    <t>11(vii): Non-Network Assets</t>
  </si>
  <si>
    <t>The references labelled 'ref' in the leftmost column of each template can be used to reference individual rows of the template. It may be useful to refer to a row when writing explanatory notes about a specific data point.</t>
  </si>
  <si>
    <t>Schedules 1–13</t>
  </si>
  <si>
    <t>Templates for Schedules 1–13</t>
  </si>
  <si>
    <t>To prepare the templates for disclosure, the regulated provider's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</si>
  <si>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disclosure year ended’ date in the template title blocks (the title blocks are the light green shaded areas at the top of each template).
The cell C8 entry (company name) is used in the template title blocks.
Dates should be entered in day/month/year order (Example "31 December 2021").
</t>
  </si>
  <si>
    <t xml:space="preserve">Schedule 1 cells G65 and I65:L65 will change colour if the total cashflows do not equal the corresponding values in table 1(ii).
Schedule 4 cells N97:P125 and N127 will change colour if the RAB values do not equal the corresponding values in table 4(ii).
</t>
  </si>
  <si>
    <t xml:space="preserve">1. Coversheet
2. Schedules 2a, 3
3. Schedules 4a, 5a
4. Schedules 5,6
5. Schedule 8, 2
6. Schedule 4
7. Schedule 7
8. Schedules 1, 9
9. All remaining Schedules                                                                                                                                                                                                                                                                                                             </t>
  </si>
  <si>
    <t>SCHEDULE 5a: REPORT ON COST ALLOCATIONS</t>
  </si>
  <si>
    <t>5a(i): Operating Cost Allocations</t>
  </si>
  <si>
    <t>5a(ii): Other Cost Allocations</t>
  </si>
  <si>
    <t>5a(iii): Changes in Cost Allocations* †</t>
  </si>
  <si>
    <t>Schedules 4a and 5a may require new cost or asset category rows to be inserted in the allocation change tables.  Accordingly, cell protection has been removed from rows 107 and 108 of Schedule 4a and rows 75 and 76 of Schedule 5a to allow blocks of rows to be copied. The four steps to add new cost category rows to table 5a(iii) are: Select Excel rows 68:74, copy, select Excel row 76, insert copied cells. Similarly, for table 4a(ii): paste copied cells to row 108.</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</si>
  <si>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</si>
  <si>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 xml:space="preserve">This Schedule requires a summary of the quantity of assets that make up the network, by asset category and asset class, the estimated condition of the assets, a forecast of the percentage of assets to be replaced and the age profile of assets. 
</t>
  </si>
  <si>
    <t>This Schedule requires a breakdown of current and forecast capacity and utilisation for each area.  Information provided in this table should relate to the operation of the network in its normal steady state configuration.</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</si>
  <si>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</si>
  <si>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SCHEDULE 1: REPORT ON ID FFLAS RETURN ON INVESTMENT (ID-ONLY REGULATED PROVIDER)</t>
  </si>
  <si>
    <t>SCHEDULE 4: REPORT ON VALUE OF THE ID FFLAS REGULATORY ASSET BASE (ROLLED FORWARD) (ID-ONLY REGULATED PROVIDER)</t>
  </si>
  <si>
    <t>Company name</t>
  </si>
  <si>
    <t>Company name and Dates</t>
  </si>
  <si>
    <t>For disclosure-year ended</t>
  </si>
  <si>
    <t>K14 to M14 — from applicable LFC ID cost of capital the main body of the determination (ComCom website)</t>
  </si>
  <si>
    <t>K26 to M26 — from applicable LFC ID cost of capital the main body of the determination (ComCom website)</t>
  </si>
  <si>
    <t>This Schedule requires information on the calculation of regulatory profit for each ID-regulated provider for the disclosure year, including providing explanatory comment on their regulatory profit in Schedule 14 or 14A (Mandatory Explanatory Notes), as applicable. 
This information is part of audited disclosure information (as defined in clause 1.4.3 of the the main body of the determination), and so is subject to the assurance report required by clause 2.5 of the the main body of the determination.</t>
  </si>
  <si>
    <t>This Schedule requires information from each ID-regulated provider on their calculation of regulatory tax allowance. This information is used to calculate regulatory profit/loss in Schedule 2 (Report on Regulatory Profit). 
Each ID-regulated provide must provide explanatory commentary on the information disclosed in this Schedule, in Schedule 14 or 14A (Mandatory Explanatory Notes), as applicable.
This information is audited disclosure information (as defined in clause 1.4.3 of the the main body of the determination), and so is subject to the assurance report required by clause 2.5 of the the main body of the determination.</t>
  </si>
  <si>
    <t xml:space="preserve">This Schedule requires information on the calculation of the ID FFLAS Regulatory Asset Base (RAB) value to the end of each disclosure year. This informs the ROI calculation in Schedule 1. 
ID-only regulated providers must provide explanatory comment on the value of their RAB in Schedule 14 (Mandatory Explanatory Notes). This information is audited disclosure information (as defined in clause 1.4.3 of the the main body of the determination), and so is subject to the assurance report required by clause 2.5 of the the main body of the determination.
</t>
  </si>
  <si>
    <t xml:space="preserve">This Schedule requires information on the allocation of asset values. This information supports the calculation of the RAB value in Schedule 4.
ID-regulated providers must provide explanatory comment on their cost allocation in Schedule 14A (Mandatory Explanatory Notes), including on the impact of any changes in asset allocations. This information is audited disclosure information (as defined in clause 1.4 of the the main body of the determination), and so is subject to the assurance report required by clause 2.5 of the the main body of the determination.
</t>
  </si>
  <si>
    <t xml:space="preserve">This Schedule provides information on the allocation of operating costs. ID-regulated providers must provide explanatory comment on their cost allocation in  in Schedule 14 or 14A (Mandatory Explanatory Notes), as applicable, including on the impact of any reclassifications.
This information is audited disclosure information (as defined in clause 1.4.3 of the the main body of the determination), and so is subject to the assurance report required by clause 2.5 of the the main body of the determination.
</t>
  </si>
  <si>
    <t>This Schedule requires a breakdown of capital expenditure on assets incurred in the disclosure year, including any assets in respect of which capital contributions are received. Information on expenditure on assets must be provided on an accounting accruals basis and must exclude finance costs.  
ID-regulated providers must provide explanatory comment on their expenditure on assets in Schedule 14 or 14A (Mandatory Explanatory Notes), as applicable. This information is audited disclosure information (as defined in clause 1.4.3 of the the main body of the determination), and so is subject to the assurance report required by clause 2.5 of the the main body of the determination.</t>
  </si>
  <si>
    <t xml:space="preserve">This Schedule provides information on adjustments to reconcile company results reported under GAAP to the disclosed values under the the main body of the determination. 
This information is audited disclosure information (as defined in clause 1.4.3 of the the main body of the determination), and so is subject to the assurance report required by clause 2.5 of the the main body of the determination.
</t>
  </si>
  <si>
    <t xml:space="preserve">This Schedule requires a breakdown of operating expenditure incurred in a disclosure year. 
Each ID-regulated provider must provide explanatory comment on their operating expenditure in Schedule 14 or 14A (Mandatory Explanatory Notes), as applicable. 
This information is audited disclosure information (as defined in clause 1.4 of the main body of the determination), and so is subject to the assurance report required by clause 2.5 of the main body of the determination.
</t>
  </si>
  <si>
    <t xml:space="preserve">This Schedule compares actual revenue and expenditure to the previous forecasts that were made for the disclosure year. Accordingly, this Schedule requires the forecast revenue and expenditure information from previous disclosures to be inserted. 
ID-regulated providers must provide explanatory comment on the variance between actual and target revenue and forecast expenditure in Schedule 14 or 14A (Mandatory Explanatory Notes), as applicable. This information is part of the audited disclosure information (as defined in clause 1.4.3 of the  the main body of the determination), and so is subject to the assurance report required by clause 2.5 of the the main body of the determination. For the purpose of that assurance report, target revenue and forecast expenditures only need to be verified back to previous disclosures.
</t>
  </si>
  <si>
    <t xml:space="preserve">This Schedule requires a breakdown of forecast expenditure on assets for the current disclosure year and a 5-year planning period. The forecast is to be expressed in both constant price and nominal dollar terms. Also required is a forecast of the value of commissioned assets (i.e., the value of RAB additions) 
Each ID-regulated provider must provide explanatory comment on the difference between constant price and nominal dollar forecasts of expenditure on assets in Schedule 14 or 14A (Mandatory Explanatory Notes), as applicable.
This information is not part of audited disclosure information.
</t>
  </si>
  <si>
    <t xml:space="preserve">This Schedule requires a breakdown of forecast operating expenditure for the disclosure year and a 5 year planning period. The forecast is to be expressed in both constant price and nominal dollar terms. 
Chorus must provide explanatory comment on the difference between constant price and nominal dollar operating expenditure forecasts in Schedule 14 or 14A (Mandatory Explanatory Notes), as applicable.
This information is not part of audited disclosure information.
</t>
  </si>
  <si>
    <t>Planning period</t>
  </si>
  <si>
    <t>This Schedule requires a forecast of new connections (by consumer type), peak demand, and energy volumes for the disclosure year and a 5-year planning period. The forecasts should be consistent with the assumptions used in developing the expenditure forecasts in Schedule 11a and Schedule 11b and the capacity and utilisation forecasts in Schedule 12b.</t>
  </si>
  <si>
    <t xml:space="preserve">These templates have been prepared for use by ID-only regulated providers when making disclosures under clauses 2.3.6, 2.3.8, and 2.3.9 of the Fibre Information Disclosure the main body of the determination 2021. </t>
  </si>
  <si>
    <t xml:space="preserve">Under clause 2.3.6(3) of the the main body of the determination, an ID-regulated provider must only complete this Schedule if, as at the date of the most recently published financial statements, the weighted average original tenor of the debt portfolio (both qualifying debt and non-qualifying debt) is greater than five years. This information is audited disclosure information (as defined in clause 1.4.3 of the the main body of the determination), and so is subject to the assurance report required under clause 2.5 of the the main body of the determination.
</t>
  </si>
  <si>
    <t xml:space="preserve">This Schedule provides information on the valuation of related party transactions for the purpose of clause 2.3.18 of the the main body of the determination. 
This information is audited disclosure information (as defined in clause 1.4.3 of the main body of the determination), and so is subject to the assurance report required by clause 2.5 of the main body of the determination.
</t>
  </si>
  <si>
    <t>This Schedule requires information on each ID-only regulated provider's the Return on Investment (ROI) relative to the Commerce Commission's estimates of post tax WACC and vanilla WACC. ID-regulated providers must calculate their ROI based on a monthly basis if required by clause 2.3.17 of the the main body of the determination or if they elect to. If an ID-regulated provider makes this election, information supporting this calculation must be provided in row 1(iii). 
ID- regulated providers must provide explanatory comment on their ROI in Schedule 14 (Mandatory Explanatory Notes).
This information is part of audited disclosure information (as defined in clause 1.4.3 of the the main body of the determination), and so is subject to the assurance report required by clause 2.5 of the the main body of the determination.</t>
  </si>
  <si>
    <t>This Schedule requires information on each ID-regulated provider's self-assessment of the maturity of its asset management practices and a description of its practices for collecting and managing network data, making risk-based decisions, and managing cost estimation models.</t>
  </si>
  <si>
    <t>AMP planning period</t>
  </si>
  <si>
    <t>Asset Management Standard applied</t>
  </si>
  <si>
    <t>2  From the CY+1 nominal dollar expenditure forecasts disclosed in accordance with clause 2.3.8 for the forecast period starting at the beginning of the disclosure year (Schedules 11 and 11a)</t>
  </si>
  <si>
    <t>1  From the nominal dollar target revenue for the disclosure year disclosed under clause 2.3.27(1)(b) of this the main body of the determination</t>
  </si>
  <si>
    <t>*   Workings to be provided in Schedule 14</t>
  </si>
  <si>
    <t>In Schedule 14, Box 5 and Box 6, provide descriptions and workings of items recorded in the asterisked categories in Schedule 5a(i).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</si>
</sst>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quot;$&quot;#,##0_);[Red]\(&quot;$&quot;#,##0\)"/>
    <numFmt numFmtId="165" formatCode="_(&quot;$&quot;* #,##0_);_(&quot;$&quot;* \(#,##0\);_(&quot;$&quot;* &quot;-&quot;_);_(@_)"/>
    <numFmt numFmtId="166" formatCode="_(* #,##0.00_);_(* \(#,##0.00\);_(* &quot;-&quot;??_);_(@_)"/>
    <numFmt numFmtId="167" formatCode="_(* @_)"/>
    <numFmt numFmtId="168" formatCode="_(\ #,##0_);_ \(#,##0\);_(\ &quot;–&quot;??_);_(\ @_)"/>
    <numFmt numFmtId="169" formatCode="_(\ #,##0.00_);\ \(#,##0.00\);_(\ &quot;–&quot;??_);_(\ @_)"/>
    <numFmt numFmtId="170" formatCode="_(\ #,##0%_);\(#,##0%\);_(\ &quot;–&quot;??_);_(\ @_)"/>
    <numFmt numFmtId="171" formatCode="_(\ #,##0.0_);\ \(#,##0.0\);_(\ &quot;–&quot;??_);_(\ @_)"/>
    <numFmt numFmtId="172" formatCode="[$-1409]d\ mmm\ yy"/>
    <numFmt numFmtId="173" formatCode="[$-1409]d\ mmmm\ yyyy"/>
    <numFmt numFmtId="174" formatCode="[$-1409]d/m/yyyy"/>
    <numFmt numFmtId="175" formatCode="_(\ #,##0.00%_);\ _(\–#,##0.00%_);_(\ &quot;–&quot;??_);_(\ @_)"/>
    <numFmt numFmtId="176" formatCode="_(\ #,##0%_);_(\-#,##0%\);_(\ &quot;–&quot;??_);_(\ @_)"/>
    <numFmt numFmtId="177" formatCode="_(\ \+#,##0.00%_);\ _(\–#,##0.00%_);_(\ &quot;–&quot;??_);_(\ @_)"/>
    <numFmt numFmtId="178" formatCode="_(\ #,##0.00000_);_ \(#,##0.00000\);_(\ &quot;–&quot;??_);_(\ @_)"/>
    <numFmt numFmtId="179" formatCode="d\ mmmm\ yyyy"/>
    <numFmt numFmtId="180" formatCode="_(@_)"/>
    <numFmt numFmtId="181" formatCode="_([$-1409]d\ mmmm\ yyyy;_(@"/>
    <numFmt numFmtId="182" formatCode="[$-1409]d\ mmm\ yy;@"/>
    <numFmt numFmtId="183" formatCode="_(* #,##0%_);_(* \(#,##0%\);_(* &quot;–&quot;???_);_(* @_)"/>
    <numFmt numFmtId="184" formatCode="_(* #,##0.0%_);_(* \(#,##0.0%\);_(* &quot;–&quot;???_);_(* @_)"/>
    <numFmt numFmtId="185" formatCode="_(* #,##0.0_);_(* \(#,##0.0\);_(* &quot;–&quot;???_);_(* @_)"/>
    <numFmt numFmtId="186" formatCode="_(* #,##0.00_);_(* \(#,##0.00\);_(* &quot;–&quot;???_);_(* @_)"/>
    <numFmt numFmtId="187" formatCode="#,##0;\(#,##0\);\-"/>
    <numFmt numFmtId="188" formatCode="\(#,##0\);\(#,##0\);\-"/>
    <numFmt numFmtId="189" formatCode="#,##0.00;\(#,##0.00\);\-"/>
    <numFmt numFmtId="190" formatCode="0%;\-0%;\-"/>
    <numFmt numFmtId="191" formatCode="#,##0\ ;\(#,##0\);\-"/>
    <numFmt numFmtId="192" formatCode="#,##0%\ ;\(#,##0%\);\-"/>
    <numFmt numFmtId="193" formatCode="_(* #,##0_);_(* \(#,##0\);_(* &quot;-&quot;??_);_(@_)"/>
    <numFmt numFmtId="194" formatCode="_(* #,##0_);_(* \(#,##0\);_(* &quot;-&quot;_);_(@_)"/>
    <numFmt numFmtId="195" formatCode="[Magenta]&quot;Err&quot;;[Magenta]&quot;Err&quot;;[Blue]&quot;OK&quot;"/>
    <numFmt numFmtId="196" formatCode="_(* #,##0_);_(* \(#,##0\);_(* &quot;–&quot;??_);\(@_)"/>
    <numFmt numFmtId="197" formatCode="_(* #,##0_);_(* \(#,##0\);_(* &quot;–&quot;??_);_(* @_)"/>
  </numFmts>
  <fonts count="133" x14ac:knownFonts="1">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sz val="10"/>
      <color indexed="8"/>
      <name val="Calibri"/>
      <family val="2"/>
    </font>
    <font>
      <b/>
      <sz val="12"/>
      <color indexed="8"/>
      <name val="Calibri"/>
      <family val="1"/>
    </font>
    <font>
      <b/>
      <sz val="10"/>
      <color indexed="8"/>
      <name val="Calibri"/>
      <family val="1"/>
    </font>
    <font>
      <b/>
      <sz val="10"/>
      <name val="Calibri"/>
      <family val="2"/>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sz val="10"/>
      <color indexed="8"/>
      <name val="Arial"/>
      <family val="1"/>
    </font>
    <font>
      <b/>
      <sz val="14"/>
      <name val="Calibri"/>
      <family val="2"/>
    </font>
    <font>
      <vertAlign val="sub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i/>
      <sz val="12"/>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i/>
      <sz val="11"/>
      <color rgb="FF7F7F7F"/>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sz val="10"/>
      <color theme="0"/>
      <name val="Calibri"/>
      <family val="2"/>
    </font>
    <font>
      <i/>
      <sz val="10"/>
      <color theme="0"/>
      <name val="Calibri"/>
      <family val="2"/>
    </font>
    <font>
      <sz val="10"/>
      <color theme="0"/>
      <name val="Calibri"/>
      <family val="2"/>
      <scheme val="minor"/>
    </font>
    <font>
      <i/>
      <sz val="10"/>
      <color theme="0"/>
      <name val="Calibri"/>
      <family val="2"/>
      <scheme val="minor"/>
    </font>
    <font>
      <b/>
      <sz val="12"/>
      <color theme="0"/>
      <name val="Calibri"/>
      <family val="2"/>
    </font>
    <font>
      <b/>
      <sz val="16"/>
      <color theme="0"/>
      <name val="Calibri"/>
      <family val="2"/>
      <scheme val="minor"/>
    </font>
    <font>
      <b/>
      <sz val="13"/>
      <color theme="0"/>
      <name val="Calibri"/>
      <family val="2"/>
      <scheme val="minor"/>
    </font>
    <font>
      <i/>
      <sz val="12"/>
      <color theme="0"/>
      <name val="Calibri"/>
      <family val="2"/>
      <scheme val="minor"/>
    </font>
    <font>
      <sz val="10"/>
      <color rgb="FFFF0000"/>
      <name val="Calibri"/>
      <family val="2"/>
    </font>
    <font>
      <i/>
      <sz val="8"/>
      <name val="Calibri"/>
      <family val="2"/>
    </font>
    <font>
      <i/>
      <sz val="12"/>
      <color theme="0"/>
      <name val="Calibri"/>
      <family val="2"/>
    </font>
    <font>
      <b/>
      <sz val="13"/>
      <color theme="0"/>
      <name val="Calibri"/>
      <family val="2"/>
    </font>
    <font>
      <b/>
      <sz val="16"/>
      <color theme="0"/>
      <name val="Calibri"/>
      <family val="2"/>
    </font>
    <font>
      <sz val="14"/>
      <color theme="0"/>
      <name val="Calibri"/>
      <family val="2"/>
    </font>
    <font>
      <b/>
      <sz val="16"/>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b/>
      <sz val="8"/>
      <color indexed="12"/>
      <name val="Arial"/>
      <family val="2"/>
    </font>
    <font>
      <sz val="10"/>
      <color theme="8"/>
      <name val="Calibri"/>
      <family val="4"/>
      <scheme val="minor"/>
    </font>
    <font>
      <b/>
      <sz val="13"/>
      <color theme="4"/>
      <name val="Calibri"/>
      <family val="4"/>
      <scheme val="minor"/>
    </font>
    <font>
      <u/>
      <sz val="11"/>
      <color theme="11"/>
      <name val="Calibri"/>
      <family val="2"/>
      <scheme val="minor"/>
    </font>
    <font>
      <b/>
      <sz val="15"/>
      <color theme="3"/>
      <name val="Calibri"/>
      <family val="2"/>
    </font>
    <font>
      <u/>
      <sz val="11"/>
      <color theme="10"/>
      <name val="Calibri"/>
      <family val="2"/>
      <scheme val="minor"/>
    </font>
    <font>
      <b/>
      <sz val="13"/>
      <color theme="1"/>
      <name val="Calibri"/>
      <family val="1"/>
      <scheme val="major"/>
    </font>
    <font>
      <sz val="11"/>
      <color rgb="FF9C5700"/>
      <name val="Calibri"/>
      <family val="2"/>
      <scheme val="minor"/>
    </font>
    <font>
      <sz val="8"/>
      <color theme="1"/>
      <name val="Calibri"/>
      <family val="1"/>
      <scheme val="major"/>
    </font>
    <font>
      <sz val="18"/>
      <color theme="3"/>
      <name val="Calibri"/>
      <family val="2"/>
      <scheme val="major"/>
    </font>
    <font>
      <sz val="9"/>
      <color indexed="8"/>
      <name val="Arial Narrow"/>
      <family val="2"/>
    </font>
    <font>
      <sz val="8"/>
      <color indexed="8"/>
      <name val="Calibri"/>
      <family val="2"/>
    </font>
    <font>
      <sz val="9"/>
      <name val="Calibri"/>
      <family val="2"/>
      <scheme val="minor"/>
    </font>
    <font>
      <sz val="10"/>
      <color theme="8"/>
      <name val="Calibri"/>
      <family val="2"/>
      <scheme val="minor"/>
    </font>
    <font>
      <sz val="14"/>
      <color theme="0"/>
      <name val="Calibri"/>
      <family val="1"/>
      <scheme val="major"/>
    </font>
    <font>
      <i/>
      <sz val="8"/>
      <color theme="0"/>
      <name val="Arial"/>
      <family val="2"/>
    </font>
    <font>
      <i/>
      <sz val="8"/>
      <name val="Arial"/>
      <family val="2"/>
    </font>
    <font>
      <b/>
      <sz val="12"/>
      <color theme="1"/>
      <name val="Calibri"/>
      <family val="2"/>
      <scheme val="major"/>
    </font>
    <font>
      <i/>
      <sz val="8"/>
      <color theme="1"/>
      <name val="Calibri"/>
      <family val="4"/>
      <scheme val="minor"/>
    </font>
    <font>
      <i/>
      <sz val="8"/>
      <color theme="1"/>
      <name val="Calibri"/>
      <family val="2"/>
      <scheme val="minor"/>
    </font>
    <font>
      <sz val="8"/>
      <color theme="1"/>
      <name val="Calibri"/>
      <family val="2"/>
      <scheme val="major"/>
    </font>
    <font>
      <b/>
      <i/>
      <sz val="10"/>
      <name val="Calibri"/>
      <family val="2"/>
      <scheme val="minor"/>
    </font>
    <font>
      <b/>
      <sz val="10"/>
      <color rgb="FF000000"/>
      <name val="Calibri"/>
      <family val="2"/>
    </font>
    <font>
      <b/>
      <i/>
      <sz val="12"/>
      <name val="Calibri"/>
      <family val="2"/>
      <scheme val="minor"/>
    </font>
    <font>
      <b/>
      <sz val="16"/>
      <color rgb="FF0070C0"/>
      <name val="Calibri"/>
      <family val="2"/>
      <scheme val="minor"/>
    </font>
    <font>
      <sz val="12"/>
      <color rgb="FF0070C0"/>
      <name val="Calibri"/>
      <family val="2"/>
      <scheme val="minor"/>
    </font>
    <font>
      <sz val="12"/>
      <color rgb="FFFF0000"/>
      <name val="Calibri"/>
      <family val="2"/>
      <scheme val="minor"/>
    </font>
    <font>
      <u/>
      <sz val="12"/>
      <name val="Calibri"/>
      <family val="2"/>
      <scheme val="minor"/>
    </font>
    <font>
      <u/>
      <sz val="11"/>
      <color theme="1"/>
      <name val="Calibri"/>
      <family val="2"/>
      <scheme val="minor"/>
    </font>
    <font>
      <sz val="12"/>
      <color rgb="FF212529"/>
      <name val="Arial"/>
      <family val="2"/>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
      <patternFill patternType="solid">
        <fgColor rgb="FFC7C0AA"/>
        <bgColor indexed="64"/>
      </patternFill>
    </fill>
    <fill>
      <patternFill patternType="solid">
        <fgColor rgb="FF639B9F"/>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DD9C3"/>
        <bgColor rgb="FF000000"/>
      </patternFill>
    </fill>
    <fill>
      <patternFill patternType="solid">
        <fgColor rgb="FFC7C0AA"/>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dotted">
        <color auto="1"/>
      </right>
      <top/>
      <bottom/>
      <diagonal/>
    </border>
    <border>
      <left/>
      <right style="thin">
        <color theme="5"/>
      </right>
      <top/>
      <bottom style="thin">
        <color theme="5"/>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thin">
        <color theme="5"/>
      </left>
      <right/>
      <top/>
      <bottom/>
      <diagonal/>
    </border>
    <border>
      <left style="thin">
        <color theme="5"/>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bottom style="thin">
        <color indexed="0"/>
      </bottom>
      <diagonal/>
    </border>
    <border>
      <left/>
      <right style="thin">
        <color indexed="64"/>
      </right>
      <top/>
      <bottom style="thin">
        <color indexed="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auto="1"/>
      </bottom>
      <diagonal/>
    </border>
    <border>
      <left style="thin">
        <color theme="5"/>
      </left>
      <right/>
      <top style="thin">
        <color indexed="8"/>
      </top>
      <bottom/>
      <diagonal/>
    </border>
    <border>
      <left/>
      <right/>
      <top style="thin">
        <color indexed="0"/>
      </top>
      <bottom/>
      <diagonal/>
    </border>
    <border>
      <left/>
      <right style="thin">
        <color indexed="64"/>
      </right>
      <top style="thin">
        <color indexed="0"/>
      </top>
      <bottom/>
      <diagonal/>
    </border>
    <border>
      <left style="thin">
        <color auto="1"/>
      </left>
      <right style="thin">
        <color auto="1"/>
      </right>
      <top style="thin">
        <color auto="1"/>
      </top>
      <bottom style="thin">
        <color auto="1"/>
      </bottom>
      <diagonal/>
    </border>
  </borders>
  <cellStyleXfs count="236">
    <xf numFmtId="0" fontId="0" fillId="0" borderId="0"/>
    <xf numFmtId="194" fontId="1" fillId="0" borderId="0" applyFont="0" applyFill="0" applyBorder="0" applyAlignment="0" applyProtection="0"/>
    <xf numFmtId="0" fontId="27" fillId="3" borderId="0" applyFill="0" applyBorder="0"/>
    <xf numFmtId="0" fontId="27" fillId="3" borderId="0" applyFill="0" applyBorder="0">
      <alignment wrapText="1"/>
    </xf>
    <xf numFmtId="0" fontId="28" fillId="4" borderId="32" applyFill="0">
      <alignment horizontal="center"/>
    </xf>
    <xf numFmtId="0" fontId="30" fillId="0" borderId="32" applyNumberFormat="0">
      <protection locked="0"/>
    </xf>
    <xf numFmtId="0" fontId="31" fillId="3" borderId="0"/>
    <xf numFmtId="173" fontId="23" fillId="0" borderId="0" applyFont="0" applyFill="0" applyBorder="0" applyAlignment="0" applyProtection="0">
      <protection locked="0"/>
    </xf>
    <xf numFmtId="0" fontId="32" fillId="3" borderId="0" applyNumberFormat="0" applyFill="0" applyBorder="0">
      <alignment horizontal="left"/>
    </xf>
    <xf numFmtId="0" fontId="33" fillId="4" borderId="0" applyNumberFormat="0" applyFill="0" applyBorder="0" applyAlignment="0" applyProtection="0"/>
    <xf numFmtId="0" fontId="34" fillId="4" borderId="0" applyNumberFormat="0" applyFill="0" applyBorder="0">
      <alignment horizontal="right"/>
    </xf>
    <xf numFmtId="0" fontId="13" fillId="4" borderId="0" applyFont="0" applyAlignment="0"/>
    <xf numFmtId="0" fontId="35" fillId="4" borderId="0" applyFill="0" applyBorder="0">
      <alignment vertical="top" wrapText="1"/>
    </xf>
    <xf numFmtId="0" fontId="27" fillId="4" borderId="0" applyFill="0" applyAlignment="0">
      <alignment horizontal="center"/>
    </xf>
    <xf numFmtId="0" fontId="36" fillId="0" borderId="0" applyNumberFormat="0" applyFill="0" applyAlignment="0"/>
    <xf numFmtId="0" fontId="37" fillId="3" borderId="0" applyFill="0" applyBorder="0"/>
    <xf numFmtId="0" fontId="38" fillId="3" borderId="0" applyFill="0" applyBorder="0"/>
    <xf numFmtId="0" fontId="39" fillId="3" borderId="0" applyFill="0" applyBorder="0">
      <alignment horizontal="left"/>
    </xf>
    <xf numFmtId="0" fontId="39" fillId="3" borderId="0" applyFill="0" applyBorder="0">
      <alignment horizontal="center" wrapText="1"/>
    </xf>
    <xf numFmtId="0" fontId="39" fillId="3" borderId="0" applyFill="0" applyBorder="0">
      <alignment horizontal="center" wrapText="1"/>
    </xf>
    <xf numFmtId="0" fontId="40" fillId="0" borderId="0" applyNumberFormat="0" applyFill="0" applyBorder="0" applyAlignment="0" applyProtection="0">
      <alignment vertical="top"/>
      <protection locked="0"/>
    </xf>
    <xf numFmtId="49" fontId="41" fillId="0" borderId="0" applyFill="0" applyBorder="0">
      <alignment horizontal="center" wrapText="1"/>
    </xf>
    <xf numFmtId="49" fontId="26" fillId="0" borderId="0" applyFill="0" applyBorder="0">
      <alignment horizontal="left" indent="1"/>
    </xf>
    <xf numFmtId="176" fontId="6" fillId="3" borderId="0" applyFont="0" applyFill="0" applyBorder="0" applyAlignment="0" applyProtection="0">
      <alignment vertical="center"/>
    </xf>
    <xf numFmtId="175" fontId="23" fillId="0" borderId="0" applyFont="0" applyFill="0" applyBorder="0" applyAlignment="0" applyProtection="0">
      <protection locked="0"/>
    </xf>
    <xf numFmtId="0" fontId="27" fillId="3" borderId="0" applyNumberFormat="0" applyFill="0" applyBorder="0" applyProtection="0">
      <alignment horizontal="right"/>
    </xf>
    <xf numFmtId="0" fontId="27" fillId="3" borderId="5" applyFill="0">
      <alignment horizontal="right"/>
    </xf>
    <xf numFmtId="172" fontId="6" fillId="0" borderId="0" applyFont="0" applyFill="0" applyBorder="0" applyAlignment="0" applyProtection="0"/>
    <xf numFmtId="0" fontId="31" fillId="3" borderId="0" applyFill="0" applyBorder="0">
      <alignment horizontal="left"/>
    </xf>
    <xf numFmtId="167" fontId="23" fillId="0" borderId="0" applyFont="0" applyFill="0" applyBorder="0">
      <alignment horizontal="left"/>
      <protection locked="0"/>
    </xf>
    <xf numFmtId="165" fontId="26" fillId="0" borderId="0" applyFont="0" applyFill="0" applyBorder="0" applyAlignment="0" applyProtection="0"/>
    <xf numFmtId="0" fontId="112" fillId="0" borderId="0" applyNumberFormat="0" applyFill="0" applyBorder="0" applyAlignment="0" applyProtection="0"/>
    <xf numFmtId="0" fontId="52" fillId="0" borderId="23" applyNumberFormat="0" applyFill="0" applyAlignment="0" applyProtection="0"/>
    <xf numFmtId="0" fontId="53" fillId="0" borderId="24" applyNumberFormat="0" applyFill="0" applyAlignment="0" applyProtection="0"/>
    <xf numFmtId="0" fontId="54" fillId="0" borderId="25" applyNumberFormat="0" applyFill="0" applyAlignment="0" applyProtection="0"/>
    <xf numFmtId="0" fontId="54" fillId="0" borderId="0" applyNumberFormat="0" applyFill="0" applyBorder="0" applyAlignment="0" applyProtection="0"/>
    <xf numFmtId="0" fontId="110" fillId="8" borderId="0" applyNumberFormat="0" applyBorder="0" applyAlignment="0" applyProtection="0"/>
    <xf numFmtId="0" fontId="55" fillId="9" borderId="26" applyNumberFormat="0" applyAlignment="0" applyProtection="0"/>
    <xf numFmtId="0" fontId="56" fillId="10" borderId="27" applyNumberFormat="0" applyAlignment="0" applyProtection="0"/>
    <xf numFmtId="0" fontId="57" fillId="0" borderId="0" applyNumberFormat="0" applyFill="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169" fontId="8" fillId="4" borderId="0" applyFont="0" applyFill="0" applyBorder="0" applyAlignment="0" applyProtection="0"/>
    <xf numFmtId="171" fontId="31" fillId="3" borderId="0" applyFont="0" applyFill="0" applyBorder="0" applyAlignment="0" applyProtection="0"/>
    <xf numFmtId="165" fontId="1" fillId="0" borderId="0" applyFont="0" applyFill="0" applyBorder="0" applyAlignment="0" applyProtection="0"/>
    <xf numFmtId="174" fontId="31" fillId="0" borderId="0" applyFont="0" applyFill="0" applyBorder="0" applyAlignment="0" applyProtection="0">
      <protection locked="0"/>
    </xf>
    <xf numFmtId="166" fontId="26" fillId="0" borderId="0" applyFont="0" applyFill="0" applyBorder="0" applyAlignment="0" applyProtection="0"/>
    <xf numFmtId="0" fontId="31" fillId="3" borderId="32" applyNumberFormat="0"/>
    <xf numFmtId="0" fontId="31" fillId="3" borderId="28" applyNumberFormat="0"/>
    <xf numFmtId="0" fontId="108" fillId="0" borderId="0" applyNumberFormat="0" applyFill="0" applyBorder="0" applyAlignment="0" applyProtection="0"/>
    <xf numFmtId="0" fontId="31" fillId="3" borderId="32" applyNumberFormat="0"/>
    <xf numFmtId="0" fontId="4" fillId="0" borderId="0"/>
    <xf numFmtId="187" fontId="23" fillId="0" borderId="0" applyFont="0" applyFill="0" applyBorder="0" applyProtection="0">
      <alignment horizontal="right"/>
      <protection locked="0"/>
    </xf>
    <xf numFmtId="185" fontId="62" fillId="5" borderId="37">
      <protection locked="0"/>
    </xf>
    <xf numFmtId="186" fontId="29" fillId="0" borderId="0" applyFill="0" applyBorder="0" applyAlignment="0" applyProtection="0">
      <protection locked="0"/>
    </xf>
    <xf numFmtId="188" fontId="6" fillId="3" borderId="0" applyBorder="0" applyAlignment="0" applyProtection="0"/>
    <xf numFmtId="189" fontId="6" fillId="3" borderId="0" applyFont="0" applyBorder="0" applyProtection="0">
      <alignment horizontal="right"/>
    </xf>
    <xf numFmtId="0" fontId="12" fillId="3" borderId="0" applyBorder="0"/>
    <xf numFmtId="0" fontId="61" fillId="6" borderId="0" applyFill="0">
      <alignment horizontal="left" wrapText="1"/>
    </xf>
    <xf numFmtId="0" fontId="67" fillId="7" borderId="0" applyFill="0">
      <alignment horizontal="right"/>
    </xf>
    <xf numFmtId="0" fontId="66" fillId="4" borderId="32">
      <alignment horizontal="center"/>
    </xf>
    <xf numFmtId="181" fontId="29" fillId="5" borderId="37" applyFill="0" applyProtection="0">
      <alignment horizontal="right"/>
      <protection locked="0"/>
    </xf>
    <xf numFmtId="0" fontId="29" fillId="5" borderId="38" applyFill="0" applyProtection="0">
      <alignment horizontal="right"/>
    </xf>
    <xf numFmtId="0" fontId="68" fillId="5" borderId="37" applyFill="0" applyProtection="0">
      <alignment horizontal="right"/>
      <protection locked="0"/>
    </xf>
    <xf numFmtId="0" fontId="68" fillId="5" borderId="37" applyNumberFormat="0">
      <protection locked="0"/>
    </xf>
    <xf numFmtId="0" fontId="62" fillId="6" borderId="0"/>
    <xf numFmtId="0" fontId="12" fillId="3" borderId="0">
      <alignment horizontal="right"/>
    </xf>
    <xf numFmtId="0" fontId="26" fillId="6" borderId="0"/>
    <xf numFmtId="181" fontId="23" fillId="0" borderId="0" applyFont="0" applyFill="0" applyBorder="0" applyProtection="0">
      <protection locked="0"/>
    </xf>
    <xf numFmtId="182" fontId="62" fillId="0" borderId="0" applyFill="0" applyBorder="0" applyAlignment="0" applyProtection="0">
      <alignment wrapText="1"/>
    </xf>
    <xf numFmtId="182" fontId="69" fillId="6" borderId="0" applyFill="0">
      <alignment horizontal="center"/>
    </xf>
    <xf numFmtId="179" fontId="66" fillId="4" borderId="32">
      <alignment horizontal="center" vertical="center"/>
    </xf>
    <xf numFmtId="0" fontId="66" fillId="0" borderId="37" applyFill="0">
      <alignment horizontal="center"/>
    </xf>
    <xf numFmtId="181" fontId="66" fillId="0" borderId="37" applyFill="0">
      <alignment horizontal="center" vertical="center"/>
    </xf>
    <xf numFmtId="0" fontId="57" fillId="0" borderId="0" applyNumberFormat="0" applyFill="0" applyBorder="0" applyAlignment="0" applyProtection="0"/>
    <xf numFmtId="0" fontId="61" fillId="6" borderId="0" applyFill="0">
      <alignment horizontal="right"/>
    </xf>
    <xf numFmtId="0" fontId="64" fillId="4" borderId="3" applyBorder="0"/>
    <xf numFmtId="0" fontId="63" fillId="4" borderId="0" applyNumberFormat="0" applyBorder="0">
      <alignment horizontal="right"/>
    </xf>
    <xf numFmtId="0" fontId="6" fillId="4" borderId="0" applyBorder="0">
      <alignment vertical="top" wrapText="1"/>
    </xf>
    <xf numFmtId="0" fontId="12" fillId="4" borderId="0" applyAlignment="0">
      <alignment horizontal="center"/>
    </xf>
    <xf numFmtId="0" fontId="52" fillId="0" borderId="23" applyNumberFormat="0" applyFill="0" applyAlignment="0" applyProtection="0"/>
    <xf numFmtId="0" fontId="36" fillId="0" borderId="0" applyNumberFormat="0" applyFill="0" applyAlignment="0"/>
    <xf numFmtId="0" fontId="71" fillId="0" borderId="0" applyNumberFormat="0" applyFill="0" applyAlignment="0" applyProtection="0"/>
    <xf numFmtId="0" fontId="36" fillId="0" borderId="0" applyNumberFormat="0" applyFill="0" applyAlignment="0" applyProtection="0"/>
    <xf numFmtId="0" fontId="53" fillId="0" borderId="24" applyNumberFormat="0" applyFill="0" applyAlignment="0" applyProtection="0"/>
    <xf numFmtId="0" fontId="54" fillId="0" borderId="25" applyNumberFormat="0" applyFill="0" applyAlignment="0" applyProtection="0"/>
    <xf numFmtId="49" fontId="72" fillId="2" borderId="0" applyFill="0" applyBorder="0">
      <alignment horizontal="left"/>
    </xf>
    <xf numFmtId="0" fontId="69" fillId="6" borderId="0" applyFill="0">
      <alignment horizontal="center"/>
    </xf>
    <xf numFmtId="0" fontId="54" fillId="0" borderId="0" applyNumberFormat="0" applyFill="0" applyBorder="0" applyAlignment="0" applyProtection="0"/>
    <xf numFmtId="0" fontId="73" fillId="2" borderId="0" applyFill="0" applyBorder="0">
      <alignment wrapText="1"/>
    </xf>
    <xf numFmtId="0" fontId="24" fillId="3" borderId="0" applyBorder="0">
      <alignment horizontal="left"/>
    </xf>
    <xf numFmtId="0" fontId="65" fillId="3" borderId="0" applyBorder="0"/>
    <xf numFmtId="0" fontId="16" fillId="3" borderId="0" applyBorder="0">
      <alignment horizontal="left"/>
    </xf>
    <xf numFmtId="0" fontId="16" fillId="3" borderId="0" applyBorder="0">
      <alignment horizontal="center" vertical="center" wrapText="1"/>
    </xf>
    <xf numFmtId="0" fontId="62" fillId="6" borderId="38" applyNumberFormat="0" applyFill="0">
      <alignment horizontal="left"/>
    </xf>
    <xf numFmtId="0" fontId="31" fillId="3" borderId="28" applyNumberFormat="0" applyFont="0" applyAlignment="0"/>
    <xf numFmtId="0" fontId="6" fillId="3" borderId="28" applyNumberFormat="0" applyFont="0" applyAlignment="0"/>
    <xf numFmtId="0" fontId="40" fillId="0" borderId="0" applyNumberFormat="0" applyFill="0" applyBorder="0" applyAlignment="0" applyProtection="0">
      <alignment vertical="top"/>
      <protection locked="0"/>
    </xf>
    <xf numFmtId="0" fontId="61" fillId="6" borderId="0" applyFill="0">
      <alignment horizontal="left" wrapText="1"/>
    </xf>
    <xf numFmtId="0" fontId="69" fillId="0" borderId="0" applyFill="0" applyBorder="0">
      <alignment horizontal="center" wrapText="1"/>
    </xf>
    <xf numFmtId="49" fontId="62" fillId="0" borderId="0" applyFill="0" applyBorder="0">
      <alignment horizontal="center" vertical="center" wrapText="1"/>
    </xf>
    <xf numFmtId="0" fontId="69" fillId="6" borderId="0" applyFill="0">
      <alignment horizontal="center" vertical="center" wrapText="1"/>
    </xf>
    <xf numFmtId="0" fontId="62" fillId="6" borderId="37" applyNumberFormat="0">
      <alignment horizontal="left"/>
    </xf>
    <xf numFmtId="0" fontId="74" fillId="0" borderId="0" applyFill="0" applyProtection="0">
      <alignment horizontal="center"/>
    </xf>
    <xf numFmtId="0" fontId="26" fillId="0" borderId="0">
      <alignment horizontal="right"/>
    </xf>
    <xf numFmtId="183" fontId="62" fillId="0" borderId="0" applyFill="0" applyBorder="0" applyAlignment="0" applyProtection="0">
      <protection locked="0"/>
    </xf>
    <xf numFmtId="184" fontId="62" fillId="0" borderId="0" applyFill="0" applyBorder="0" applyAlignment="0" applyProtection="0">
      <protection locked="0"/>
    </xf>
    <xf numFmtId="0" fontId="27" fillId="3" borderId="0" applyNumberFormat="0" applyBorder="0" applyProtection="0">
      <alignment horizontal="right"/>
    </xf>
    <xf numFmtId="0" fontId="61" fillId="6" borderId="13" applyFill="0" applyBorder="0" applyProtection="0">
      <alignment horizontal="right"/>
    </xf>
    <xf numFmtId="0" fontId="75" fillId="0" borderId="0" applyFill="0" applyProtection="0">
      <alignment horizontal="center"/>
    </xf>
    <xf numFmtId="0" fontId="70" fillId="0" borderId="0" applyFill="0" applyProtection="0">
      <alignment horizontal="center" vertical="center"/>
    </xf>
    <xf numFmtId="49" fontId="62" fillId="6" borderId="32" applyFill="0">
      <alignment horizontal="center" vertical="center" wrapText="1"/>
    </xf>
    <xf numFmtId="0" fontId="16" fillId="3" borderId="32" applyAlignment="0">
      <alignment horizontal="center" vertical="center" wrapText="1"/>
    </xf>
    <xf numFmtId="180" fontId="62" fillId="0" borderId="0" applyFill="0" applyBorder="0" applyAlignment="0" applyProtection="0">
      <alignment horizontal="left"/>
      <protection locked="0"/>
    </xf>
    <xf numFmtId="0" fontId="6" fillId="3" borderId="0" applyBorder="0">
      <alignment horizontal="left"/>
    </xf>
    <xf numFmtId="0" fontId="61" fillId="0" borderId="0" applyFill="0"/>
    <xf numFmtId="167" fontId="62" fillId="0" borderId="0" applyFill="0" applyBorder="0">
      <alignment horizontal="left"/>
      <protection locked="0"/>
    </xf>
    <xf numFmtId="180" fontId="76" fillId="6" borderId="0" applyFill="0"/>
    <xf numFmtId="0" fontId="62" fillId="7" borderId="0"/>
    <xf numFmtId="0" fontId="73" fillId="7" borderId="0"/>
    <xf numFmtId="0" fontId="30" fillId="0" borderId="32">
      <protection locked="0"/>
    </xf>
    <xf numFmtId="0" fontId="31" fillId="3" borderId="0" applyAlignment="0"/>
    <xf numFmtId="0" fontId="9" fillId="4" borderId="0" applyFont="0" applyAlignment="0"/>
    <xf numFmtId="0" fontId="37" fillId="3" borderId="0" applyBorder="0"/>
    <xf numFmtId="0" fontId="38" fillId="3" borderId="0" applyBorder="0"/>
    <xf numFmtId="0" fontId="39" fillId="3" borderId="0" applyBorder="0">
      <alignment horizontal="left"/>
    </xf>
    <xf numFmtId="190" fontId="6" fillId="3" borderId="0" applyFont="0" applyBorder="0" applyAlignment="0" applyProtection="0"/>
    <xf numFmtId="0" fontId="27" fillId="3" borderId="5">
      <alignment horizontal="right"/>
    </xf>
    <xf numFmtId="0" fontId="31" fillId="3" borderId="0" applyBorder="0">
      <alignment horizontal="left"/>
    </xf>
    <xf numFmtId="0" fontId="26" fillId="0" borderId="0"/>
    <xf numFmtId="168" fontId="10" fillId="0" borderId="0" applyFont="0" applyFill="0" applyBorder="0" applyAlignment="0" applyProtection="0">
      <alignment horizontal="left"/>
      <protection locked="0"/>
    </xf>
    <xf numFmtId="0" fontId="27" fillId="3" borderId="0" applyFill="0" applyBorder="0"/>
    <xf numFmtId="0" fontId="28" fillId="4" borderId="32" applyFill="0">
      <alignment horizontal="center"/>
    </xf>
    <xf numFmtId="0" fontId="30" fillId="0" borderId="32" applyNumberFormat="0">
      <protection locked="0"/>
    </xf>
    <xf numFmtId="0" fontId="31" fillId="3" borderId="0"/>
    <xf numFmtId="0" fontId="33" fillId="4" borderId="0" applyNumberFormat="0" applyFill="0" applyBorder="0" applyAlignment="0" applyProtection="0"/>
    <xf numFmtId="0" fontId="34" fillId="4" borderId="0" applyNumberFormat="0" applyFill="0" applyBorder="0">
      <alignment horizontal="right"/>
    </xf>
    <xf numFmtId="0" fontId="35" fillId="4" borderId="0" applyFill="0" applyBorder="0">
      <alignment vertical="top" wrapText="1"/>
    </xf>
    <xf numFmtId="0" fontId="27" fillId="4" borderId="0" applyFill="0" applyAlignment="0">
      <alignment horizontal="center"/>
    </xf>
    <xf numFmtId="0" fontId="37" fillId="3" borderId="0" applyFill="0" applyBorder="0"/>
    <xf numFmtId="0" fontId="38" fillId="3" borderId="0" applyFill="0" applyBorder="0"/>
    <xf numFmtId="0" fontId="39" fillId="3" borderId="0" applyFill="0" applyBorder="0">
      <alignment horizontal="left"/>
    </xf>
    <xf numFmtId="176" fontId="6" fillId="3" borderId="0" applyFont="0" applyFill="0" applyBorder="0" applyAlignment="0" applyProtection="0">
      <alignment vertical="center"/>
    </xf>
    <xf numFmtId="0" fontId="27" fillId="3" borderId="0" applyNumberFormat="0" applyFill="0" applyBorder="0" applyProtection="0">
      <alignment horizontal="right"/>
    </xf>
    <xf numFmtId="0" fontId="27" fillId="3" borderId="5" applyFill="0">
      <alignment horizontal="right"/>
    </xf>
    <xf numFmtId="0" fontId="31" fillId="3" borderId="0" applyFill="0" applyBorder="0">
      <alignment horizontal="left"/>
    </xf>
    <xf numFmtId="167" fontId="23" fillId="0" borderId="0" applyFont="0" applyFill="0" applyBorder="0">
      <alignment horizontal="left"/>
      <protection locked="0"/>
    </xf>
    <xf numFmtId="169" fontId="8" fillId="4" borderId="0" applyFont="0" applyFill="0" applyBorder="0" applyAlignment="0" applyProtection="0"/>
    <xf numFmtId="171" fontId="31" fillId="3" borderId="0" applyFont="0" applyFill="0" applyBorder="0" applyAlignment="0" applyProtection="0"/>
    <xf numFmtId="174" fontId="31" fillId="0" borderId="0" applyFont="0" applyFill="0" applyBorder="0" applyAlignment="0" applyProtection="0">
      <protection locked="0"/>
    </xf>
    <xf numFmtId="0" fontId="31" fillId="3" borderId="32" applyNumberFormat="0"/>
    <xf numFmtId="0" fontId="31" fillId="3" borderId="28" applyNumberFormat="0"/>
    <xf numFmtId="0" fontId="58" fillId="0" borderId="0" applyNumberFormat="0" applyFill="0" applyBorder="0" applyAlignment="0" applyProtection="0"/>
    <xf numFmtId="0" fontId="31" fillId="3" borderId="32" applyNumberFormat="0"/>
    <xf numFmtId="174" fontId="31" fillId="0" borderId="0" applyFont="0" applyFill="0" applyBorder="0" applyAlignment="0" applyProtection="0">
      <protection locked="0"/>
    </xf>
    <xf numFmtId="0" fontId="41" fillId="0" borderId="0" applyFill="0" applyBorder="0">
      <alignment horizontal="centerContinuous" wrapText="1"/>
    </xf>
    <xf numFmtId="0" fontId="30" fillId="0" borderId="32" applyNumberFormat="0">
      <protection locked="0"/>
    </xf>
    <xf numFmtId="0" fontId="28" fillId="4" borderId="32" applyFill="0">
      <alignment horizontal="center"/>
    </xf>
    <xf numFmtId="0" fontId="66" fillId="4" borderId="32">
      <alignment horizontal="center"/>
    </xf>
    <xf numFmtId="0" fontId="16" fillId="3" borderId="32" applyAlignment="0">
      <alignment horizontal="center" vertical="center" wrapText="1"/>
    </xf>
    <xf numFmtId="49" fontId="62" fillId="6" borderId="32" applyFill="0">
      <alignment horizontal="center" vertical="center" wrapText="1"/>
    </xf>
    <xf numFmtId="179" fontId="66" fillId="4" borderId="32">
      <alignment horizontal="center" vertical="center"/>
    </xf>
    <xf numFmtId="0" fontId="66" fillId="4" borderId="32">
      <alignment horizontal="center"/>
    </xf>
    <xf numFmtId="49" fontId="62" fillId="6" borderId="32" applyFill="0">
      <alignment horizontal="center" vertical="center" wrapText="1"/>
    </xf>
    <xf numFmtId="0" fontId="16" fillId="3" borderId="32" applyAlignment="0">
      <alignment horizontal="center" vertical="center" wrapText="1"/>
    </xf>
    <xf numFmtId="0" fontId="30" fillId="0" borderId="32">
      <protection locked="0"/>
    </xf>
    <xf numFmtId="0" fontId="30" fillId="0" borderId="32">
      <protection locked="0"/>
    </xf>
    <xf numFmtId="179" fontId="66" fillId="4" borderId="32">
      <alignment horizontal="center" vertical="center"/>
    </xf>
    <xf numFmtId="0" fontId="28" fillId="4" borderId="32" applyFill="0">
      <alignment horizontal="center"/>
    </xf>
    <xf numFmtId="0" fontId="30" fillId="0" borderId="32" applyNumberFormat="0">
      <protection locked="0"/>
    </xf>
    <xf numFmtId="0" fontId="31" fillId="3" borderId="32" applyNumberFormat="0"/>
    <xf numFmtId="0" fontId="31" fillId="3" borderId="32" applyNumberFormat="0"/>
    <xf numFmtId="0" fontId="31" fillId="3" borderId="32" applyNumberFormat="0"/>
    <xf numFmtId="0" fontId="31" fillId="3" borderId="32" applyNumberFormat="0"/>
    <xf numFmtId="166" fontId="26" fillId="0" borderId="0" applyFont="0" applyFill="0" applyBorder="0" applyAlignment="0" applyProtection="0"/>
    <xf numFmtId="0" fontId="106" fillId="0" borderId="0" applyNumberFormat="0" applyFill="0" applyBorder="0" applyAlignment="0" applyProtection="0"/>
    <xf numFmtId="0" fontId="2" fillId="0" borderId="0"/>
    <xf numFmtId="49" fontId="100" fillId="0" borderId="0" applyFill="0" applyAlignment="0"/>
    <xf numFmtId="195" fontId="103" fillId="0" borderId="0" applyFill="0" applyBorder="0"/>
    <xf numFmtId="188" fontId="6" fillId="3" borderId="0" applyFont="0" applyBorder="0" applyAlignment="0" applyProtection="0"/>
    <xf numFmtId="0" fontId="6" fillId="3" borderId="0" applyFont="0" applyBorder="0" applyProtection="0">
      <alignment horizontal="right"/>
    </xf>
    <xf numFmtId="0" fontId="27" fillId="3" borderId="0" applyBorder="0"/>
    <xf numFmtId="0" fontId="28" fillId="4" borderId="32">
      <alignment horizontal="center"/>
    </xf>
    <xf numFmtId="0" fontId="104" fillId="5" borderId="37" applyNumberFormat="0">
      <protection locked="0"/>
    </xf>
    <xf numFmtId="182" fontId="23" fillId="0" borderId="0" applyFont="0" applyFill="0" applyBorder="0" applyAlignment="0" applyProtection="0">
      <alignment wrapText="1"/>
    </xf>
    <xf numFmtId="179" fontId="28" fillId="4" borderId="32">
      <alignment horizontal="center" vertical="center"/>
    </xf>
    <xf numFmtId="0" fontId="105" fillId="0" borderId="37" applyFill="0">
      <alignment horizontal="center"/>
    </xf>
    <xf numFmtId="181" fontId="105" fillId="0" borderId="37" applyFill="0">
      <alignment horizontal="center" vertical="center"/>
    </xf>
    <xf numFmtId="0" fontId="32" fillId="3" borderId="0" applyNumberFormat="0" applyBorder="0">
      <alignment horizontal="left"/>
    </xf>
    <xf numFmtId="0" fontId="33" fillId="4" borderId="3" applyBorder="0"/>
    <xf numFmtId="0" fontId="34" fillId="4" borderId="0" applyNumberFormat="0" applyBorder="0">
      <alignment horizontal="right"/>
    </xf>
    <xf numFmtId="0" fontId="35" fillId="4" borderId="0" applyBorder="0">
      <alignment vertical="top" wrapText="1"/>
    </xf>
    <xf numFmtId="0" fontId="27" fillId="4" borderId="0" applyAlignment="0">
      <alignment horizontal="center"/>
    </xf>
    <xf numFmtId="0" fontId="107" fillId="0" borderId="23" applyNumberFormat="0" applyFill="0" applyAlignment="0" applyProtection="0"/>
    <xf numFmtId="0" fontId="39" fillId="3" borderId="0" applyBorder="0">
      <alignment horizontal="center" wrapText="1"/>
    </xf>
    <xf numFmtId="196" fontId="26" fillId="6" borderId="38" applyNumberFormat="0">
      <alignment horizontal="left"/>
    </xf>
    <xf numFmtId="49" fontId="109" fillId="0" borderId="0" applyFill="0" applyBorder="0">
      <alignment horizontal="right" indent="1"/>
    </xf>
    <xf numFmtId="0" fontId="62" fillId="0" borderId="0"/>
    <xf numFmtId="49" fontId="111" fillId="6" borderId="43">
      <alignment horizontal="right" indent="2"/>
    </xf>
    <xf numFmtId="49" fontId="113" fillId="33" borderId="0" applyBorder="0" applyProtection="0">
      <alignment horizontal="left" vertical="top" wrapText="1"/>
    </xf>
    <xf numFmtId="0" fontId="27" fillId="3" borderId="0" applyBorder="0">
      <alignment horizontal="center" wrapText="1"/>
    </xf>
    <xf numFmtId="0" fontId="4" fillId="0" borderId="0" applyBorder="0"/>
    <xf numFmtId="194" fontId="62" fillId="0" borderId="0" applyFont="0" applyFill="0" applyBorder="0" applyAlignment="0" applyProtection="0"/>
    <xf numFmtId="0" fontId="26" fillId="6" borderId="0"/>
    <xf numFmtId="197" fontId="73" fillId="0" borderId="0" applyFont="0" applyFill="0" applyBorder="0" applyAlignment="0" applyProtection="0">
      <alignment horizontal="left"/>
      <protection locked="0"/>
    </xf>
    <xf numFmtId="180" fontId="73" fillId="0" borderId="0" applyFont="0" applyFill="0" applyBorder="0" applyAlignment="0" applyProtection="0">
      <alignment horizontal="left"/>
      <protection locked="0"/>
    </xf>
    <xf numFmtId="49" fontId="121" fillId="0" borderId="0" applyFill="0" applyProtection="0">
      <alignment horizontal="left" indent="1"/>
    </xf>
    <xf numFmtId="0" fontId="26" fillId="5" borderId="37">
      <alignment horizontal="left" vertical="top" wrapText="1" indent="1"/>
      <protection locked="0"/>
    </xf>
    <xf numFmtId="9" fontId="1" fillId="0" borderId="0" applyFont="0" applyFill="0" applyBorder="0" applyAlignment="0" applyProtection="0"/>
    <xf numFmtId="0" fontId="28" fillId="4" borderId="56">
      <alignment horizontal="center"/>
    </xf>
    <xf numFmtId="179" fontId="28" fillId="4" borderId="56">
      <alignment horizontal="center" vertical="center"/>
    </xf>
    <xf numFmtId="0" fontId="30" fillId="0" borderId="56">
      <protection locked="0"/>
    </xf>
    <xf numFmtId="0" fontId="28" fillId="4" borderId="56" applyFill="0">
      <alignment horizontal="center"/>
    </xf>
    <xf numFmtId="0" fontId="28" fillId="4" borderId="56">
      <alignment horizontal="center"/>
    </xf>
    <xf numFmtId="179" fontId="28" fillId="4" borderId="56">
      <alignment horizontal="center" vertical="center"/>
    </xf>
    <xf numFmtId="0" fontId="28" fillId="0" borderId="56">
      <alignment horizontal="center" vertical="center"/>
      <protection locked="0"/>
    </xf>
    <xf numFmtId="0" fontId="39" fillId="3" borderId="56" applyAlignment="0">
      <alignment horizontal="center" vertical="center" wrapText="1"/>
    </xf>
    <xf numFmtId="0" fontId="31" fillId="3" borderId="56" applyAlignment="0">
      <alignment horizontal="center" vertical="top" wrapText="1"/>
    </xf>
    <xf numFmtId="0" fontId="31" fillId="3" borderId="56" applyAlignment="0" applyProtection="0">
      <alignment vertical="top" wrapText="1"/>
    </xf>
    <xf numFmtId="0" fontId="30" fillId="0" borderId="56">
      <protection locked="0"/>
    </xf>
  </cellStyleXfs>
  <cellXfs count="950">
    <xf numFmtId="0" fontId="0" fillId="0" borderId="0" xfId="0"/>
    <xf numFmtId="194" fontId="30" fillId="0" borderId="1" xfId="1" applyFont="1" applyBorder="1" applyAlignment="1" applyProtection="1">
      <protection locked="0"/>
    </xf>
    <xf numFmtId="0" fontId="0" fillId="0" borderId="0" xfId="0" applyFill="1"/>
    <xf numFmtId="0" fontId="5" fillId="0" borderId="0" xfId="0" applyFont="1"/>
    <xf numFmtId="0" fontId="5" fillId="0" borderId="0" xfId="0" applyFont="1" applyAlignment="1"/>
    <xf numFmtId="0" fontId="0" fillId="0" borderId="0" xfId="0" applyAlignment="1"/>
    <xf numFmtId="0" fontId="19"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xf numFmtId="0" fontId="4" fillId="0" borderId="0" xfId="0" applyFont="1"/>
    <xf numFmtId="0" fontId="0" fillId="0" borderId="0" xfId="0" applyAlignment="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31" fillId="0" borderId="0" xfId="6" applyFill="1"/>
    <xf numFmtId="0" fontId="0" fillId="0" borderId="0" xfId="0" applyFill="1" applyAlignment="1"/>
    <xf numFmtId="0" fontId="0" fillId="0" borderId="0" xfId="0" applyFill="1" applyBorder="1"/>
    <xf numFmtId="0" fontId="0" fillId="0" borderId="0" xfId="0"/>
    <xf numFmtId="0" fontId="0" fillId="0" borderId="0" xfId="0" applyFill="1"/>
    <xf numFmtId="0" fontId="0" fillId="0" borderId="0" xfId="0" applyBorder="1"/>
    <xf numFmtId="0" fontId="0" fillId="0" borderId="0" xfId="0"/>
    <xf numFmtId="0" fontId="0" fillId="0" borderId="0" xfId="0"/>
    <xf numFmtId="0" fontId="0" fillId="0" borderId="0" xfId="0"/>
    <xf numFmtId="0" fontId="0" fillId="0" borderId="0" xfId="0"/>
    <xf numFmtId="0" fontId="0" fillId="0" borderId="0" xfId="0" applyFont="1"/>
    <xf numFmtId="0" fontId="30" fillId="0" borderId="1" xfId="5" applyBorder="1">
      <protection locked="0"/>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0" fillId="0" borderId="3" xfId="0" applyFill="1" applyBorder="1"/>
    <xf numFmtId="0" fontId="0" fillId="0" borderId="0" xfId="0" applyFill="1" applyAlignment="1" applyProtection="1">
      <alignment horizontal="left" indent="2"/>
      <protection locked="0"/>
    </xf>
    <xf numFmtId="0" fontId="0" fillId="0" borderId="0" xfId="0" applyFill="1" applyProtection="1">
      <protection locked="0"/>
    </xf>
    <xf numFmtId="0" fontId="0" fillId="0" borderId="0" xfId="0" applyBorder="1" applyProtection="1">
      <protection locked="0"/>
    </xf>
    <xf numFmtId="0" fontId="0" fillId="0" borderId="0" xfId="0" applyProtection="1">
      <protection locked="0"/>
    </xf>
    <xf numFmtId="0" fontId="39" fillId="4" borderId="17" xfId="12" applyFont="1" applyBorder="1" applyAlignment="1">
      <alignment horizontal="center" vertical="center" wrapText="1"/>
    </xf>
    <xf numFmtId="0" fontId="35" fillId="4" borderId="18" xfId="12" applyBorder="1">
      <alignment vertical="top" wrapText="1"/>
    </xf>
    <xf numFmtId="0" fontId="35" fillId="4" borderId="16" xfId="12" applyBorder="1">
      <alignment vertical="top" wrapText="1"/>
    </xf>
    <xf numFmtId="0" fontId="35" fillId="4" borderId="15" xfId="12" applyBorder="1">
      <alignment vertical="top" wrapText="1"/>
    </xf>
    <xf numFmtId="0" fontId="0" fillId="0" borderId="0" xfId="0" applyProtection="1"/>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47" fillId="0" borderId="0" xfId="0" applyFont="1"/>
    <xf numFmtId="0" fontId="47" fillId="0" borderId="0" xfId="0" applyFont="1" applyAlignment="1">
      <alignment horizontal="left" indent="2"/>
    </xf>
    <xf numFmtId="0" fontId="13" fillId="0" borderId="0" xfId="11" applyFont="1" applyFill="1" applyBorder="1" applyAlignment="1"/>
    <xf numFmtId="0" fontId="31" fillId="0" borderId="0" xfId="6" applyFill="1" applyBorder="1" applyAlignment="1"/>
    <xf numFmtId="0" fontId="0" fillId="0" borderId="0" xfId="0"/>
    <xf numFmtId="0" fontId="0" fillId="5" borderId="0" xfId="0" applyFill="1"/>
    <xf numFmtId="0" fontId="0" fillId="5" borderId="0" xfId="0" applyFill="1" applyAlignment="1"/>
    <xf numFmtId="0" fontId="0" fillId="0" borderId="0" xfId="0" applyFill="1" applyBorder="1" applyAlignment="1"/>
    <xf numFmtId="0" fontId="48" fillId="0" borderId="0" xfId="11" applyFont="1" applyFill="1" applyBorder="1" applyAlignment="1"/>
    <xf numFmtId="0" fontId="35" fillId="0" borderId="0" xfId="12" applyFill="1" applyBorder="1" applyAlignment="1">
      <alignment vertical="top" wrapText="1"/>
    </xf>
    <xf numFmtId="194" fontId="30" fillId="0" borderId="1" xfId="1" applyFont="1" applyBorder="1" applyAlignment="1" applyProtection="1">
      <protection locked="0"/>
    </xf>
    <xf numFmtId="194" fontId="35" fillId="4" borderId="18" xfId="1" applyFont="1" applyFill="1" applyBorder="1" applyAlignment="1" applyProtection="1">
      <alignment vertical="top" wrapText="1"/>
    </xf>
    <xf numFmtId="194" fontId="35" fillId="4" borderId="16" xfId="1" applyFont="1" applyFill="1" applyBorder="1" applyAlignment="1" applyProtection="1">
      <alignment vertical="top" wrapText="1"/>
    </xf>
    <xf numFmtId="175" fontId="30" fillId="0" borderId="1" xfId="24" applyFont="1" applyBorder="1">
      <protection locked="0"/>
    </xf>
    <xf numFmtId="171" fontId="30" fillId="0" borderId="1" xfId="59" applyFont="1" applyFill="1" applyBorder="1" applyProtection="1">
      <protection locked="0"/>
    </xf>
    <xf numFmtId="174" fontId="30" fillId="0" borderId="1" xfId="61" applyFont="1" applyBorder="1">
      <protection locked="0"/>
    </xf>
    <xf numFmtId="168" fontId="30" fillId="0" borderId="32" xfId="5" applyNumberFormat="1">
      <protection locked="0"/>
    </xf>
    <xf numFmtId="0" fontId="42" fillId="0" borderId="11" xfId="0" applyFont="1" applyBorder="1" applyAlignment="1">
      <alignment horizontal="centerContinuous"/>
    </xf>
    <xf numFmtId="175" fontId="29" fillId="0" borderId="28" xfId="24" applyFont="1" applyFill="1" applyBorder="1" applyAlignment="1">
      <alignment horizontal="right"/>
      <protection locked="0"/>
    </xf>
    <xf numFmtId="49" fontId="41" fillId="0" borderId="29" xfId="21" applyFill="1" applyBorder="1" applyAlignment="1">
      <alignment horizontal="left" wrapText="1"/>
    </xf>
    <xf numFmtId="0" fontId="13" fillId="0" borderId="30" xfId="11" applyFont="1" applyFill="1" applyBorder="1" applyAlignment="1"/>
    <xf numFmtId="0" fontId="13" fillId="0" borderId="31" xfId="11" applyFont="1" applyFill="1" applyBorder="1" applyAlignment="1"/>
    <xf numFmtId="0" fontId="39" fillId="0" borderId="3" xfId="6" applyFont="1" applyFill="1" applyBorder="1" applyAlignment="1"/>
    <xf numFmtId="0" fontId="31" fillId="0" borderId="5" xfId="6" applyFill="1" applyBorder="1" applyAlignment="1"/>
    <xf numFmtId="0" fontId="47" fillId="0" borderId="3" xfId="0" applyFont="1" applyBorder="1"/>
    <xf numFmtId="0" fontId="31" fillId="0" borderId="10" xfId="6" applyFill="1" applyBorder="1" applyAlignment="1"/>
    <xf numFmtId="0" fontId="31" fillId="0" borderId="11" xfId="6" applyFill="1" applyBorder="1" applyAlignment="1"/>
    <xf numFmtId="0" fontId="31" fillId="0" borderId="12" xfId="6" applyFill="1" applyBorder="1" applyAlignment="1"/>
    <xf numFmtId="0" fontId="47" fillId="0" borderId="3" xfId="0" applyFont="1" applyBorder="1" applyAlignment="1">
      <alignment horizontal="left" indent="1"/>
    </xf>
    <xf numFmtId="49" fontId="41" fillId="0" borderId="29" xfId="21" applyBorder="1" applyAlignment="1">
      <alignment horizontal="left" indent="1"/>
    </xf>
    <xf numFmtId="0" fontId="31" fillId="0" borderId="30" xfId="6" applyFill="1" applyBorder="1" applyAlignment="1"/>
    <xf numFmtId="0" fontId="0" fillId="0" borderId="30" xfId="0" applyBorder="1"/>
    <xf numFmtId="0" fontId="42" fillId="0" borderId="3" xfId="0" applyFont="1" applyBorder="1" applyAlignment="1">
      <alignment horizontal="left" indent="1"/>
    </xf>
    <xf numFmtId="0" fontId="42"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0" fillId="0" borderId="3" xfId="0" applyBorder="1" applyAlignment="1">
      <alignment horizontal="left" indent="1"/>
    </xf>
    <xf numFmtId="172" fontId="0" fillId="0" borderId="0" xfId="27" applyFont="1" applyBorder="1" applyAlignment="1"/>
    <xf numFmtId="194" fontId="0" fillId="0" borderId="0" xfId="1" applyFont="1" applyBorder="1" applyAlignment="1" applyProtection="1"/>
    <xf numFmtId="194" fontId="0" fillId="0" borderId="0" xfId="1" applyFont="1" applyBorder="1" applyAlignment="1" applyProtection="1">
      <alignment horizontal="right"/>
    </xf>
    <xf numFmtId="194" fontId="0" fillId="0" borderId="5" xfId="1" applyFont="1" applyBorder="1" applyAlignment="1" applyProtection="1"/>
    <xf numFmtId="0" fontId="0" fillId="0" borderId="3" xfId="0" applyBorder="1" applyAlignment="1"/>
    <xf numFmtId="49" fontId="26" fillId="0" borderId="0" xfId="22" applyBorder="1">
      <alignment horizontal="left" indent="1"/>
    </xf>
    <xf numFmtId="178" fontId="0" fillId="0" borderId="5" xfId="0" applyNumberFormat="1" applyBorder="1"/>
    <xf numFmtId="49" fontId="41" fillId="0" borderId="3" xfId="21" applyBorder="1">
      <alignment horizontal="center" wrapText="1"/>
    </xf>
    <xf numFmtId="0" fontId="42" fillId="0" borderId="3" xfId="0" applyFont="1" applyFill="1" applyBorder="1" applyAlignment="1">
      <alignment horizontal="right"/>
    </xf>
    <xf numFmtId="49" fontId="26" fillId="0" borderId="3" xfId="22" applyBorder="1" applyAlignment="1">
      <alignment horizontal="left" indent="1"/>
    </xf>
    <xf numFmtId="49" fontId="26" fillId="0" borderId="3" xfId="22" applyFill="1" applyBorder="1" applyAlignment="1">
      <alignment horizontal="left" indent="1"/>
    </xf>
    <xf numFmtId="194" fontId="0" fillId="0" borderId="0" xfId="1" applyFont="1" applyFill="1" applyBorder="1" applyAlignment="1" applyProtection="1">
      <alignment horizontal="right"/>
    </xf>
    <xf numFmtId="0" fontId="0" fillId="0" borderId="5" xfId="0" applyBorder="1" applyAlignment="1"/>
    <xf numFmtId="0" fontId="27" fillId="0" borderId="3" xfId="2" applyFill="1" applyBorder="1" applyAlignment="1">
      <alignment horizontal="left" indent="1"/>
    </xf>
    <xf numFmtId="0" fontId="30" fillId="0" borderId="1" xfId="5" applyBorder="1" applyAlignment="1">
      <alignment wrapText="1"/>
      <protection locked="0"/>
    </xf>
    <xf numFmtId="0" fontId="30" fillId="0" borderId="1" xfId="5" applyBorder="1" applyAlignment="1" applyProtection="1">
      <alignment wrapText="1"/>
      <protection locked="0"/>
    </xf>
    <xf numFmtId="0" fontId="22" fillId="0" borderId="2" xfId="29" applyNumberFormat="1" applyFont="1" applyFill="1" applyBorder="1" applyAlignment="1">
      <alignment horizontal="left" wrapText="1" indent="1"/>
      <protection locked="0"/>
    </xf>
    <xf numFmtId="173" fontId="22" fillId="0" borderId="2" xfId="7" applyFont="1" applyFill="1" applyBorder="1" applyAlignment="1">
      <alignment horizontal="left" indent="1"/>
      <protection locked="0"/>
    </xf>
    <xf numFmtId="177" fontId="0" fillId="0" borderId="5" xfId="24" applyNumberFormat="1" applyFont="1" applyFill="1" applyBorder="1" applyProtection="1"/>
    <xf numFmtId="175" fontId="0" fillId="0" borderId="5" xfId="24" applyFont="1" applyFill="1" applyBorder="1" applyProtection="1"/>
    <xf numFmtId="49" fontId="26" fillId="0" borderId="0" xfId="22" applyFill="1" applyBorder="1">
      <alignment horizontal="left" indent="1"/>
    </xf>
    <xf numFmtId="194" fontId="30" fillId="0" borderId="1" xfId="1" applyFont="1" applyFill="1" applyBorder="1" applyAlignment="1" applyProtection="1">
      <protection locked="0"/>
    </xf>
    <xf numFmtId="194" fontId="30" fillId="0" borderId="19" xfId="1" applyFont="1" applyFill="1" applyBorder="1" applyAlignment="1" applyProtection="1">
      <protection locked="0"/>
    </xf>
    <xf numFmtId="0" fontId="0" fillId="5" borderId="29" xfId="0" applyFill="1" applyBorder="1"/>
    <xf numFmtId="0" fontId="0" fillId="5" borderId="30" xfId="0" applyFill="1" applyBorder="1"/>
    <xf numFmtId="0" fontId="0" fillId="5" borderId="31"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0"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1"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7" fillId="5" borderId="0"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9"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8" fillId="5" borderId="0" xfId="0" applyFont="1" applyFill="1" applyBorder="1" applyAlignment="1"/>
    <xf numFmtId="0" fontId="9" fillId="5" borderId="3" xfId="0" applyFont="1" applyFill="1" applyBorder="1"/>
    <xf numFmtId="0" fontId="42" fillId="5" borderId="0" xfId="0" applyFont="1" applyFill="1" applyBorder="1"/>
    <xf numFmtId="49" fontId="0" fillId="5" borderId="0" xfId="0" applyNumberFormat="1" applyFill="1" applyBorder="1"/>
    <xf numFmtId="0" fontId="108" fillId="5" borderId="0" xfId="65" applyFill="1" applyBorder="1"/>
    <xf numFmtId="0" fontId="0" fillId="5" borderId="3" xfId="0" applyFill="1" applyBorder="1"/>
    <xf numFmtId="0" fontId="0" fillId="5" borderId="5" xfId="0" applyFill="1" applyBorder="1"/>
    <xf numFmtId="0" fontId="108" fillId="5" borderId="0" xfId="65"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9" fillId="5" borderId="7" xfId="0" applyFont="1" applyFill="1" applyBorder="1" applyAlignment="1">
      <alignment horizontal="left" vertical="top" wrapText="1"/>
    </xf>
    <xf numFmtId="0" fontId="10" fillId="5" borderId="8" xfId="0" applyFont="1" applyFill="1" applyBorder="1" applyAlignment="1">
      <alignment vertical="top"/>
    </xf>
    <xf numFmtId="0" fontId="10" fillId="5" borderId="9" xfId="0" applyFont="1" applyFill="1" applyBorder="1" applyAlignment="1"/>
    <xf numFmtId="0" fontId="17" fillId="5" borderId="3" xfId="0" applyFont="1" applyFill="1" applyBorder="1" applyAlignment="1"/>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0" fontId="0" fillId="0" borderId="0" xfId="0" applyFill="1" applyAlignment="1" applyProtection="1">
      <alignment horizontal="left" indent="1"/>
      <protection locked="0"/>
    </xf>
    <xf numFmtId="0" fontId="0" fillId="0" borderId="0" xfId="0" applyAlignment="1">
      <alignment horizontal="left" indent="1"/>
    </xf>
    <xf numFmtId="175" fontId="30" fillId="0" borderId="32" xfId="24" applyFont="1" applyBorder="1">
      <protection locked="0"/>
    </xf>
    <xf numFmtId="0" fontId="0" fillId="0" borderId="0" xfId="0" applyAlignment="1"/>
    <xf numFmtId="0" fontId="69" fillId="5" borderId="3" xfId="0" applyFont="1" applyFill="1" applyBorder="1" applyAlignment="1">
      <alignment horizontal="centerContinuous"/>
    </xf>
    <xf numFmtId="0" fontId="77" fillId="29" borderId="0" xfId="28" applyFont="1" applyFill="1">
      <alignment horizontal="left"/>
    </xf>
    <xf numFmtId="0" fontId="78" fillId="30" borderId="0" xfId="6" applyFont="1" applyFill="1" applyBorder="1"/>
    <xf numFmtId="0" fontId="46" fillId="30" borderId="0" xfId="6" applyFont="1" applyFill="1" applyBorder="1"/>
    <xf numFmtId="0" fontId="42" fillId="0" borderId="0" xfId="6" applyFont="1" applyFill="1"/>
    <xf numFmtId="0" fontId="77" fillId="30" borderId="0" xfId="0" applyFont="1" applyFill="1"/>
    <xf numFmtId="0" fontId="79" fillId="30" borderId="0" xfId="0" applyFont="1" applyFill="1" applyAlignment="1">
      <alignment horizontal="left"/>
    </xf>
    <xf numFmtId="0" fontId="47" fillId="30" borderId="0" xfId="0" applyFont="1" applyFill="1"/>
    <xf numFmtId="194" fontId="47" fillId="5" borderId="0" xfId="1" applyFont="1" applyFill="1" applyBorder="1" applyAlignment="1" applyProtection="1">
      <alignment horizontal="left" indent="1"/>
      <protection locked="0"/>
    </xf>
    <xf numFmtId="0" fontId="47" fillId="5" borderId="0" xfId="149" applyFont="1" applyFill="1" applyBorder="1" applyAlignment="1">
      <alignment horizontal="left" wrapText="1" indent="1"/>
      <protection locked="0"/>
    </xf>
    <xf numFmtId="194" fontId="47" fillId="5" borderId="36" xfId="1" applyFont="1" applyFill="1" applyBorder="1" applyAlignment="1" applyProtection="1">
      <alignment horizontal="left" indent="1"/>
      <protection locked="0"/>
    </xf>
    <xf numFmtId="0" fontId="47" fillId="5" borderId="32" xfId="149" applyFont="1" applyFill="1" applyBorder="1" applyAlignment="1">
      <alignment horizontal="left" wrapText="1" indent="1"/>
      <protection locked="0"/>
    </xf>
    <xf numFmtId="194" fontId="47" fillId="5" borderId="32" xfId="1" applyFont="1" applyFill="1" applyBorder="1" applyAlignment="1" applyProtection="1">
      <alignment horizontal="left" indent="1"/>
      <protection locked="0"/>
    </xf>
    <xf numFmtId="0" fontId="47" fillId="5" borderId="33" xfId="149" applyFont="1" applyFill="1" applyBorder="1" applyAlignment="1">
      <alignment horizontal="left" wrapText="1" indent="1"/>
      <protection locked="0"/>
    </xf>
    <xf numFmtId="194" fontId="30" fillId="5" borderId="32" xfId="1" applyFont="1" applyFill="1" applyBorder="1" applyAlignment="1" applyProtection="1">
      <protection locked="0"/>
    </xf>
    <xf numFmtId="0" fontId="82" fillId="0" borderId="0" xfId="0" applyFont="1"/>
    <xf numFmtId="0" fontId="83" fillId="0" borderId="0" xfId="0" applyFont="1"/>
    <xf numFmtId="194" fontId="30" fillId="5" borderId="14" xfId="1" applyFont="1" applyFill="1" applyBorder="1" applyAlignment="1" applyProtection="1">
      <protection locked="0"/>
    </xf>
    <xf numFmtId="0" fontId="31" fillId="31" borderId="12" xfId="6" applyFill="1" applyBorder="1"/>
    <xf numFmtId="0" fontId="31" fillId="31" borderId="11" xfId="6" applyFill="1" applyBorder="1"/>
    <xf numFmtId="0" fontId="31" fillId="31" borderId="11" xfId="6" applyFill="1" applyBorder="1" applyAlignment="1"/>
    <xf numFmtId="0" fontId="31" fillId="31" borderId="11" xfId="6" applyFill="1" applyBorder="1" applyAlignment="1">
      <alignment horizontal="left" vertical="top" indent="1"/>
    </xf>
    <xf numFmtId="0" fontId="27" fillId="31" borderId="14" xfId="26" applyFill="1" applyBorder="1">
      <alignment horizontal="right"/>
    </xf>
    <xf numFmtId="0" fontId="31" fillId="31" borderId="5" xfId="6" applyFill="1" applyBorder="1"/>
    <xf numFmtId="194" fontId="30" fillId="0" borderId="32" xfId="1" applyFont="1" applyBorder="1" applyAlignment="1" applyProtection="1">
      <protection locked="0"/>
    </xf>
    <xf numFmtId="0" fontId="31" fillId="31" borderId="0" xfId="6" applyFill="1" applyBorder="1" applyAlignment="1"/>
    <xf numFmtId="0" fontId="31" fillId="31" borderId="0" xfId="6" applyFont="1" applyFill="1" applyBorder="1"/>
    <xf numFmtId="0" fontId="31" fillId="31" borderId="0" xfId="6" applyFont="1" applyFill="1" applyBorder="1" applyAlignment="1">
      <alignment horizontal="left" indent="1"/>
    </xf>
    <xf numFmtId="0" fontId="31" fillId="31" borderId="0" xfId="6" applyFont="1" applyFill="1" applyBorder="1" applyAlignment="1">
      <alignment horizontal="left"/>
    </xf>
    <xf numFmtId="0" fontId="27" fillId="31" borderId="13" xfId="26" applyFill="1" applyBorder="1">
      <alignment horizontal="right"/>
    </xf>
    <xf numFmtId="0" fontId="39" fillId="31" borderId="0" xfId="19" quotePrefix="1" applyFont="1" applyFill="1" applyBorder="1">
      <alignment horizontal="center" wrapText="1"/>
    </xf>
    <xf numFmtId="0" fontId="31" fillId="31" borderId="0" xfId="28" applyFont="1" applyFill="1" applyBorder="1">
      <alignment horizontal="left"/>
    </xf>
    <xf numFmtId="0" fontId="31" fillId="31" borderId="0" xfId="6" applyFill="1" applyBorder="1" applyAlignment="1">
      <alignment horizontal="center"/>
    </xf>
    <xf numFmtId="0" fontId="31" fillId="31" borderId="0" xfId="6" quotePrefix="1" applyFont="1" applyFill="1" applyBorder="1" applyAlignment="1">
      <alignment horizontal="center" wrapText="1"/>
    </xf>
    <xf numFmtId="0" fontId="37" fillId="31" borderId="0" xfId="15" applyFont="1" applyFill="1" applyBorder="1"/>
    <xf numFmtId="0" fontId="31" fillId="31" borderId="0" xfId="6" applyFont="1" applyFill="1" applyBorder="1" applyAlignment="1">
      <alignment wrapText="1"/>
    </xf>
    <xf numFmtId="0" fontId="31" fillId="31" borderId="0" xfId="6" applyFill="1" applyBorder="1" applyAlignment="1">
      <alignment horizontal="right"/>
    </xf>
    <xf numFmtId="0" fontId="31" fillId="31" borderId="0" xfId="6" applyFont="1" applyFill="1" applyBorder="1" applyAlignment="1"/>
    <xf numFmtId="0" fontId="16" fillId="31" borderId="0" xfId="28" applyFont="1" applyFill="1" applyBorder="1">
      <alignment horizontal="left"/>
    </xf>
    <xf numFmtId="194" fontId="6" fillId="31" borderId="28" xfId="1" applyFont="1" applyFill="1" applyBorder="1" applyAlignment="1" applyProtection="1">
      <alignment horizontal="right"/>
    </xf>
    <xf numFmtId="194" fontId="30" fillId="0" borderId="32" xfId="1" applyFont="1" applyBorder="1" applyAlignment="1" applyProtection="1">
      <protection locked="0"/>
    </xf>
    <xf numFmtId="0" fontId="39" fillId="31" borderId="0" xfId="28" applyFont="1" applyFill="1" applyBorder="1">
      <alignment horizontal="left"/>
    </xf>
    <xf numFmtId="0" fontId="39" fillId="31" borderId="0" xfId="19" quotePrefix="1" applyFont="1" applyFill="1" applyBorder="1" applyAlignment="1">
      <alignment horizontal="centerContinuous" wrapText="1"/>
    </xf>
    <xf numFmtId="0" fontId="39" fillId="31" borderId="0" xfId="19" quotePrefix="1" applyFont="1" applyFill="1" applyBorder="1" applyAlignment="1">
      <alignment horizontal="center" wrapText="1"/>
    </xf>
    <xf numFmtId="0" fontId="39" fillId="31" borderId="0" xfId="17" applyFont="1" applyFill="1" applyBorder="1">
      <alignment horizontal="left"/>
    </xf>
    <xf numFmtId="194" fontId="31" fillId="31" borderId="32" xfId="1" applyFont="1" applyFill="1" applyBorder="1" applyAlignment="1" applyProtection="1"/>
    <xf numFmtId="0" fontId="27" fillId="31" borderId="0" xfId="25" applyFont="1" applyFill="1" applyBorder="1">
      <alignment horizontal="right"/>
    </xf>
    <xf numFmtId="0" fontId="27" fillId="31" borderId="0" xfId="17" applyFont="1" applyFill="1" applyBorder="1" applyAlignment="1">
      <alignment horizontal="right"/>
    </xf>
    <xf numFmtId="0" fontId="27" fillId="31" borderId="0" xfId="28" applyFont="1" applyFill="1" applyBorder="1">
      <alignment horizontal="left"/>
    </xf>
    <xf numFmtId="194" fontId="6" fillId="31" borderId="32" xfId="1" applyFont="1" applyFill="1" applyBorder="1" applyAlignment="1" applyProtection="1">
      <alignment horizontal="right"/>
    </xf>
    <xf numFmtId="0" fontId="31" fillId="31" borderId="0" xfId="6" quotePrefix="1" applyFont="1" applyFill="1" applyBorder="1" applyAlignment="1">
      <alignment horizontal="center" vertical="center" wrapText="1"/>
    </xf>
    <xf numFmtId="0" fontId="31" fillId="31" borderId="0" xfId="6" applyFill="1" applyBorder="1"/>
    <xf numFmtId="0" fontId="84" fillId="32" borderId="5" xfId="138" applyFont="1" applyFill="1" applyBorder="1"/>
    <xf numFmtId="0" fontId="84" fillId="32" borderId="0" xfId="138" applyFont="1" applyFill="1" applyBorder="1" applyAlignment="1"/>
    <xf numFmtId="0" fontId="84" fillId="32" borderId="0" xfId="138" applyFont="1" applyFill="1" applyBorder="1"/>
    <xf numFmtId="0" fontId="85" fillId="32" borderId="0" xfId="138" applyFont="1" applyFill="1" applyBorder="1" applyAlignment="1"/>
    <xf numFmtId="0" fontId="86" fillId="32" borderId="0" xfId="138" applyFont="1" applyFill="1" applyBorder="1" applyAlignment="1">
      <alignment horizontal="right"/>
    </xf>
    <xf numFmtId="0" fontId="87" fillId="32" borderId="3" xfId="13" applyFont="1" applyFill="1" applyBorder="1" applyAlignment="1">
      <alignment horizontal="left"/>
    </xf>
    <xf numFmtId="0" fontId="9" fillId="0" borderId="0" xfId="0" applyFont="1" applyFill="1" applyBorder="1" applyAlignment="1" applyProtection="1">
      <alignment horizontal="left" indent="2"/>
    </xf>
    <xf numFmtId="0" fontId="88" fillId="32" borderId="0" xfId="138" applyFont="1" applyFill="1" applyBorder="1" applyAlignment="1"/>
    <xf numFmtId="0" fontId="89" fillId="32" borderId="3" xfId="9" applyFont="1" applyFill="1" applyBorder="1" applyAlignment="1">
      <alignment horizontal="left" indent="1"/>
    </xf>
    <xf numFmtId="0" fontId="91" fillId="32" borderId="0" xfId="10" applyFont="1" applyFill="1" applyBorder="1">
      <alignment horizontal="right"/>
    </xf>
    <xf numFmtId="0" fontId="84" fillId="32" borderId="3" xfId="138" applyFont="1" applyFill="1" applyBorder="1" applyAlignment="1"/>
    <xf numFmtId="0" fontId="84" fillId="32" borderId="31" xfId="138" applyFont="1" applyFill="1" applyBorder="1"/>
    <xf numFmtId="0" fontId="84" fillId="32" borderId="30" xfId="138" applyFont="1" applyFill="1" applyBorder="1" applyAlignment="1"/>
    <xf numFmtId="0" fontId="84" fillId="32" borderId="30" xfId="138" applyFont="1" applyFill="1" applyBorder="1"/>
    <xf numFmtId="0" fontId="84" fillId="32" borderId="29" xfId="138" applyFont="1" applyFill="1" applyBorder="1" applyAlignment="1"/>
    <xf numFmtId="0" fontId="62" fillId="0" borderId="0" xfId="134" applyFont="1" applyFill="1" applyAlignment="1">
      <alignment horizontal="left" indent="2"/>
    </xf>
    <xf numFmtId="0" fontId="62" fillId="0" borderId="0" xfId="134" applyFont="1" applyFill="1"/>
    <xf numFmtId="0" fontId="4" fillId="0" borderId="0" xfId="67"/>
    <xf numFmtId="0" fontId="62" fillId="0" borderId="0" xfId="67" applyFont="1" applyAlignment="1">
      <alignment horizontal="left" indent="2"/>
    </xf>
    <xf numFmtId="0" fontId="62" fillId="0" borderId="0" xfId="67" applyFont="1" applyFill="1"/>
    <xf numFmtId="191" fontId="68" fillId="0" borderId="37" xfId="80" applyNumberFormat="1" applyFill="1" applyBorder="1">
      <protection locked="0"/>
    </xf>
    <xf numFmtId="0" fontId="6" fillId="0" borderId="0" xfId="120" applyFont="1" applyAlignment="1">
      <alignment horizontal="left"/>
    </xf>
    <xf numFmtId="0" fontId="92" fillId="0" borderId="0" xfId="120" applyFont="1" applyAlignment="1">
      <alignment horizontal="left"/>
    </xf>
    <xf numFmtId="192" fontId="68" fillId="0" borderId="37" xfId="80" applyNumberFormat="1" applyFill="1" applyBorder="1">
      <protection locked="0"/>
    </xf>
    <xf numFmtId="0" fontId="92" fillId="0" borderId="0" xfId="67" applyFont="1" applyAlignment="1">
      <alignment horizontal="left" indent="2"/>
    </xf>
    <xf numFmtId="0" fontId="6" fillId="0" borderId="25" xfId="101" applyFont="1" applyFill="1" applyAlignment="1">
      <alignment horizontal="left"/>
    </xf>
    <xf numFmtId="0" fontId="39" fillId="4" borderId="28" xfId="12" applyFont="1" applyBorder="1" applyAlignment="1">
      <alignment horizontal="center" vertical="center" wrapText="1"/>
    </xf>
    <xf numFmtId="0" fontId="27" fillId="31" borderId="0" xfId="6" applyFont="1" applyFill="1" applyBorder="1" applyAlignment="1">
      <alignment horizontal="left" wrapText="1"/>
    </xf>
    <xf numFmtId="0" fontId="84" fillId="32" borderId="30" xfId="11" applyFont="1" applyFill="1" applyBorder="1" applyAlignment="1"/>
    <xf numFmtId="0" fontId="84" fillId="32" borderId="31" xfId="11" applyFont="1" applyFill="1" applyBorder="1" applyAlignment="1"/>
    <xf numFmtId="0" fontId="84" fillId="32" borderId="0" xfId="11" applyFont="1" applyFill="1" applyBorder="1" applyAlignment="1"/>
    <xf numFmtId="0" fontId="84" fillId="32" borderId="5" xfId="11" applyFont="1" applyFill="1" applyBorder="1" applyAlignment="1"/>
    <xf numFmtId="0" fontId="86" fillId="32" borderId="0" xfId="11" applyFont="1" applyFill="1" applyAlignment="1">
      <alignment horizontal="right"/>
    </xf>
    <xf numFmtId="0" fontId="86" fillId="32" borderId="5" xfId="12" applyFont="1" applyFill="1" applyBorder="1" applyAlignment="1">
      <alignment vertical="top" wrapText="1"/>
    </xf>
    <xf numFmtId="0" fontId="85" fillId="32" borderId="0" xfId="11" applyFont="1" applyFill="1" applyBorder="1" applyAlignment="1"/>
    <xf numFmtId="0" fontId="37" fillId="31" borderId="0" xfId="15" applyFill="1" applyBorder="1"/>
    <xf numFmtId="0" fontId="38" fillId="31" borderId="0" xfId="16" applyFill="1" applyBorder="1"/>
    <xf numFmtId="0" fontId="39" fillId="31" borderId="0" xfId="17" applyFill="1" applyBorder="1">
      <alignment horizontal="left"/>
    </xf>
    <xf numFmtId="0" fontId="39" fillId="31" borderId="0" xfId="15" applyFont="1" applyFill="1" applyBorder="1"/>
    <xf numFmtId="0" fontId="39" fillId="31" borderId="0" xfId="16" applyFont="1" applyFill="1" applyBorder="1"/>
    <xf numFmtId="0" fontId="31" fillId="31" borderId="0" xfId="6" applyFont="1" applyFill="1" applyBorder="1" applyAlignment="1">
      <alignment horizontal="right"/>
    </xf>
    <xf numFmtId="0" fontId="38" fillId="31" borderId="0" xfId="16" applyFont="1" applyFill="1" applyBorder="1"/>
    <xf numFmtId="0" fontId="31" fillId="31" borderId="0" xfId="6" applyFill="1" applyBorder="1" applyAlignment="1">
      <alignment horizontal="left" indent="1"/>
    </xf>
    <xf numFmtId="0" fontId="0" fillId="31" borderId="0" xfId="0" applyFill="1"/>
    <xf numFmtId="0" fontId="31" fillId="31" borderId="0" xfId="6" applyFill="1" applyAlignment="1"/>
    <xf numFmtId="0" fontId="31" fillId="31" borderId="0" xfId="17" applyFont="1" applyFill="1" applyBorder="1">
      <alignment horizontal="left"/>
    </xf>
    <xf numFmtId="0" fontId="31" fillId="31" borderId="0" xfId="28" applyFill="1" applyBorder="1">
      <alignment horizontal="left"/>
    </xf>
    <xf numFmtId="0" fontId="39" fillId="31" borderId="0" xfId="18" applyFont="1" applyFill="1" applyBorder="1" applyAlignment="1">
      <alignment horizontal="center" wrapText="1"/>
    </xf>
    <xf numFmtId="0" fontId="39" fillId="31" borderId="0" xfId="18" applyFont="1" applyFill="1" applyBorder="1" applyAlignment="1">
      <alignment wrapText="1"/>
    </xf>
    <xf numFmtId="0" fontId="39" fillId="31" borderId="0" xfId="18" applyFill="1" applyBorder="1" applyAlignment="1">
      <alignment horizontal="center" vertical="top" wrapText="1"/>
    </xf>
    <xf numFmtId="0" fontId="31" fillId="31" borderId="0" xfId="6" applyFill="1" applyBorder="1" applyAlignment="1">
      <alignment vertical="top"/>
    </xf>
    <xf numFmtId="0" fontId="31" fillId="31" borderId="5" xfId="6" applyFill="1" applyBorder="1" applyAlignment="1"/>
    <xf numFmtId="172" fontId="16" fillId="31" borderId="0" xfId="27" applyFont="1" applyFill="1" applyBorder="1" applyAlignment="1">
      <alignment horizontal="center" wrapText="1"/>
    </xf>
    <xf numFmtId="0" fontId="37" fillId="31" borderId="5" xfId="15" applyFill="1" applyBorder="1"/>
    <xf numFmtId="175" fontId="6" fillId="31" borderId="28" xfId="24" applyFont="1" applyFill="1" applyBorder="1" applyProtection="1"/>
    <xf numFmtId="194" fontId="31" fillId="31" borderId="4" xfId="1" applyFont="1" applyFill="1" applyBorder="1" applyAlignment="1" applyProtection="1"/>
    <xf numFmtId="194" fontId="31" fillId="31" borderId="1" xfId="1" applyFont="1" applyFill="1" applyBorder="1" applyAlignment="1" applyProtection="1"/>
    <xf numFmtId="194" fontId="6" fillId="31" borderId="1" xfId="1" applyFont="1" applyFill="1" applyBorder="1" applyAlignment="1" applyProtection="1">
      <alignment horizontal="right"/>
    </xf>
    <xf numFmtId="194" fontId="0" fillId="31" borderId="1" xfId="1" applyFont="1" applyFill="1" applyBorder="1" applyAlignment="1" applyProtection="1">
      <alignment horizontal="right"/>
    </xf>
    <xf numFmtId="175" fontId="11" fillId="31" borderId="4" xfId="24" applyFont="1" applyFill="1" applyBorder="1" applyProtection="1"/>
    <xf numFmtId="176" fontId="47" fillId="31" borderId="32" xfId="63" applyNumberFormat="1" applyFont="1" applyFill="1"/>
    <xf numFmtId="0" fontId="39" fillId="31" borderId="0" xfId="18" applyFont="1" applyFill="1" applyBorder="1" applyAlignment="1">
      <alignment horizontal="center" vertical="top" wrapText="1"/>
    </xf>
    <xf numFmtId="176" fontId="31" fillId="31" borderId="32" xfId="63" applyNumberFormat="1" applyFill="1"/>
    <xf numFmtId="0" fontId="31" fillId="31" borderId="0" xfId="6" applyFill="1"/>
    <xf numFmtId="194" fontId="31" fillId="31" borderId="4" xfId="1" applyFont="1" applyFill="1" applyBorder="1" applyAlignment="1" applyProtection="1">
      <alignment horizontal="right"/>
    </xf>
    <xf numFmtId="168" fontId="31" fillId="31" borderId="32" xfId="63" applyNumberFormat="1" applyFill="1"/>
    <xf numFmtId="168" fontId="31" fillId="31" borderId="28" xfId="64" applyNumberFormat="1" applyFill="1"/>
    <xf numFmtId="0" fontId="39" fillId="31" borderId="0" xfId="18" applyFill="1" applyBorder="1" applyAlignment="1">
      <alignment horizontal="center" wrapText="1"/>
    </xf>
    <xf numFmtId="175" fontId="6" fillId="31" borderId="4" xfId="24" applyFont="1" applyFill="1" applyBorder="1" applyAlignment="1" applyProtection="1">
      <alignment horizontal="right"/>
    </xf>
    <xf numFmtId="0" fontId="51" fillId="31" borderId="0" xfId="16" applyFont="1" applyFill="1" applyBorder="1"/>
    <xf numFmtId="0" fontId="50" fillId="31" borderId="0" xfId="17" applyFont="1" applyFill="1" applyBorder="1">
      <alignment horizontal="left"/>
    </xf>
    <xf numFmtId="0" fontId="49" fillId="31" borderId="0" xfId="28" applyFont="1" applyFill="1" applyBorder="1">
      <alignment horizontal="left"/>
    </xf>
    <xf numFmtId="0" fontId="12" fillId="31" borderId="0" xfId="16" applyFont="1" applyFill="1" applyBorder="1"/>
    <xf numFmtId="0" fontId="37" fillId="31" borderId="11" xfId="15" applyFill="1" applyBorder="1"/>
    <xf numFmtId="0" fontId="38" fillId="31" borderId="11" xfId="16" applyFill="1" applyBorder="1"/>
    <xf numFmtId="0" fontId="39" fillId="31" borderId="11" xfId="17" applyFill="1" applyBorder="1">
      <alignment horizontal="left"/>
    </xf>
    <xf numFmtId="0" fontId="31" fillId="31" borderId="11" xfId="28" applyFill="1" applyBorder="1">
      <alignment horizontal="left"/>
    </xf>
    <xf numFmtId="0" fontId="31" fillId="31" borderId="0" xfId="6" applyFill="1" applyAlignment="1">
      <alignment horizontal="left" indent="1"/>
    </xf>
    <xf numFmtId="0" fontId="49" fillId="31" borderId="0" xfId="6" applyFont="1" applyFill="1" applyBorder="1"/>
    <xf numFmtId="0" fontId="49" fillId="31" borderId="0" xfId="6" applyFont="1" applyFill="1" applyBorder="1" applyAlignment="1"/>
    <xf numFmtId="0" fontId="84" fillId="32" borderId="29" xfId="134" applyFont="1" applyFill="1" applyBorder="1"/>
    <xf numFmtId="0" fontId="84" fillId="32" borderId="30" xfId="134" applyFont="1" applyFill="1" applyBorder="1"/>
    <xf numFmtId="0" fontId="84" fillId="32" borderId="31" xfId="134" applyFont="1" applyFill="1" applyBorder="1"/>
    <xf numFmtId="0" fontId="84" fillId="32" borderId="3" xfId="134" applyFont="1" applyFill="1" applyBorder="1"/>
    <xf numFmtId="0" fontId="84" fillId="32" borderId="0" xfId="134" applyFont="1" applyFill="1" applyBorder="1"/>
    <xf numFmtId="0" fontId="94" fillId="32" borderId="0" xfId="93" applyFont="1" applyFill="1" applyBorder="1">
      <alignment horizontal="right"/>
    </xf>
    <xf numFmtId="0" fontId="84" fillId="32" borderId="5" xfId="134" applyFont="1" applyFill="1" applyBorder="1"/>
    <xf numFmtId="0" fontId="96" fillId="32" borderId="3" xfId="92" applyFont="1" applyFill="1" applyBorder="1" applyAlignment="1">
      <alignment horizontal="left" indent="1"/>
    </xf>
    <xf numFmtId="0" fontId="85" fillId="32" borderId="3" xfId="95" applyFont="1" applyFill="1" applyBorder="1" applyAlignment="1">
      <alignment horizontal="left"/>
    </xf>
    <xf numFmtId="0" fontId="85" fillId="32" borderId="0" xfId="131" applyFont="1" applyFill="1" applyBorder="1"/>
    <xf numFmtId="0" fontId="61" fillId="31" borderId="13" xfId="124" applyFill="1" applyBorder="1">
      <alignment horizontal="right"/>
    </xf>
    <xf numFmtId="0" fontId="62" fillId="31" borderId="0" xfId="81" applyFill="1" applyBorder="1"/>
    <xf numFmtId="0" fontId="24" fillId="31" borderId="0" xfId="106" applyFill="1" applyBorder="1">
      <alignment horizontal="left"/>
    </xf>
    <xf numFmtId="0" fontId="69" fillId="31" borderId="0" xfId="103" applyFill="1" applyBorder="1">
      <alignment horizontal="center"/>
    </xf>
    <xf numFmtId="0" fontId="62" fillId="31" borderId="5" xfId="81" applyFill="1" applyBorder="1"/>
    <xf numFmtId="0" fontId="69" fillId="31" borderId="0" xfId="81" applyFont="1" applyFill="1" applyBorder="1"/>
    <xf numFmtId="191" fontId="62" fillId="31" borderId="32" xfId="72" applyNumberFormat="1" applyFont="1" applyFill="1" applyBorder="1" applyProtection="1">
      <alignment horizontal="right"/>
    </xf>
    <xf numFmtId="0" fontId="61" fillId="31" borderId="0" xfId="91" applyFill="1" applyBorder="1">
      <alignment horizontal="right"/>
    </xf>
    <xf numFmtId="0" fontId="6" fillId="31" borderId="0" xfId="130" applyFont="1" applyFill="1" applyBorder="1">
      <alignment horizontal="left"/>
    </xf>
    <xf numFmtId="0" fontId="12" fillId="31" borderId="0" xfId="123" applyFont="1" applyFill="1" applyBorder="1">
      <alignment horizontal="right"/>
    </xf>
    <xf numFmtId="0" fontId="16" fillId="31" borderId="0" xfId="130" applyFont="1" applyFill="1" applyBorder="1">
      <alignment horizontal="left"/>
    </xf>
    <xf numFmtId="186" fontId="29" fillId="31" borderId="0" xfId="70" applyFill="1" applyBorder="1" applyAlignment="1" applyProtection="1">
      <alignment horizontal="left"/>
    </xf>
    <xf numFmtId="191" fontId="62" fillId="31" borderId="38" xfId="72" applyNumberFormat="1" applyFont="1" applyFill="1" applyBorder="1" applyProtection="1">
      <alignment horizontal="right"/>
    </xf>
    <xf numFmtId="191" fontId="62" fillId="31" borderId="0" xfId="72" applyNumberFormat="1" applyFont="1" applyFill="1" applyBorder="1" applyProtection="1">
      <alignment horizontal="right"/>
    </xf>
    <xf numFmtId="189" fontId="62" fillId="31" borderId="0" xfId="72" applyFont="1" applyFill="1" applyBorder="1" applyProtection="1">
      <alignment horizontal="right"/>
    </xf>
    <xf numFmtId="191" fontId="62" fillId="31" borderId="37" xfId="72" applyNumberFormat="1" applyFont="1" applyFill="1" applyBorder="1" applyProtection="1">
      <alignment horizontal="right"/>
    </xf>
    <xf numFmtId="0" fontId="62" fillId="31" borderId="11" xfId="81" applyFill="1" applyBorder="1"/>
    <xf numFmtId="0" fontId="62" fillId="31" borderId="12" xfId="81" applyFill="1" applyBorder="1"/>
    <xf numFmtId="0" fontId="12" fillId="31" borderId="0" xfId="82" applyFill="1" applyBorder="1" applyAlignment="1"/>
    <xf numFmtId="0" fontId="12" fillId="31" borderId="0" xfId="82" applyFill="1" applyBorder="1" applyAlignment="1">
      <alignment horizontal="right"/>
    </xf>
    <xf numFmtId="0" fontId="12" fillId="31" borderId="0" xfId="130" applyFont="1" applyFill="1" applyBorder="1">
      <alignment horizontal="left"/>
    </xf>
    <xf numFmtId="0" fontId="62" fillId="31" borderId="0" xfId="81" applyFont="1" applyFill="1" applyBorder="1"/>
    <xf numFmtId="49" fontId="57" fillId="31" borderId="0" xfId="90" applyNumberFormat="1" applyFill="1" applyBorder="1" applyAlignment="1">
      <alignment horizontal="left" indent="1"/>
    </xf>
    <xf numFmtId="0" fontId="93" fillId="31" borderId="0" xfId="82" applyFont="1" applyFill="1" applyBorder="1" applyAlignment="1">
      <alignment horizontal="left" vertical="top" indent="1"/>
    </xf>
    <xf numFmtId="0" fontId="52" fillId="31" borderId="0" xfId="96" applyFill="1" applyBorder="1"/>
    <xf numFmtId="0" fontId="69" fillId="31" borderId="0" xfId="104" applyFont="1" applyFill="1" applyBorder="1"/>
    <xf numFmtId="0" fontId="61" fillId="31" borderId="0" xfId="131" applyFill="1" applyBorder="1"/>
    <xf numFmtId="0" fontId="61" fillId="31" borderId="0" xfId="131" applyFill="1" applyBorder="1" applyAlignment="1">
      <alignment horizontal="right"/>
    </xf>
    <xf numFmtId="0" fontId="62" fillId="31" borderId="0" xfId="129" applyNumberFormat="1" applyFont="1" applyFill="1" applyBorder="1" applyAlignment="1" applyProtection="1"/>
    <xf numFmtId="0" fontId="6" fillId="31" borderId="0" xfId="130" applyFont="1" applyFill="1" applyBorder="1" applyAlignment="1">
      <alignment horizontal="left"/>
    </xf>
    <xf numFmtId="0" fontId="84" fillId="32" borderId="29" xfId="11" applyFont="1" applyFill="1" applyBorder="1" applyAlignment="1"/>
    <xf numFmtId="0" fontId="84" fillId="32" borderId="3" xfId="11" applyFont="1" applyFill="1" applyBorder="1" applyAlignment="1"/>
    <xf numFmtId="0" fontId="88" fillId="32" borderId="0" xfId="11" applyFont="1" applyFill="1" applyBorder="1" applyAlignment="1"/>
    <xf numFmtId="0" fontId="86" fillId="32" borderId="0" xfId="11" applyFont="1" applyFill="1" applyBorder="1" applyAlignment="1">
      <alignment horizontal="right"/>
    </xf>
    <xf numFmtId="0" fontId="38" fillId="31" borderId="0" xfId="15" applyFont="1" applyFill="1" applyBorder="1"/>
    <xf numFmtId="0" fontId="43" fillId="31" borderId="0" xfId="6" applyFont="1" applyFill="1" applyBorder="1"/>
    <xf numFmtId="0" fontId="39" fillId="31" borderId="11" xfId="6" applyFont="1" applyFill="1" applyBorder="1" applyAlignment="1">
      <alignment horizontal="center" wrapText="1"/>
    </xf>
    <xf numFmtId="0" fontId="39" fillId="31" borderId="0" xfId="6" applyFont="1" applyFill="1" applyBorder="1" applyAlignment="1">
      <alignment horizontal="center" wrapText="1"/>
    </xf>
    <xf numFmtId="0" fontId="31" fillId="31" borderId="5" xfId="6" applyFill="1" applyBorder="1" applyAlignment="1">
      <alignment horizontal="center" wrapText="1"/>
    </xf>
    <xf numFmtId="0" fontId="31" fillId="31" borderId="11" xfId="6" applyFont="1" applyFill="1" applyBorder="1"/>
    <xf numFmtId="0" fontId="27" fillId="31" borderId="0" xfId="2" applyFill="1" applyBorder="1"/>
    <xf numFmtId="168" fontId="31" fillId="31" borderId="1" xfId="63" applyNumberFormat="1" applyFill="1" applyBorder="1"/>
    <xf numFmtId="194" fontId="62" fillId="31" borderId="28" xfId="1" applyFont="1" applyFill="1" applyBorder="1" applyAlignment="1" applyProtection="1"/>
    <xf numFmtId="176" fontId="47" fillId="31" borderId="1" xfId="63" applyNumberFormat="1" applyFont="1" applyFill="1" applyBorder="1"/>
    <xf numFmtId="170" fontId="31" fillId="31" borderId="1" xfId="63" applyNumberFormat="1" applyFill="1" applyBorder="1"/>
    <xf numFmtId="194" fontId="6" fillId="31" borderId="28" xfId="1" applyFont="1" applyFill="1" applyBorder="1" applyAlignment="1" applyProtection="1"/>
    <xf numFmtId="0" fontId="84" fillId="32" borderId="31" xfId="138" applyFont="1" applyFill="1" applyBorder="1" applyAlignment="1"/>
    <xf numFmtId="0" fontId="84" fillId="32" borderId="5" xfId="138" applyFont="1" applyFill="1" applyBorder="1" applyAlignment="1"/>
    <xf numFmtId="0" fontId="27" fillId="31" borderId="13" xfId="6" applyFont="1" applyFill="1" applyBorder="1" applyAlignment="1"/>
    <xf numFmtId="172" fontId="39" fillId="31" borderId="0" xfId="27" applyFont="1" applyFill="1" applyBorder="1" applyAlignment="1">
      <alignment horizontal="center" wrapText="1"/>
    </xf>
    <xf numFmtId="0" fontId="39" fillId="31" borderId="0" xfId="18" quotePrefix="1" applyFont="1" applyFill="1" applyBorder="1" applyAlignment="1">
      <alignment horizontal="center" wrapText="1"/>
    </xf>
    <xf numFmtId="194" fontId="30" fillId="31" borderId="32" xfId="1" applyFont="1" applyFill="1" applyBorder="1" applyAlignment="1" applyProtection="1">
      <protection locked="0"/>
    </xf>
    <xf numFmtId="168" fontId="31" fillId="31" borderId="32" xfId="166" applyNumberFormat="1" applyFill="1" applyBorder="1"/>
    <xf numFmtId="175" fontId="6" fillId="31" borderId="32" xfId="24" applyFont="1" applyFill="1" applyBorder="1" applyProtection="1"/>
    <xf numFmtId="0" fontId="39" fillId="31" borderId="0" xfId="18" quotePrefix="1" applyFont="1" applyFill="1" applyBorder="1" applyAlignment="1">
      <alignment horizontal="center" vertical="center" wrapText="1"/>
    </xf>
    <xf numFmtId="0" fontId="39" fillId="31" borderId="0" xfId="6" applyFont="1" applyFill="1" applyBorder="1" applyAlignment="1"/>
    <xf numFmtId="0" fontId="31" fillId="31" borderId="0" xfId="6" applyFont="1" applyFill="1" applyBorder="1" applyAlignment="1">
      <alignment horizontal="left" wrapText="1"/>
    </xf>
    <xf numFmtId="0" fontId="39" fillId="31" borderId="11" xfId="18" applyFont="1" applyFill="1" applyBorder="1" applyAlignment="1">
      <alignment horizontal="centerContinuous" wrapText="1"/>
    </xf>
    <xf numFmtId="0" fontId="97" fillId="32" borderId="31" xfId="11" applyFont="1" applyFill="1" applyBorder="1"/>
    <xf numFmtId="0" fontId="95" fillId="32" borderId="0" xfId="11" applyFont="1" applyFill="1" applyBorder="1"/>
    <xf numFmtId="0" fontId="97" fillId="32" borderId="5" xfId="11" applyFont="1" applyFill="1" applyBorder="1"/>
    <xf numFmtId="0" fontId="31" fillId="31" borderId="0" xfId="6" applyFill="1" applyBorder="1" applyAlignment="1">
      <alignment horizontal="left" vertical="center" wrapText="1"/>
    </xf>
    <xf numFmtId="0" fontId="31" fillId="31" borderId="0" xfId="6" applyFill="1" applyBorder="1" applyAlignment="1">
      <alignment horizontal="center" vertical="center" wrapText="1"/>
    </xf>
    <xf numFmtId="0" fontId="39" fillId="31" borderId="0" xfId="18" applyFill="1" applyBorder="1">
      <alignment horizontal="center" wrapText="1"/>
    </xf>
    <xf numFmtId="0" fontId="31" fillId="31" borderId="0" xfId="6" applyFill="1" applyBorder="1" applyAlignment="1">
      <alignment horizontal="left"/>
    </xf>
    <xf numFmtId="0" fontId="31" fillId="31" borderId="0" xfId="6" applyFill="1" applyBorder="1" applyAlignment="1">
      <alignment horizontal="left" indent="2"/>
    </xf>
    <xf numFmtId="0" fontId="39" fillId="31" borderId="0" xfId="19" applyFill="1" applyBorder="1" applyAlignment="1">
      <alignment horizontal="centerContinuous" wrapText="1"/>
    </xf>
    <xf numFmtId="194" fontId="31" fillId="31" borderId="1" xfId="1" applyFont="1" applyFill="1" applyBorder="1" applyAlignment="1" applyProtection="1">
      <alignment horizontal="right"/>
    </xf>
    <xf numFmtId="194" fontId="31" fillId="31" borderId="28" xfId="1" applyFont="1" applyFill="1" applyBorder="1" applyAlignment="1" applyProtection="1"/>
    <xf numFmtId="0" fontId="31" fillId="31" borderId="0" xfId="6" applyFill="1" applyBorder="1" applyProtection="1"/>
    <xf numFmtId="0" fontId="31" fillId="31" borderId="0" xfId="6" applyFill="1" applyBorder="1" applyAlignment="1" applyProtection="1">
      <alignment horizontal="left"/>
    </xf>
    <xf numFmtId="0" fontId="31" fillId="31" borderId="5" xfId="6" applyFill="1" applyBorder="1" applyProtection="1"/>
    <xf numFmtId="0" fontId="31" fillId="31" borderId="5" xfId="6" applyFill="1" applyBorder="1" applyProtection="1">
      <protection locked="0"/>
    </xf>
    <xf numFmtId="0" fontId="39" fillId="31" borderId="0" xfId="18" applyFill="1" applyBorder="1" applyAlignment="1" applyProtection="1">
      <alignment horizontal="centerContinuous" wrapText="1"/>
    </xf>
    <xf numFmtId="0" fontId="39" fillId="31" borderId="0" xfId="18" applyFill="1" applyBorder="1" applyProtection="1">
      <alignment horizontal="center" wrapText="1"/>
    </xf>
    <xf numFmtId="0" fontId="31" fillId="31" borderId="0" xfId="6" applyFill="1" applyBorder="1" applyProtection="1">
      <protection locked="0"/>
    </xf>
    <xf numFmtId="0" fontId="31" fillId="31" borderId="0" xfId="6" applyFill="1" applyBorder="1" applyAlignment="1" applyProtection="1">
      <alignment horizontal="left" indent="2"/>
      <protection locked="0"/>
    </xf>
    <xf numFmtId="0" fontId="31" fillId="31" borderId="0" xfId="6" applyFill="1" applyBorder="1" applyAlignment="1" applyProtection="1">
      <alignment horizontal="left"/>
      <protection locked="0"/>
    </xf>
    <xf numFmtId="0" fontId="31" fillId="31" borderId="0" xfId="6" applyFill="1" applyBorder="1" applyAlignment="1" applyProtection="1">
      <alignment vertical="top"/>
      <protection locked="0"/>
    </xf>
    <xf numFmtId="0" fontId="27" fillId="31" borderId="0" xfId="6" applyFont="1" applyFill="1" applyBorder="1" applyAlignment="1">
      <alignment horizontal="left"/>
    </xf>
    <xf numFmtId="0" fontId="31" fillId="31" borderId="11" xfId="6" applyFill="1" applyBorder="1" applyAlignment="1">
      <alignment horizontal="left" indent="2"/>
    </xf>
    <xf numFmtId="0" fontId="31" fillId="31" borderId="11" xfId="6" applyFill="1" applyBorder="1" applyAlignment="1">
      <alignment horizontal="left"/>
    </xf>
    <xf numFmtId="194" fontId="6" fillId="31" borderId="0" xfId="1" applyFont="1" applyFill="1" applyBorder="1" applyAlignment="1" applyProtection="1">
      <alignment horizontal="right"/>
    </xf>
    <xf numFmtId="194" fontId="35" fillId="4" borderId="0" xfId="1" applyFont="1" applyFill="1" applyBorder="1" applyAlignment="1" applyProtection="1">
      <alignment vertical="top" wrapText="1"/>
    </xf>
    <xf numFmtId="0" fontId="35" fillId="4" borderId="0" xfId="12" applyBorder="1">
      <alignment vertical="top" wrapText="1"/>
    </xf>
    <xf numFmtId="0" fontId="16" fillId="31" borderId="0" xfId="6" applyFont="1" applyFill="1" applyBorder="1" applyAlignment="1">
      <alignment horizontal="center" wrapText="1"/>
    </xf>
    <xf numFmtId="0" fontId="16" fillId="31" borderId="0" xfId="6" applyFont="1" applyFill="1" applyBorder="1" applyAlignment="1">
      <alignment wrapText="1"/>
    </xf>
    <xf numFmtId="0" fontId="31" fillId="31" borderId="39" xfId="0" applyFont="1" applyFill="1" applyBorder="1" applyAlignment="1">
      <alignment vertical="center"/>
    </xf>
    <xf numFmtId="0" fontId="31" fillId="31" borderId="40" xfId="0" applyFont="1" applyFill="1" applyBorder="1" applyAlignment="1">
      <alignment vertical="center"/>
    </xf>
    <xf numFmtId="0" fontId="31" fillId="31" borderId="41" xfId="0" applyFont="1" applyFill="1" applyBorder="1" applyAlignment="1">
      <alignment vertical="center"/>
    </xf>
    <xf numFmtId="0" fontId="38" fillId="31" borderId="0" xfId="6" applyFont="1" applyFill="1" applyBorder="1" applyAlignment="1"/>
    <xf numFmtId="0" fontId="38" fillId="31" borderId="0" xfId="17" applyFont="1" applyFill="1" applyBorder="1">
      <alignment horizontal="left"/>
    </xf>
    <xf numFmtId="0" fontId="31" fillId="31" borderId="0" xfId="18" applyFont="1" applyFill="1" applyBorder="1" applyAlignment="1">
      <alignment horizontal="center" wrapText="1"/>
    </xf>
    <xf numFmtId="0" fontId="6" fillId="31" borderId="0" xfId="6" applyFont="1" applyFill="1" applyBorder="1" applyAlignment="1">
      <alignment horizontal="center" wrapText="1"/>
    </xf>
    <xf numFmtId="0" fontId="6" fillId="31" borderId="0" xfId="6" applyFont="1" applyFill="1" applyBorder="1" applyAlignment="1">
      <alignment wrapText="1"/>
    </xf>
    <xf numFmtId="0" fontId="13" fillId="32" borderId="29" xfId="11" applyFont="1" applyFill="1" applyBorder="1" applyAlignment="1"/>
    <xf numFmtId="0" fontId="13" fillId="32" borderId="30" xfId="11" applyFont="1" applyFill="1" applyBorder="1" applyAlignment="1"/>
    <xf numFmtId="0" fontId="13" fillId="32" borderId="3" xfId="11" applyFont="1" applyFill="1" applyBorder="1" applyAlignment="1"/>
    <xf numFmtId="0" fontId="13" fillId="32" borderId="0" xfId="11" applyFont="1" applyFill="1" applyBorder="1" applyAlignment="1"/>
    <xf numFmtId="0" fontId="39" fillId="31" borderId="0" xfId="18" applyFill="1" applyBorder="1" applyAlignment="1">
      <alignment horizontal="centerContinuous" wrapText="1"/>
    </xf>
    <xf numFmtId="194" fontId="11" fillId="31" borderId="1" xfId="1" applyFont="1" applyFill="1" applyBorder="1" applyAlignment="1" applyProtection="1">
      <alignment horizontal="right"/>
    </xf>
    <xf numFmtId="194" fontId="11" fillId="31" borderId="28" xfId="1" applyFont="1" applyFill="1" applyBorder="1" applyAlignment="1" applyProtection="1"/>
    <xf numFmtId="0" fontId="39" fillId="31" borderId="0" xfId="19" applyFill="1" applyBorder="1">
      <alignment horizontal="center" wrapText="1"/>
    </xf>
    <xf numFmtId="194" fontId="11" fillId="31" borderId="6" xfId="1" applyFont="1" applyFill="1" applyBorder="1" applyAlignment="1" applyProtection="1">
      <alignment horizontal="right"/>
    </xf>
    <xf numFmtId="0" fontId="31" fillId="31" borderId="0" xfId="6" applyFill="1" applyBorder="1" applyAlignment="1" applyProtection="1">
      <alignment horizontal="left" indent="1"/>
    </xf>
    <xf numFmtId="0" fontId="31" fillId="31" borderId="0" xfId="28" applyFill="1" applyBorder="1" applyProtection="1">
      <alignment horizontal="left"/>
    </xf>
    <xf numFmtId="0" fontId="31" fillId="31" borderId="0" xfId="6" applyFill="1" applyBorder="1" applyAlignment="1" applyProtection="1">
      <alignment horizontal="left" indent="2"/>
    </xf>
    <xf numFmtId="0" fontId="39" fillId="31" borderId="0" xfId="17" applyFill="1" applyBorder="1" applyProtection="1">
      <alignment horizontal="left"/>
    </xf>
    <xf numFmtId="0" fontId="31" fillId="31" borderId="0" xfId="6" applyFill="1" applyBorder="1" applyAlignment="1" applyProtection="1"/>
    <xf numFmtId="0" fontId="39" fillId="31" borderId="0" xfId="18" applyFill="1" applyBorder="1" applyAlignment="1" applyProtection="1">
      <alignment horizontal="center" wrapText="1"/>
    </xf>
    <xf numFmtId="0" fontId="31" fillId="31" borderId="0" xfId="6" applyFill="1" applyBorder="1" applyAlignment="1" applyProtection="1">
      <protection locked="0"/>
    </xf>
    <xf numFmtId="0" fontId="44" fillId="31" borderId="3" xfId="8" applyFont="1" applyFill="1" applyBorder="1" applyAlignment="1">
      <alignment wrapText="1"/>
    </xf>
    <xf numFmtId="0" fontId="44" fillId="31" borderId="0" xfId="8" applyFont="1" applyFill="1" applyBorder="1" applyAlignment="1">
      <alignment wrapText="1"/>
    </xf>
    <xf numFmtId="194" fontId="30" fillId="31" borderId="0" xfId="1" applyFont="1" applyFill="1" applyBorder="1" applyAlignment="1" applyProtection="1">
      <protection locked="0"/>
    </xf>
    <xf numFmtId="168" fontId="31" fillId="31" borderId="0" xfId="166" applyNumberFormat="1" applyFill="1" applyBorder="1"/>
    <xf numFmtId="194" fontId="11" fillId="31" borderId="0" xfId="1" applyFont="1" applyFill="1" applyBorder="1" applyAlignment="1" applyProtection="1">
      <alignment horizontal="right"/>
    </xf>
    <xf numFmtId="0" fontId="98" fillId="31" borderId="0" xfId="6" applyFont="1" applyFill="1" applyBorder="1" applyAlignment="1">
      <alignment horizontal="center" wrapText="1"/>
    </xf>
    <xf numFmtId="0" fontId="13" fillId="32" borderId="30" xfId="11" applyFont="1" applyFill="1" applyBorder="1"/>
    <xf numFmtId="0" fontId="8" fillId="32" borderId="0" xfId="11" applyFont="1" applyFill="1" applyBorder="1"/>
    <xf numFmtId="0" fontId="13" fillId="32" borderId="5" xfId="11" applyFont="1" applyFill="1" applyBorder="1"/>
    <xf numFmtId="0" fontId="35" fillId="32" borderId="5" xfId="12" applyFont="1" applyFill="1" applyBorder="1" applyAlignment="1">
      <alignment vertical="top" wrapText="1"/>
    </xf>
    <xf numFmtId="0" fontId="38" fillId="31" borderId="0" xfId="6" applyFont="1" applyFill="1" applyBorder="1" applyAlignment="1">
      <alignment horizontal="left"/>
    </xf>
    <xf numFmtId="0" fontId="38" fillId="31" borderId="0" xfId="6" applyFont="1" applyFill="1" applyBorder="1" applyAlignment="1">
      <alignment wrapText="1"/>
    </xf>
    <xf numFmtId="0" fontId="38" fillId="31" borderId="0" xfId="16" applyFill="1" applyBorder="1" applyAlignment="1">
      <alignment horizontal="left"/>
    </xf>
    <xf numFmtId="0" fontId="39" fillId="31" borderId="0" xfId="15" applyFont="1" applyFill="1" applyBorder="1"/>
    <xf numFmtId="0" fontId="39" fillId="31" borderId="0" xfId="6" applyFont="1" applyFill="1" applyBorder="1"/>
    <xf numFmtId="194" fontId="11" fillId="31" borderId="1" xfId="1" applyFont="1" applyFill="1" applyBorder="1" applyAlignment="1" applyProtection="1"/>
    <xf numFmtId="0" fontId="31" fillId="31" borderId="0" xfId="6" quotePrefix="1" applyFill="1" applyBorder="1" applyAlignment="1">
      <alignment horizontal="center" wrapText="1"/>
    </xf>
    <xf numFmtId="0" fontId="39" fillId="31" borderId="0" xfId="19" quotePrefix="1" applyFill="1" applyBorder="1">
      <alignment horizontal="center" wrapText="1"/>
    </xf>
    <xf numFmtId="164" fontId="39" fillId="31" borderId="0" xfId="18" quotePrefix="1" applyNumberFormat="1" applyFill="1" applyBorder="1" applyAlignment="1">
      <alignment horizontal="center" wrapText="1"/>
    </xf>
    <xf numFmtId="0" fontId="84" fillId="32" borderId="30" xfId="11" applyFont="1" applyFill="1" applyBorder="1"/>
    <xf numFmtId="0" fontId="84" fillId="32" borderId="31" xfId="11" applyFont="1" applyFill="1" applyBorder="1"/>
    <xf numFmtId="0" fontId="84" fillId="32" borderId="0" xfId="11" applyFont="1" applyFill="1" applyBorder="1"/>
    <xf numFmtId="0" fontId="84" fillId="32" borderId="5" xfId="11" applyFont="1" applyFill="1" applyBorder="1"/>
    <xf numFmtId="0" fontId="27" fillId="31" borderId="0" xfId="2" applyFont="1" applyFill="1" applyBorder="1"/>
    <xf numFmtId="0" fontId="31" fillId="31" borderId="0" xfId="28" applyFont="1" applyFill="1" applyBorder="1" applyAlignment="1"/>
    <xf numFmtId="0" fontId="27" fillId="31" borderId="0" xfId="8" applyFont="1" applyFill="1" applyBorder="1">
      <alignment horizontal="left"/>
    </xf>
    <xf numFmtId="194" fontId="6" fillId="31" borderId="6" xfId="1" applyFont="1" applyFill="1" applyBorder="1" applyAlignment="1" applyProtection="1"/>
    <xf numFmtId="168" fontId="31" fillId="31" borderId="28" xfId="64" applyNumberFormat="1" applyFill="1" applyBorder="1"/>
    <xf numFmtId="0" fontId="31" fillId="31" borderId="0" xfId="6" quotePrefix="1" applyFill="1" applyBorder="1" applyAlignment="1"/>
    <xf numFmtId="0" fontId="31" fillId="31" borderId="0" xfId="0" applyFont="1" applyFill="1" applyBorder="1" applyAlignment="1">
      <alignment vertical="center"/>
    </xf>
    <xf numFmtId="168" fontId="31" fillId="31" borderId="0" xfId="64" applyNumberFormat="1" applyFill="1" applyBorder="1"/>
    <xf numFmtId="0" fontId="39" fillId="31" borderId="0" xfId="19" quotePrefix="1" applyFont="1" applyFill="1" applyBorder="1" applyAlignment="1">
      <alignment wrapText="1"/>
    </xf>
    <xf numFmtId="0" fontId="39" fillId="31" borderId="22" xfId="19" quotePrefix="1" applyFont="1" applyFill="1" applyBorder="1" applyAlignment="1">
      <alignment wrapText="1"/>
    </xf>
    <xf numFmtId="0" fontId="31" fillId="31" borderId="0" xfId="6" applyFill="1" applyBorder="1" applyAlignment="1">
      <alignment horizontal="left" vertical="top" wrapText="1"/>
    </xf>
    <xf numFmtId="0" fontId="31" fillId="31" borderId="0" xfId="6" applyFill="1" applyBorder="1" applyAlignment="1">
      <alignment horizontal="left" vertical="top"/>
    </xf>
    <xf numFmtId="0" fontId="31" fillId="31" borderId="0" xfId="6" quotePrefix="1" applyFill="1" applyBorder="1" applyAlignment="1">
      <alignment horizontal="center" vertical="top"/>
    </xf>
    <xf numFmtId="0" fontId="31" fillId="31" borderId="12" xfId="6" applyFill="1" applyBorder="1" applyAlignment="1"/>
    <xf numFmtId="0" fontId="32" fillId="31" borderId="11" xfId="8" applyFill="1" applyBorder="1">
      <alignment horizontal="left"/>
    </xf>
    <xf numFmtId="0" fontId="31" fillId="31" borderId="0" xfId="6" applyFont="1" applyFill="1" applyBorder="1" applyAlignment="1">
      <alignment horizontal="center"/>
    </xf>
    <xf numFmtId="0" fontId="39" fillId="31" borderId="0" xfId="18" applyFont="1" applyFill="1" applyBorder="1" applyAlignment="1">
      <alignment horizontal="center" wrapText="1"/>
    </xf>
    <xf numFmtId="0" fontId="12" fillId="31" borderId="0" xfId="8" applyFont="1" applyFill="1" applyBorder="1" applyAlignment="1">
      <alignment horizontal="left" vertical="center" wrapText="1"/>
    </xf>
    <xf numFmtId="0" fontId="27" fillId="31" borderId="0" xfId="2" applyFill="1" applyBorder="1"/>
    <xf numFmtId="0" fontId="31" fillId="31" borderId="0" xfId="6" applyFont="1" applyFill="1" applyBorder="1" applyAlignment="1">
      <alignment horizontal="left"/>
    </xf>
    <xf numFmtId="0" fontId="84" fillId="32" borderId="29" xfId="138" applyFont="1" applyFill="1" applyBorder="1"/>
    <xf numFmtId="0" fontId="84" fillId="32" borderId="3" xfId="138" applyFont="1" applyFill="1" applyBorder="1"/>
    <xf numFmtId="0" fontId="95" fillId="32" borderId="5" xfId="138" applyFont="1" applyFill="1" applyBorder="1" applyAlignment="1"/>
    <xf numFmtId="0" fontId="95" fillId="32" borderId="5" xfId="138" applyFont="1" applyFill="1" applyBorder="1" applyAlignment="1">
      <alignment vertical="center"/>
    </xf>
    <xf numFmtId="0" fontId="31" fillId="31" borderId="0" xfId="6" applyFill="1" applyBorder="1" applyAlignment="1">
      <alignment horizontal="left" vertical="center" indent="1"/>
    </xf>
    <xf numFmtId="0" fontId="42" fillId="31" borderId="0" xfId="6" applyFont="1" applyFill="1" applyBorder="1"/>
    <xf numFmtId="0" fontId="59" fillId="31" borderId="13" xfId="26" applyFont="1" applyFill="1" applyBorder="1">
      <alignment horizontal="right"/>
    </xf>
    <xf numFmtId="0" fontId="46" fillId="31" borderId="0" xfId="6" applyFont="1" applyFill="1" applyBorder="1"/>
    <xf numFmtId="0" fontId="47" fillId="31" borderId="0" xfId="6" applyFont="1" applyFill="1" applyBorder="1" applyAlignment="1">
      <alignment horizontal="left" indent="1"/>
    </xf>
    <xf numFmtId="194" fontId="47" fillId="31" borderId="32" xfId="1" applyFont="1" applyFill="1" applyBorder="1" applyAlignment="1" applyProtection="1">
      <protection locked="0"/>
    </xf>
    <xf numFmtId="0" fontId="77" fillId="31" borderId="0" xfId="6" applyFont="1" applyFill="1" applyBorder="1"/>
    <xf numFmtId="194" fontId="77" fillId="31" borderId="0" xfId="1" applyFont="1" applyFill="1" applyBorder="1" applyAlignment="1" applyProtection="1">
      <protection locked="0"/>
    </xf>
    <xf numFmtId="0" fontId="47" fillId="31" borderId="0" xfId="6" applyFont="1" applyFill="1" applyBorder="1" applyAlignment="1">
      <alignment horizontal="left" vertical="center" indent="1"/>
    </xf>
    <xf numFmtId="0" fontId="60" fillId="31" borderId="0" xfId="15" applyFont="1" applyFill="1" applyBorder="1"/>
    <xf numFmtId="0" fontId="47" fillId="31" borderId="0" xfId="6" applyFont="1" applyFill="1" applyBorder="1"/>
    <xf numFmtId="0" fontId="77" fillId="31" borderId="0" xfId="6" quotePrefix="1" applyFont="1" applyFill="1" applyBorder="1"/>
    <xf numFmtId="0" fontId="42" fillId="31" borderId="0" xfId="19" applyFont="1" applyFill="1" applyBorder="1" applyAlignment="1">
      <alignment horizontal="center" wrapText="1"/>
    </xf>
    <xf numFmtId="0" fontId="69" fillId="31" borderId="0" xfId="6" applyFont="1" applyFill="1" applyBorder="1" applyAlignment="1">
      <alignment horizontal="center" wrapText="1"/>
    </xf>
    <xf numFmtId="0" fontId="42" fillId="31" borderId="0" xfId="19" quotePrefix="1" applyFont="1" applyFill="1" applyBorder="1">
      <alignment horizontal="center" wrapText="1"/>
    </xf>
    <xf numFmtId="0" fontId="77" fillId="31" borderId="5" xfId="6" applyFont="1" applyFill="1" applyBorder="1"/>
    <xf numFmtId="194" fontId="47" fillId="31" borderId="28" xfId="1" applyFont="1" applyFill="1" applyBorder="1" applyAlignment="1" applyProtection="1">
      <protection locked="0"/>
    </xf>
    <xf numFmtId="168" fontId="47" fillId="31" borderId="28" xfId="6" applyNumberFormat="1" applyFont="1" applyFill="1" applyBorder="1"/>
    <xf numFmtId="0" fontId="80" fillId="31" borderId="0" xfId="19" applyFont="1" applyFill="1" applyBorder="1" applyAlignment="1">
      <alignment horizontal="center" wrapText="1"/>
    </xf>
    <xf numFmtId="0" fontId="42" fillId="31" borderId="0" xfId="149" applyFont="1" applyFill="1" applyBorder="1" applyAlignment="1">
      <alignment horizontal="left" wrapText="1" indent="1"/>
      <protection locked="0"/>
    </xf>
    <xf numFmtId="0" fontId="77" fillId="31" borderId="0" xfId="149" applyFont="1" applyFill="1" applyBorder="1" applyAlignment="1">
      <alignment horizontal="left" indent="1"/>
      <protection locked="0"/>
    </xf>
    <xf numFmtId="0" fontId="77" fillId="31" borderId="0" xfId="0" applyFont="1" applyFill="1" applyBorder="1" applyAlignment="1">
      <alignment horizontal="left" wrapText="1" indent="1"/>
    </xf>
    <xf numFmtId="194" fontId="47" fillId="31" borderId="28" xfId="1" applyFont="1" applyFill="1" applyBorder="1" applyAlignment="1" applyProtection="1">
      <alignment horizontal="right" indent="1"/>
      <protection locked="0"/>
    </xf>
    <xf numFmtId="0" fontId="59" fillId="31" borderId="0" xfId="2" applyFont="1" applyFill="1" applyBorder="1"/>
    <xf numFmtId="0" fontId="31" fillId="31" borderId="39" xfId="0" applyFont="1" applyFill="1" applyBorder="1" applyAlignment="1">
      <alignment horizontal="left" vertical="center" indent="1"/>
    </xf>
    <xf numFmtId="0" fontId="31" fillId="31" borderId="40" xfId="0" applyFont="1" applyFill="1" applyBorder="1" applyAlignment="1">
      <alignment horizontal="left" vertical="center" indent="1"/>
    </xf>
    <xf numFmtId="0" fontId="31" fillId="31" borderId="0" xfId="0" applyFont="1" applyFill="1" applyBorder="1" applyAlignment="1">
      <alignment horizontal="left" vertical="center" indent="1"/>
    </xf>
    <xf numFmtId="0" fontId="31" fillId="31" borderId="0" xfId="28" applyFont="1" applyFill="1" applyBorder="1" applyAlignment="1">
      <alignment horizontal="left" indent="1"/>
    </xf>
    <xf numFmtId="0" fontId="31" fillId="31" borderId="0" xfId="17" applyFont="1" applyFill="1" applyBorder="1" applyAlignment="1">
      <alignment horizontal="center" wrapText="1"/>
    </xf>
    <xf numFmtId="194" fontId="30" fillId="0" borderId="35" xfId="1" applyFont="1" applyBorder="1" applyAlignment="1" applyProtection="1">
      <protection locked="0"/>
    </xf>
    <xf numFmtId="0" fontId="43" fillId="31" borderId="0" xfId="16" applyFont="1" applyFill="1" applyBorder="1"/>
    <xf numFmtId="0" fontId="39" fillId="31" borderId="0" xfId="6" quotePrefix="1" applyFont="1" applyFill="1" applyBorder="1" applyAlignment="1">
      <alignment horizontal="left" vertical="top"/>
    </xf>
    <xf numFmtId="0" fontId="31" fillId="31" borderId="39" xfId="0" applyFont="1" applyFill="1" applyBorder="1" applyAlignment="1"/>
    <xf numFmtId="0" fontId="39" fillId="31" borderId="0" xfId="6" applyFont="1" applyFill="1" applyBorder="1" applyAlignment="1">
      <alignment wrapText="1"/>
    </xf>
    <xf numFmtId="0" fontId="0" fillId="31" borderId="0" xfId="0" applyFill="1" applyAlignment="1">
      <alignment horizontal="left" indent="1"/>
    </xf>
    <xf numFmtId="0" fontId="47" fillId="31" borderId="0" xfId="0" applyFont="1" applyFill="1" applyAlignment="1">
      <alignment horizontal="left" indent="1"/>
    </xf>
    <xf numFmtId="0" fontId="47" fillId="31" borderId="0" xfId="0" applyFont="1" applyFill="1"/>
    <xf numFmtId="194" fontId="30" fillId="31" borderId="32" xfId="1" applyFont="1" applyFill="1" applyBorder="1" applyAlignment="1" applyProtection="1"/>
    <xf numFmtId="0" fontId="0" fillId="31" borderId="0" xfId="0" applyFill="1" applyAlignment="1"/>
    <xf numFmtId="0" fontId="31" fillId="31" borderId="0" xfId="6" applyFont="1" applyFill="1" applyBorder="1" applyAlignment="1">
      <alignment horizontal="left"/>
    </xf>
    <xf numFmtId="0" fontId="37" fillId="31" borderId="0" xfId="15" applyFont="1" applyFill="1" applyBorder="1" applyAlignment="1">
      <alignment horizontal="left"/>
    </xf>
    <xf numFmtId="0" fontId="31" fillId="31" borderId="42" xfId="6" applyFont="1" applyFill="1" applyBorder="1" applyAlignment="1">
      <alignment horizontal="left"/>
    </xf>
    <xf numFmtId="0" fontId="42" fillId="0" borderId="0" xfId="0" applyFont="1" applyAlignment="1">
      <alignment horizontal="left" vertical="center" indent="1"/>
    </xf>
    <xf numFmtId="0" fontId="42" fillId="0" borderId="0" xfId="0" applyFont="1" applyAlignment="1">
      <alignment horizontal="right" vertical="center"/>
    </xf>
    <xf numFmtId="194" fontId="6" fillId="0" borderId="1" xfId="1" applyFont="1" applyFill="1" applyBorder="1" applyAlignment="1" applyProtection="1">
      <alignment horizontal="right"/>
      <protection locked="0"/>
    </xf>
    <xf numFmtId="0" fontId="31" fillId="31" borderId="0" xfId="28" applyFont="1" applyFill="1" applyBorder="1" applyProtection="1">
      <alignment horizontal="left"/>
      <protection locked="0"/>
    </xf>
    <xf numFmtId="194" fontId="6" fillId="0" borderId="32" xfId="1" applyFont="1" applyFill="1" applyBorder="1" applyAlignment="1" applyProtection="1">
      <alignment horizontal="right"/>
      <protection locked="0"/>
    </xf>
    <xf numFmtId="0" fontId="108" fillId="0" borderId="0" xfId="65"/>
    <xf numFmtId="0" fontId="69" fillId="0" borderId="0" xfId="120" applyFont="1" applyFill="1" applyAlignment="1"/>
    <xf numFmtId="0" fontId="0" fillId="0" borderId="0" xfId="120" applyFont="1" applyFill="1">
      <alignment horizontal="right"/>
    </xf>
    <xf numFmtId="0" fontId="69" fillId="0" borderId="32" xfId="120" applyFont="1" applyFill="1" applyBorder="1" applyAlignment="1">
      <alignment horizontal="center"/>
    </xf>
    <xf numFmtId="0" fontId="69" fillId="0" borderId="33" xfId="120" applyFont="1" applyFill="1" applyBorder="1" applyAlignment="1">
      <alignment horizontal="centerContinuous"/>
    </xf>
    <xf numFmtId="0" fontId="69" fillId="0" borderId="35" xfId="120" applyFont="1" applyFill="1" applyBorder="1" applyAlignment="1">
      <alignment horizontal="centerContinuous"/>
    </xf>
    <xf numFmtId="191" fontId="0" fillId="0" borderId="32" xfId="120" applyNumberFormat="1" applyFont="1" applyFill="1" applyBorder="1">
      <alignment horizontal="right"/>
    </xf>
    <xf numFmtId="0" fontId="0" fillId="0" borderId="33" xfId="120" applyFont="1" applyFill="1" applyBorder="1" applyAlignment="1">
      <alignment horizontal="center"/>
    </xf>
    <xf numFmtId="0" fontId="0" fillId="0" borderId="35" xfId="120" applyFont="1" applyFill="1" applyBorder="1">
      <alignment horizontal="right"/>
    </xf>
    <xf numFmtId="0" fontId="0" fillId="0" borderId="33" xfId="0" applyFont="1" applyFill="1" applyBorder="1" applyAlignment="1">
      <alignment horizontal="center"/>
    </xf>
    <xf numFmtId="0" fontId="0" fillId="0" borderId="35" xfId="0" applyFont="1" applyFill="1" applyBorder="1" applyAlignment="1">
      <alignment horizontal="left"/>
    </xf>
    <xf numFmtId="191" fontId="0" fillId="30" borderId="0" xfId="120" applyNumberFormat="1" applyFont="1" applyFill="1" applyBorder="1">
      <alignment horizontal="right"/>
    </xf>
    <xf numFmtId="0" fontId="0" fillId="30" borderId="0" xfId="0" applyFont="1" applyFill="1" applyBorder="1" applyAlignment="1">
      <alignment horizontal="center"/>
    </xf>
    <xf numFmtId="0" fontId="0" fillId="30" borderId="0" xfId="0" applyFont="1" applyFill="1" applyBorder="1" applyAlignment="1">
      <alignment horizontal="left"/>
    </xf>
    <xf numFmtId="0" fontId="0" fillId="0" borderId="0" xfId="0" applyFont="1" applyFill="1" applyAlignment="1">
      <alignment horizontal="left"/>
    </xf>
    <xf numFmtId="0" fontId="69" fillId="0" borderId="32" xfId="0" applyFont="1" applyBorder="1" applyAlignment="1">
      <alignment horizontal="center"/>
    </xf>
    <xf numFmtId="0" fontId="69" fillId="0" borderId="33" xfId="0" applyFont="1" applyBorder="1" applyAlignment="1">
      <alignment horizontal="centerContinuous"/>
    </xf>
    <xf numFmtId="0" fontId="69" fillId="0" borderId="35" xfId="0" applyFont="1" applyBorder="1" applyAlignment="1">
      <alignment horizontal="centerContinuous"/>
    </xf>
    <xf numFmtId="191" fontId="0" fillId="0" borderId="32" xfId="0" applyNumberFormat="1" applyBorder="1" applyAlignment="1">
      <alignment horizontal="left"/>
    </xf>
    <xf numFmtId="0" fontId="0" fillId="0" borderId="33" xfId="0" applyBorder="1" applyAlignment="1">
      <alignment horizontal="center"/>
    </xf>
    <xf numFmtId="0" fontId="0" fillId="0" borderId="35" xfId="0" applyBorder="1" applyAlignment="1">
      <alignment horizontal="left"/>
    </xf>
    <xf numFmtId="0" fontId="0" fillId="0" borderId="0" xfId="0" applyAlignment="1">
      <alignment horizontal="left"/>
    </xf>
    <xf numFmtId="49" fontId="0" fillId="5" borderId="0" xfId="0" applyNumberFormat="1" applyFill="1" applyBorder="1"/>
    <xf numFmtId="0" fontId="36" fillId="5" borderId="0" xfId="14" applyFill="1" applyBorder="1" applyAlignment="1">
      <alignment horizontal="left" vertical="top"/>
    </xf>
    <xf numFmtId="0" fontId="9"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45" fillId="5" borderId="0" xfId="14" applyFont="1" applyFill="1" applyBorder="1" applyAlignment="1">
      <alignment horizontal="left" vertical="top"/>
    </xf>
    <xf numFmtId="0" fontId="6" fillId="5" borderId="0" xfId="0" applyFont="1" applyFill="1" applyBorder="1" applyAlignment="1">
      <alignment horizontal="left" vertical="top" wrapText="1"/>
    </xf>
    <xf numFmtId="193" fontId="0" fillId="0" borderId="5" xfId="190" applyNumberFormat="1" applyFont="1" applyBorder="1" applyAlignment="1" applyProtection="1"/>
    <xf numFmtId="175" fontId="6" fillId="31" borderId="28" xfId="24" applyFont="1" applyFill="1" applyBorder="1" applyAlignment="1" applyProtection="1">
      <alignment horizontal="right"/>
    </xf>
    <xf numFmtId="194" fontId="30" fillId="0" borderId="32" xfId="1" applyFont="1" applyFill="1" applyBorder="1" applyAlignment="1" applyProtection="1">
      <protection locked="0"/>
    </xf>
    <xf numFmtId="168" fontId="31" fillId="0" borderId="32" xfId="166" applyNumberFormat="1" applyFill="1" applyBorder="1"/>
    <xf numFmtId="0" fontId="42" fillId="0" borderId="31" xfId="0" applyFont="1" applyBorder="1" applyAlignment="1">
      <alignment horizontal="center"/>
    </xf>
    <xf numFmtId="0" fontId="42" fillId="0" borderId="5" xfId="0" applyFont="1" applyBorder="1" applyAlignment="1">
      <alignment horizontal="center"/>
    </xf>
    <xf numFmtId="0" fontId="39" fillId="31" borderId="0" xfId="18" applyFont="1" applyFill="1" applyBorder="1" applyAlignment="1">
      <alignment horizontal="center" wrapText="1"/>
    </xf>
    <xf numFmtId="0" fontId="86" fillId="31" borderId="0" xfId="138" applyFont="1" applyFill="1" applyBorder="1" applyAlignment="1">
      <alignment horizontal="right"/>
    </xf>
    <xf numFmtId="0" fontId="84" fillId="31" borderId="0" xfId="138" applyFont="1" applyFill="1" applyBorder="1"/>
    <xf numFmtId="193" fontId="0" fillId="0" borderId="0" xfId="190" applyNumberFormat="1" applyFont="1" applyBorder="1" applyAlignment="1" applyProtection="1"/>
    <xf numFmtId="193" fontId="47" fillId="0" borderId="0" xfId="190" applyNumberFormat="1" applyFont="1" applyBorder="1" applyAlignment="1" applyProtection="1"/>
    <xf numFmtId="0" fontId="84" fillId="32" borderId="29" xfId="138" applyNumberFormat="1" applyFont="1" applyFill="1" applyBorder="1"/>
    <xf numFmtId="0" fontId="26" fillId="0" borderId="0" xfId="120" applyBorder="1" applyAlignment="1">
      <alignment horizontal="left" indent="2"/>
    </xf>
    <xf numFmtId="0" fontId="26" fillId="0" borderId="0" xfId="120" applyBorder="1">
      <alignment horizontal="right"/>
    </xf>
    <xf numFmtId="0" fontId="91" fillId="32" borderId="0" xfId="206" applyFont="1" applyFill="1" applyBorder="1">
      <alignment horizontal="right"/>
    </xf>
    <xf numFmtId="0" fontId="89" fillId="32" borderId="3" xfId="205" applyFont="1" applyFill="1" applyBorder="1" applyAlignment="1">
      <alignment horizontal="left" indent="1"/>
    </xf>
    <xf numFmtId="0" fontId="89" fillId="32" borderId="0" xfId="205" applyFont="1" applyFill="1" applyBorder="1"/>
    <xf numFmtId="0" fontId="87" fillId="32" borderId="0" xfId="208" applyFont="1" applyFill="1" applyBorder="1" applyAlignment="1"/>
    <xf numFmtId="0" fontId="86" fillId="32" borderId="5" xfId="207" applyFont="1" applyFill="1" applyBorder="1" applyAlignment="1">
      <alignment vertical="top" wrapText="1"/>
    </xf>
    <xf numFmtId="0" fontId="26" fillId="0" borderId="0" xfId="120" applyFont="1" applyAlignment="1">
      <alignment horizontal="left" indent="2"/>
    </xf>
    <xf numFmtId="0" fontId="26" fillId="0" borderId="0" xfId="120" applyFont="1" applyAlignment="1"/>
    <xf numFmtId="0" fontId="87" fillId="32" borderId="3" xfId="208" applyFont="1" applyFill="1" applyBorder="1" applyAlignment="1">
      <alignment horizontal="left"/>
    </xf>
    <xf numFmtId="0" fontId="26" fillId="0" borderId="0" xfId="120" applyAlignment="1">
      <alignment horizontal="left" indent="2"/>
    </xf>
    <xf numFmtId="0" fontId="26" fillId="0" borderId="0" xfId="120">
      <alignment horizontal="right"/>
    </xf>
    <xf numFmtId="0" fontId="27" fillId="31" borderId="13" xfId="143" applyFill="1" applyBorder="1">
      <alignment horizontal="right"/>
    </xf>
    <xf numFmtId="0" fontId="27" fillId="31" borderId="0" xfId="143" applyFill="1" applyBorder="1">
      <alignment horizontal="right"/>
    </xf>
    <xf numFmtId="0" fontId="31" fillId="31" borderId="0" xfId="137" applyFont="1" applyFill="1" applyBorder="1"/>
    <xf numFmtId="0" fontId="31" fillId="31" borderId="0" xfId="137" applyFont="1" applyFill="1" applyBorder="1" applyAlignment="1"/>
    <xf numFmtId="0" fontId="27" fillId="31" borderId="0" xfId="216" applyFont="1" applyFill="1" applyBorder="1">
      <alignment horizontal="center" wrapText="1"/>
    </xf>
    <xf numFmtId="0" fontId="31" fillId="31" borderId="5" xfId="137" applyFill="1" applyBorder="1"/>
    <xf numFmtId="0" fontId="39" fillId="31" borderId="0" xfId="139" applyFont="1" applyFill="1" applyBorder="1" applyAlignment="1">
      <alignment horizontal="left" indent="1"/>
    </xf>
    <xf numFmtId="182" fontId="42" fillId="31" borderId="0" xfId="200" applyFont="1" applyFill="1" applyBorder="1" applyAlignment="1">
      <alignment horizontal="center" wrapText="1"/>
    </xf>
    <xf numFmtId="0" fontId="37" fillId="31" borderId="0" xfId="139" applyFont="1" applyFill="1" applyBorder="1" applyAlignment="1">
      <alignment horizontal="left" indent="1"/>
    </xf>
    <xf numFmtId="0" fontId="39" fillId="31" borderId="0" xfId="210" applyFont="1" applyFill="1" applyBorder="1" applyAlignment="1">
      <alignment horizontal="left"/>
    </xf>
    <xf numFmtId="0" fontId="31" fillId="31" borderId="39" xfId="120" applyFont="1" applyFill="1" applyBorder="1" applyAlignment="1"/>
    <xf numFmtId="0" fontId="31" fillId="31" borderId="0" xfId="137" applyFont="1" applyFill="1" applyBorder="1" applyAlignment="1">
      <alignment horizontal="left" indent="1"/>
    </xf>
    <xf numFmtId="0" fontId="31" fillId="31" borderId="40" xfId="120" applyFont="1" applyFill="1" applyBorder="1" applyAlignment="1">
      <alignment vertical="center"/>
    </xf>
    <xf numFmtId="0" fontId="26" fillId="0" borderId="0" xfId="120" applyAlignment="1">
      <alignment wrapText="1"/>
    </xf>
    <xf numFmtId="0" fontId="39" fillId="31" borderId="40" xfId="120" applyFont="1" applyFill="1" applyBorder="1" applyAlignment="1">
      <alignment horizontal="left" vertical="center"/>
    </xf>
    <xf numFmtId="191" fontId="6" fillId="31" borderId="28" xfId="112" applyNumberFormat="1" applyFont="1" applyFill="1" applyBorder="1" applyAlignment="1">
      <alignment horizontal="right"/>
    </xf>
    <xf numFmtId="0" fontId="31" fillId="31" borderId="0" xfId="120" applyFont="1" applyFill="1" applyBorder="1" applyAlignment="1">
      <alignment vertical="center"/>
    </xf>
    <xf numFmtId="0" fontId="26" fillId="0" borderId="0" xfId="120" applyAlignment="1"/>
    <xf numFmtId="0" fontId="39" fillId="31" borderId="0" xfId="120" applyFont="1" applyFill="1" applyBorder="1" applyAlignment="1">
      <alignment horizontal="left" vertical="center"/>
    </xf>
    <xf numFmtId="0" fontId="39" fillId="31" borderId="0" xfId="144" applyFont="1" applyFill="1" applyBorder="1" applyAlignment="1">
      <alignment horizontal="left"/>
    </xf>
    <xf numFmtId="0" fontId="39" fillId="31" borderId="0" xfId="144" applyFont="1" applyFill="1" applyBorder="1">
      <alignment horizontal="left"/>
    </xf>
    <xf numFmtId="0" fontId="39" fillId="31" borderId="0" xfId="141" applyFont="1" applyFill="1" applyBorder="1">
      <alignment horizontal="left"/>
    </xf>
    <xf numFmtId="0" fontId="6" fillId="31" borderId="0" xfId="112" applyFont="1" applyFill="1" applyBorder="1" applyAlignment="1">
      <alignment horizontal="right"/>
    </xf>
    <xf numFmtId="0" fontId="27" fillId="31" borderId="0" xfId="123" applyFont="1" applyFill="1" applyBorder="1">
      <alignment horizontal="right"/>
    </xf>
    <xf numFmtId="0" fontId="31" fillId="31" borderId="0" xfId="144" applyFont="1" applyFill="1" applyBorder="1" applyAlignment="1">
      <alignment horizontal="left"/>
    </xf>
    <xf numFmtId="0" fontId="27" fillId="31" borderId="0" xfId="216" applyFont="1" applyFill="1" applyBorder="1" applyAlignment="1">
      <alignment horizontal="center" wrapText="1"/>
    </xf>
    <xf numFmtId="0" fontId="39" fillId="31" borderId="0" xfId="140" applyFont="1" applyFill="1" applyBorder="1"/>
    <xf numFmtId="0" fontId="31" fillId="31" borderId="0" xfId="137" applyFill="1" applyAlignment="1">
      <alignment horizontal="right"/>
    </xf>
    <xf numFmtId="191" fontId="31" fillId="31" borderId="0" xfId="196" applyNumberFormat="1" applyFont="1" applyFill="1" applyBorder="1" applyProtection="1">
      <alignment horizontal="right"/>
    </xf>
    <xf numFmtId="0" fontId="31" fillId="31" borderId="0" xfId="144" applyFont="1" applyFill="1" applyBorder="1" applyAlignment="1"/>
    <xf numFmtId="0" fontId="38" fillId="31" borderId="0" xfId="140" applyFont="1" applyFill="1" applyBorder="1"/>
    <xf numFmtId="0" fontId="39" fillId="31" borderId="0" xfId="210" quotePrefix="1" applyFont="1" applyFill="1" applyBorder="1" applyAlignment="1">
      <alignment horizontal="left" vertical="center"/>
    </xf>
    <xf numFmtId="0" fontId="26" fillId="0" borderId="0" xfId="120" quotePrefix="1" applyAlignment="1">
      <alignment horizontal="left" indent="2"/>
    </xf>
    <xf numFmtId="191" fontId="31" fillId="31" borderId="28" xfId="196" applyNumberFormat="1" applyFont="1" applyFill="1" applyBorder="1" applyProtection="1">
      <alignment horizontal="right"/>
    </xf>
    <xf numFmtId="191" fontId="31" fillId="31" borderId="13" xfId="196" applyNumberFormat="1" applyFont="1" applyFill="1" applyBorder="1" applyProtection="1">
      <alignment horizontal="right"/>
    </xf>
    <xf numFmtId="0" fontId="31" fillId="31" borderId="0" xfId="137" applyFill="1" applyAlignment="1">
      <alignment horizontal="right" vertical="top"/>
    </xf>
    <xf numFmtId="182" fontId="39" fillId="31" borderId="0" xfId="200" applyFont="1" applyFill="1" applyBorder="1" applyAlignment="1">
      <alignment horizontal="center" vertical="top" wrapText="1"/>
    </xf>
    <xf numFmtId="0" fontId="27" fillId="31" borderId="0" xfId="197" applyFont="1" applyFill="1" applyBorder="1"/>
    <xf numFmtId="0" fontId="39" fillId="31" borderId="0" xfId="210" applyFont="1" applyFill="1" applyBorder="1" applyAlignment="1">
      <alignment horizontal="left" vertical="center"/>
    </xf>
    <xf numFmtId="0" fontId="39" fillId="31" borderId="0" xfId="210" applyFont="1" applyFill="1" applyBorder="1" applyAlignment="1">
      <alignment horizontal="center" vertical="center" wrapText="1"/>
    </xf>
    <xf numFmtId="0" fontId="27" fillId="31" borderId="0" xfId="204" applyFont="1" applyFill="1" applyBorder="1">
      <alignment horizontal="left"/>
    </xf>
    <xf numFmtId="187" fontId="31" fillId="31" borderId="0" xfId="137" applyNumberFormat="1" applyFont="1" applyFill="1" applyBorder="1" applyAlignment="1"/>
    <xf numFmtId="187" fontId="31" fillId="31" borderId="0" xfId="137" applyNumberFormat="1" applyFont="1" applyFill="1" applyBorder="1"/>
    <xf numFmtId="0" fontId="114" fillId="0" borderId="0" xfId="120" applyFont="1" applyAlignment="1"/>
    <xf numFmtId="0" fontId="43" fillId="31" borderId="0" xfId="137" applyFont="1" applyFill="1" applyBorder="1"/>
    <xf numFmtId="0" fontId="27" fillId="31" borderId="0" xfId="216" applyFont="1" applyFill="1" applyBorder="1" applyAlignment="1">
      <alignment wrapText="1"/>
    </xf>
    <xf numFmtId="182" fontId="39" fillId="31" borderId="0" xfId="200" applyFont="1" applyFill="1" applyBorder="1" applyAlignment="1">
      <alignment horizontal="center" wrapText="1"/>
    </xf>
    <xf numFmtId="0" fontId="31" fillId="31" borderId="12" xfId="137" applyFill="1" applyBorder="1"/>
    <xf numFmtId="0" fontId="26" fillId="0" borderId="0" xfId="120" applyFont="1">
      <alignment horizontal="right"/>
    </xf>
    <xf numFmtId="0" fontId="27" fillId="31" borderId="0" xfId="143" applyFont="1" applyFill="1" applyBorder="1">
      <alignment horizontal="right"/>
    </xf>
    <xf numFmtId="0" fontId="31" fillId="31" borderId="5" xfId="137" applyFont="1" applyFill="1" applyBorder="1"/>
    <xf numFmtId="0" fontId="38" fillId="31" borderId="0" xfId="139" applyFont="1" applyFill="1" applyBorder="1" applyAlignment="1">
      <alignment horizontal="left" indent="1"/>
    </xf>
    <xf numFmtId="0" fontId="39" fillId="31" borderId="0" xfId="137" applyFont="1" applyFill="1" applyBorder="1" applyAlignment="1">
      <alignment horizontal="right"/>
    </xf>
    <xf numFmtId="0" fontId="39" fillId="31" borderId="0" xfId="137" applyFont="1" applyFill="1" applyBorder="1" applyAlignment="1">
      <alignment horizontal="left"/>
    </xf>
    <xf numFmtId="191" fontId="6" fillId="31" borderId="28" xfId="112" applyNumberFormat="1" applyFont="1" applyFill="1" applyAlignment="1">
      <alignment horizontal="right"/>
    </xf>
    <xf numFmtId="0" fontId="39" fillId="31" borderId="0" xfId="141" applyFont="1" applyFill="1" applyBorder="1" applyAlignment="1"/>
    <xf numFmtId="164" fontId="39" fillId="31" borderId="0" xfId="137" quotePrefix="1" applyNumberFormat="1" applyFont="1" applyFill="1" applyBorder="1" applyAlignment="1">
      <alignment horizontal="left"/>
    </xf>
    <xf numFmtId="191" fontId="31" fillId="31" borderId="44" xfId="196" applyNumberFormat="1" applyFont="1" applyFill="1" applyBorder="1" applyProtection="1">
      <alignment horizontal="right"/>
    </xf>
    <xf numFmtId="191" fontId="31" fillId="31" borderId="6" xfId="196" applyNumberFormat="1" applyFont="1" applyFill="1" applyBorder="1" applyProtection="1">
      <alignment horizontal="right"/>
    </xf>
    <xf numFmtId="191" fontId="31" fillId="31" borderId="45" xfId="196" applyNumberFormat="1" applyFont="1" applyFill="1" applyBorder="1" applyProtection="1">
      <alignment horizontal="right"/>
    </xf>
    <xf numFmtId="191" fontId="31" fillId="31" borderId="14" xfId="196" applyNumberFormat="1" applyFont="1" applyFill="1" applyBorder="1" applyProtection="1">
      <alignment horizontal="right"/>
    </xf>
    <xf numFmtId="191" fontId="31" fillId="31" borderId="46" xfId="196" applyNumberFormat="1" applyFont="1" applyFill="1" applyBorder="1" applyProtection="1">
      <alignment horizontal="right"/>
    </xf>
    <xf numFmtId="191" fontId="31" fillId="31" borderId="47" xfId="196" applyNumberFormat="1" applyFont="1" applyFill="1" applyBorder="1" applyProtection="1">
      <alignment horizontal="right"/>
    </xf>
    <xf numFmtId="191" fontId="31" fillId="31" borderId="48" xfId="196" applyNumberFormat="1" applyFont="1" applyFill="1" applyBorder="1" applyProtection="1">
      <alignment horizontal="right"/>
    </xf>
    <xf numFmtId="0" fontId="31" fillId="31" borderId="12" xfId="137" applyFont="1" applyFill="1" applyBorder="1"/>
    <xf numFmtId="0" fontId="31" fillId="31" borderId="0" xfId="217" applyFont="1" applyFill="1" applyBorder="1" applyAlignment="1">
      <alignment horizontal="left" indent="2"/>
    </xf>
    <xf numFmtId="194" fontId="6" fillId="5" borderId="32" xfId="1" applyFont="1" applyFill="1" applyBorder="1" applyAlignment="1" applyProtection="1">
      <alignment horizontal="right"/>
    </xf>
    <xf numFmtId="170" fontId="31" fillId="5" borderId="32" xfId="166" applyNumberFormat="1" applyFill="1" applyBorder="1"/>
    <xf numFmtId="194" fontId="30" fillId="5" borderId="36" xfId="1" applyFont="1" applyFill="1" applyBorder="1" applyAlignment="1" applyProtection="1">
      <protection locked="0"/>
    </xf>
    <xf numFmtId="194" fontId="6" fillId="5" borderId="36" xfId="1" applyFont="1" applyFill="1" applyBorder="1" applyAlignment="1" applyProtection="1">
      <alignment horizontal="right"/>
    </xf>
    <xf numFmtId="170" fontId="31" fillId="5" borderId="36" xfId="166" applyNumberFormat="1" applyFill="1" applyBorder="1"/>
    <xf numFmtId="0" fontId="39" fillId="31" borderId="0" xfId="217" applyFont="1" applyFill="1" applyBorder="1"/>
    <xf numFmtId="194" fontId="30" fillId="31" borderId="28" xfId="1" applyFont="1" applyFill="1" applyBorder="1" applyAlignment="1" applyProtection="1">
      <protection locked="0"/>
    </xf>
    <xf numFmtId="170" fontId="31" fillId="31" borderId="17" xfId="166" applyNumberFormat="1" applyFill="1" applyBorder="1"/>
    <xf numFmtId="170" fontId="31" fillId="31" borderId="0" xfId="166" applyNumberFormat="1" applyFill="1" applyBorder="1"/>
    <xf numFmtId="0" fontId="39" fillId="31" borderId="0" xfId="217" applyFont="1" applyFill="1" applyBorder="1" applyAlignment="1">
      <alignment vertical="center"/>
    </xf>
    <xf numFmtId="0" fontId="115" fillId="31" borderId="0" xfId="217" applyFont="1" applyFill="1" applyBorder="1" applyAlignment="1">
      <alignment horizontal="left" vertical="center" indent="1"/>
    </xf>
    <xf numFmtId="197" fontId="116" fillId="5" borderId="37" xfId="218" applyNumberFormat="1" applyFont="1" applyFill="1" applyBorder="1" applyAlignment="1" applyProtection="1">
      <alignment horizontal="left"/>
      <protection locked="0"/>
    </xf>
    <xf numFmtId="170" fontId="31" fillId="31" borderId="32" xfId="166" applyNumberFormat="1" applyFill="1" applyBorder="1" applyProtection="1"/>
    <xf numFmtId="170" fontId="31" fillId="31" borderId="36" xfId="166" applyNumberFormat="1" applyFill="1" applyBorder="1" applyProtection="1"/>
    <xf numFmtId="170" fontId="31" fillId="31" borderId="0" xfId="166" applyNumberFormat="1" applyFill="1" applyBorder="1" applyProtection="1"/>
    <xf numFmtId="170" fontId="31" fillId="31" borderId="28" xfId="166" applyNumberFormat="1" applyFill="1" applyBorder="1" applyProtection="1"/>
    <xf numFmtId="170" fontId="31" fillId="31" borderId="32" xfId="166" applyNumberFormat="1" applyFill="1" applyBorder="1"/>
    <xf numFmtId="170" fontId="31" fillId="31" borderId="28" xfId="167" applyNumberFormat="1" applyFill="1" applyBorder="1"/>
    <xf numFmtId="0" fontId="39" fillId="31" borderId="0" xfId="15" applyFont="1" applyFill="1" applyBorder="1"/>
    <xf numFmtId="0" fontId="26" fillId="0" borderId="3" xfId="145" applyBorder="1"/>
    <xf numFmtId="0" fontId="26" fillId="0" borderId="0" xfId="145"/>
    <xf numFmtId="0" fontId="26" fillId="0" borderId="0" xfId="145" applyAlignment="1"/>
    <xf numFmtId="0" fontId="86" fillId="32" borderId="49" xfId="135" applyFont="1" applyFill="1" applyBorder="1" applyAlignment="1"/>
    <xf numFmtId="0" fontId="86" fillId="32" borderId="0" xfId="135" applyFont="1" applyFill="1" applyBorder="1" applyAlignment="1"/>
    <xf numFmtId="49" fontId="117" fillId="32" borderId="0" xfId="212" applyFont="1" applyFill="1" applyBorder="1">
      <alignment horizontal="right" indent="1"/>
    </xf>
    <xf numFmtId="0" fontId="86" fillId="32" borderId="5" xfId="135" applyFont="1" applyFill="1" applyBorder="1" applyAlignment="1"/>
    <xf numFmtId="0" fontId="118" fillId="32" borderId="13" xfId="135" applyFont="1" applyFill="1" applyBorder="1" applyAlignment="1">
      <alignment horizontal="center"/>
    </xf>
    <xf numFmtId="0" fontId="119" fillId="31" borderId="13" xfId="219" applyFont="1" applyFill="1" applyBorder="1" applyAlignment="1"/>
    <xf numFmtId="0" fontId="120" fillId="31" borderId="0" xfId="99" applyFont="1" applyFill="1" applyBorder="1"/>
    <xf numFmtId="0" fontId="26" fillId="31" borderId="0" xfId="219" applyFill="1"/>
    <xf numFmtId="0" fontId="47" fillId="31" borderId="0" xfId="219" applyFont="1" applyFill="1" applyBorder="1" applyAlignment="1"/>
    <xf numFmtId="0" fontId="47" fillId="31" borderId="0" xfId="219" applyFont="1" applyFill="1" applyBorder="1"/>
    <xf numFmtId="49" fontId="42" fillId="31" borderId="0" xfId="21" quotePrefix="1" applyFont="1" applyFill="1" applyBorder="1">
      <alignment horizontal="center" wrapText="1"/>
    </xf>
    <xf numFmtId="0" fontId="47" fillId="31" borderId="5" xfId="219" applyFont="1" applyFill="1" applyBorder="1" applyAlignment="1"/>
    <xf numFmtId="49" fontId="42" fillId="31" borderId="0" xfId="21" applyFont="1" applyFill="1" applyBorder="1">
      <alignment horizontal="center" wrapText="1"/>
    </xf>
    <xf numFmtId="197" fontId="47" fillId="31" borderId="37" xfId="220" applyFont="1" applyFill="1" applyBorder="1" applyProtection="1">
      <alignment horizontal="left"/>
    </xf>
    <xf numFmtId="197" fontId="116" fillId="5" borderId="37" xfId="220" applyFont="1" applyFill="1" applyBorder="1">
      <alignment horizontal="left"/>
      <protection locked="0"/>
    </xf>
    <xf numFmtId="0" fontId="47" fillId="31" borderId="0" xfId="219" applyFont="1" applyFill="1" applyBorder="1" applyAlignment="1">
      <alignment horizontal="left" indent="1"/>
    </xf>
    <xf numFmtId="0" fontId="47" fillId="31" borderId="5" xfId="219" applyFont="1" applyFill="1" applyBorder="1"/>
    <xf numFmtId="0" fontId="120" fillId="31" borderId="0" xfId="99" applyFont="1" applyFill="1" applyBorder="1" applyAlignment="1">
      <alignment horizontal="left" indent="1"/>
    </xf>
    <xf numFmtId="0" fontId="42" fillId="31" borderId="0" xfId="171" applyFont="1" applyFill="1" applyBorder="1">
      <alignment horizontal="centerContinuous" wrapText="1"/>
    </xf>
    <xf numFmtId="0" fontId="42" fillId="31" borderId="0" xfId="171" applyFont="1" applyFill="1" applyBorder="1" applyAlignment="1">
      <alignment horizontal="center" wrapText="1"/>
    </xf>
    <xf numFmtId="197" fontId="104" fillId="5" borderId="37" xfId="220" applyFont="1" applyFill="1" applyBorder="1" applyAlignment="1">
      <protection locked="0"/>
    </xf>
    <xf numFmtId="49" fontId="122" fillId="31" borderId="0" xfId="222" applyFont="1" applyFill="1" applyBorder="1">
      <alignment horizontal="left" indent="1"/>
    </xf>
    <xf numFmtId="0" fontId="47" fillId="31" borderId="54" xfId="219" applyFont="1" applyFill="1" applyBorder="1" applyAlignment="1"/>
    <xf numFmtId="0" fontId="47" fillId="31" borderId="54" xfId="219" applyFont="1" applyFill="1" applyBorder="1"/>
    <xf numFmtId="49" fontId="123" fillId="31" borderId="55" xfId="214" applyFont="1" applyFill="1" applyBorder="1">
      <alignment horizontal="right" indent="2"/>
    </xf>
    <xf numFmtId="0" fontId="26" fillId="32" borderId="0" xfId="120" applyFill="1" applyBorder="1">
      <alignment horizontal="right"/>
    </xf>
    <xf numFmtId="0" fontId="31" fillId="31" borderId="0" xfId="137" applyFill="1" applyBorder="1"/>
    <xf numFmtId="0" fontId="31" fillId="31" borderId="5" xfId="137" applyFill="1" applyBorder="1" applyAlignment="1"/>
    <xf numFmtId="0" fontId="39" fillId="31" borderId="0" xfId="137" applyFont="1" applyFill="1" applyBorder="1" applyAlignment="1">
      <alignment horizontal="center"/>
    </xf>
    <xf numFmtId="0" fontId="39" fillId="34" borderId="15" xfId="137" applyFont="1" applyFill="1" applyBorder="1" applyAlignment="1">
      <alignment horizontal="center"/>
    </xf>
    <xf numFmtId="0" fontId="31" fillId="31" borderId="0" xfId="137" applyFill="1" applyBorder="1" applyAlignment="1"/>
    <xf numFmtId="0" fontId="27" fillId="31" borderId="0" xfId="143" applyFill="1" applyBorder="1" applyAlignment="1">
      <alignment horizontal="right" vertical="center"/>
    </xf>
    <xf numFmtId="0" fontId="43" fillId="31" borderId="0" xfId="137" applyFont="1" applyFill="1" applyBorder="1" applyAlignment="1">
      <alignment vertical="center"/>
    </xf>
    <xf numFmtId="0" fontId="27" fillId="31" borderId="0" xfId="197" applyFont="1" applyFill="1" applyBorder="1" applyAlignment="1">
      <alignment horizontal="left"/>
    </xf>
    <xf numFmtId="0" fontId="27" fillId="31" borderId="0" xfId="197" applyFont="1" applyFill="1" applyBorder="1" applyAlignment="1">
      <alignment horizontal="center" wrapText="1"/>
    </xf>
    <xf numFmtId="49" fontId="42" fillId="31" borderId="0" xfId="21" applyFont="1" applyFill="1" applyBorder="1" applyAlignment="1">
      <alignment horizontal="center" vertical="center" wrapText="1"/>
    </xf>
    <xf numFmtId="49" fontId="42" fillId="34" borderId="16" xfId="21" applyFont="1" applyFill="1" applyBorder="1" applyAlignment="1">
      <alignment horizontal="center" vertical="center" wrapText="1"/>
    </xf>
    <xf numFmtId="0" fontId="26" fillId="0" borderId="0" xfId="120" applyAlignment="1">
      <alignment vertical="center"/>
    </xf>
    <xf numFmtId="0" fontId="43" fillId="31" borderId="0" xfId="137" applyFont="1" applyFill="1" applyBorder="1" applyAlignment="1"/>
    <xf numFmtId="0" fontId="47" fillId="5" borderId="51" xfId="1" applyNumberFormat="1" applyFont="1" applyFill="1" applyBorder="1" applyAlignment="1" applyProtection="1">
      <alignment horizontal="left" indent="1"/>
      <protection locked="0"/>
    </xf>
    <xf numFmtId="0" fontId="47" fillId="5" borderId="56" xfId="1" applyNumberFormat="1" applyFont="1" applyFill="1" applyBorder="1" applyAlignment="1" applyProtection="1">
      <alignment horizontal="left" indent="1"/>
      <protection locked="0"/>
    </xf>
    <xf numFmtId="191" fontId="30" fillId="0" borderId="56" xfId="227" applyNumberFormat="1">
      <protection locked="0"/>
    </xf>
    <xf numFmtId="191" fontId="30" fillId="34" borderId="14" xfId="227" applyNumberFormat="1" applyFill="1" applyBorder="1">
      <protection locked="0"/>
    </xf>
    <xf numFmtId="192" fontId="30" fillId="34" borderId="14" xfId="227" applyNumberFormat="1" applyFill="1" applyBorder="1">
      <protection locked="0"/>
    </xf>
    <xf numFmtId="191" fontId="30" fillId="34" borderId="56" xfId="227" applyNumberFormat="1" applyFill="1">
      <protection locked="0"/>
    </xf>
    <xf numFmtId="192" fontId="30" fillId="34" borderId="56" xfId="227" applyNumberFormat="1" applyFill="1">
      <protection locked="0"/>
    </xf>
    <xf numFmtId="191" fontId="30" fillId="0" borderId="59" xfId="227" applyNumberFormat="1" applyBorder="1">
      <protection locked="0"/>
    </xf>
    <xf numFmtId="191" fontId="30" fillId="34" borderId="59" xfId="227" applyNumberFormat="1" applyFill="1" applyBorder="1">
      <protection locked="0"/>
    </xf>
    <xf numFmtId="192" fontId="30" fillId="34" borderId="59" xfId="227" applyNumberFormat="1" applyFill="1" applyBorder="1">
      <protection locked="0"/>
    </xf>
    <xf numFmtId="0" fontId="39" fillId="31" borderId="0" xfId="137" applyFont="1" applyFill="1" applyBorder="1"/>
    <xf numFmtId="191" fontId="31" fillId="31" borderId="28" xfId="137" applyNumberFormat="1" applyFont="1" applyFill="1" applyBorder="1"/>
    <xf numFmtId="0" fontId="124" fillId="31" borderId="0" xfId="137" applyFont="1" applyFill="1" applyBorder="1"/>
    <xf numFmtId="0" fontId="124" fillId="31" borderId="0" xfId="216" applyFont="1" applyFill="1" applyBorder="1">
      <alignment horizontal="center" wrapText="1"/>
    </xf>
    <xf numFmtId="0" fontId="30" fillId="0" borderId="56" xfId="227" applyAlignment="1">
      <alignment wrapText="1"/>
      <protection locked="0"/>
    </xf>
    <xf numFmtId="0" fontId="39" fillId="31" borderId="0" xfId="141" applyFont="1" applyFill="1" applyBorder="1" applyAlignment="1">
      <alignment horizontal="right"/>
    </xf>
    <xf numFmtId="0" fontId="38" fillId="31" borderId="0" xfId="204" applyFont="1" applyFill="1" applyBorder="1">
      <alignment horizontal="left"/>
    </xf>
    <xf numFmtId="0" fontId="124" fillId="31" borderId="56" xfId="216" applyFont="1" applyFill="1" applyBorder="1">
      <alignment horizontal="center" wrapText="1"/>
    </xf>
    <xf numFmtId="0" fontId="38" fillId="31" borderId="0" xfId="144" applyFont="1" applyFill="1" applyBorder="1">
      <alignment horizontal="left"/>
    </xf>
    <xf numFmtId="0" fontId="47" fillId="5" borderId="37" xfId="1" applyNumberFormat="1" applyFont="1" applyFill="1" applyBorder="1" applyAlignment="1" applyProtection="1">
      <alignment horizontal="left" indent="1"/>
      <protection locked="0"/>
    </xf>
    <xf numFmtId="191" fontId="30" fillId="31" borderId="28" xfId="227" applyNumberFormat="1" applyFill="1" applyBorder="1">
      <protection locked="0"/>
    </xf>
    <xf numFmtId="191" fontId="30" fillId="31" borderId="0" xfId="227" applyNumberFormat="1" applyFill="1" applyBorder="1">
      <protection locked="0"/>
    </xf>
    <xf numFmtId="191" fontId="30" fillId="0" borderId="56" xfId="227" applyNumberFormat="1" applyBorder="1">
      <protection locked="0"/>
    </xf>
    <xf numFmtId="191" fontId="30" fillId="5" borderId="56" xfId="227" applyNumberFormat="1" applyFill="1" applyBorder="1">
      <protection locked="0"/>
    </xf>
    <xf numFmtId="0" fontId="38" fillId="31" borderId="0" xfId="144" applyFont="1" applyFill="1" applyBorder="1" applyAlignment="1">
      <alignment horizontal="right"/>
    </xf>
    <xf numFmtId="191" fontId="30" fillId="31" borderId="16" xfId="227" applyNumberFormat="1" applyFill="1" applyBorder="1">
      <protection locked="0"/>
    </xf>
    <xf numFmtId="191" fontId="30" fillId="31" borderId="56" xfId="227" applyNumberFormat="1" applyFill="1">
      <protection locked="0"/>
    </xf>
    <xf numFmtId="9" fontId="30" fillId="31" borderId="28" xfId="224" applyFont="1" applyFill="1" applyBorder="1" applyProtection="1">
      <protection locked="0"/>
    </xf>
    <xf numFmtId="9" fontId="30" fillId="31" borderId="0" xfId="224" applyFont="1" applyFill="1" applyBorder="1" applyProtection="1">
      <protection locked="0"/>
    </xf>
    <xf numFmtId="0" fontId="31" fillId="31" borderId="0" xfId="144" applyFont="1" applyFill="1" applyBorder="1">
      <alignment horizontal="left"/>
    </xf>
    <xf numFmtId="0" fontId="86" fillId="32" borderId="0" xfId="207" applyFont="1" applyFill="1" applyBorder="1" applyAlignment="1">
      <alignment horizontal="left" vertical="top" wrapText="1" indent="1"/>
    </xf>
    <xf numFmtId="0" fontId="26" fillId="31" borderId="0" xfId="120" applyFill="1">
      <alignment horizontal="right"/>
    </xf>
    <xf numFmtId="0" fontId="39" fillId="31" borderId="0" xfId="210" applyFont="1" applyFill="1" applyBorder="1">
      <alignment horizontal="center" wrapText="1"/>
    </xf>
    <xf numFmtId="0" fontId="0" fillId="32" borderId="0" xfId="0" applyFill="1"/>
    <xf numFmtId="0" fontId="90" fillId="32" borderId="0" xfId="228" applyFont="1" applyFill="1" applyBorder="1" applyAlignment="1">
      <alignment horizontal="left"/>
    </xf>
    <xf numFmtId="173" fontId="90" fillId="32" borderId="0" xfId="7" applyFont="1" applyFill="1" applyBorder="1" applyAlignment="1" applyProtection="1">
      <alignment horizontal="center" vertical="center"/>
    </xf>
    <xf numFmtId="0" fontId="89" fillId="32" borderId="0" xfId="9" applyFont="1" applyFill="1" applyBorder="1"/>
    <xf numFmtId="0" fontId="0" fillId="32" borderId="0" xfId="0" applyFont="1" applyFill="1"/>
    <xf numFmtId="0" fontId="6" fillId="31" borderId="0" xfId="138" applyFont="1" applyFill="1" applyBorder="1" applyAlignment="1">
      <alignment horizontal="center"/>
    </xf>
    <xf numFmtId="0" fontId="6" fillId="31" borderId="0" xfId="138" applyFont="1" applyFill="1" applyBorder="1" applyAlignment="1">
      <alignment horizontal="center" wrapText="1"/>
    </xf>
    <xf numFmtId="0" fontId="84" fillId="31" borderId="5" xfId="138" applyFont="1" applyFill="1" applyBorder="1"/>
    <xf numFmtId="0" fontId="27" fillId="31" borderId="0" xfId="26" applyFont="1" applyFill="1" applyBorder="1">
      <alignment horizontal="right"/>
    </xf>
    <xf numFmtId="0" fontId="39" fillId="31" borderId="0" xfId="19" applyFont="1" applyFill="1" applyBorder="1">
      <alignment horizontal="center" wrapText="1"/>
    </xf>
    <xf numFmtId="49" fontId="125" fillId="35" borderId="61" xfId="21" applyFont="1" applyFill="1" applyBorder="1">
      <alignment horizontal="center" wrapText="1"/>
    </xf>
    <xf numFmtId="49" fontId="125" fillId="35" borderId="62" xfId="21" applyFont="1" applyFill="1" applyBorder="1">
      <alignment horizontal="center" wrapText="1"/>
    </xf>
    <xf numFmtId="49" fontId="125" fillId="35" borderId="17" xfId="21" applyFont="1" applyFill="1" applyBorder="1">
      <alignment horizontal="center" wrapText="1"/>
    </xf>
    <xf numFmtId="49" fontId="125" fillId="35" borderId="63" xfId="21" applyFont="1" applyFill="1" applyBorder="1">
      <alignment horizontal="center" wrapText="1"/>
    </xf>
    <xf numFmtId="49" fontId="125" fillId="35" borderId="64" xfId="21" applyFont="1" applyFill="1" applyBorder="1">
      <alignment horizontal="center" wrapText="1"/>
    </xf>
    <xf numFmtId="49" fontId="125" fillId="36" borderId="0" xfId="21" applyFont="1" applyFill="1" applyBorder="1">
      <alignment horizontal="center" wrapText="1"/>
    </xf>
    <xf numFmtId="0" fontId="126" fillId="31" borderId="0" xfId="6" applyFont="1" applyFill="1" applyBorder="1" applyAlignment="1"/>
    <xf numFmtId="194" fontId="30" fillId="0" borderId="56" xfId="1" applyFont="1" applyBorder="1" applyAlignment="1" applyProtection="1">
      <protection locked="0"/>
    </xf>
    <xf numFmtId="194" fontId="30" fillId="0" borderId="14" xfId="1" applyFont="1" applyBorder="1" applyAlignment="1" applyProtection="1">
      <protection locked="0"/>
    </xf>
    <xf numFmtId="194" fontId="6" fillId="31" borderId="14" xfId="1" applyFont="1" applyFill="1" applyBorder="1" applyAlignment="1" applyProtection="1">
      <alignment horizontal="right"/>
    </xf>
    <xf numFmtId="194" fontId="6" fillId="31" borderId="56" xfId="1" applyFont="1" applyFill="1" applyBorder="1" applyAlignment="1" applyProtection="1">
      <alignment horizontal="right"/>
    </xf>
    <xf numFmtId="0" fontId="0" fillId="5" borderId="56" xfId="0" applyFill="1" applyBorder="1"/>
    <xf numFmtId="0" fontId="27" fillId="31" borderId="0" xfId="6" applyFont="1" applyFill="1" applyBorder="1" applyAlignment="1">
      <alignment horizontal="right"/>
    </xf>
    <xf numFmtId="0" fontId="16" fillId="31" borderId="40" xfId="213" applyFont="1" applyFill="1" applyBorder="1" applyAlignment="1">
      <alignment vertical="center"/>
    </xf>
    <xf numFmtId="0" fontId="6" fillId="31" borderId="40" xfId="213" applyFont="1" applyFill="1" applyBorder="1" applyAlignment="1">
      <alignment horizontal="left" vertical="center"/>
    </xf>
    <xf numFmtId="0" fontId="12" fillId="31" borderId="40" xfId="213" applyFont="1" applyFill="1" applyBorder="1" applyAlignment="1">
      <alignment horizontal="left" vertical="center"/>
    </xf>
    <xf numFmtId="0" fontId="12" fillId="31" borderId="40" xfId="213" applyFont="1" applyFill="1" applyBorder="1" applyAlignment="1">
      <alignment horizontal="right" vertical="center"/>
    </xf>
    <xf numFmtId="0" fontId="6" fillId="31" borderId="40" xfId="213" applyFont="1" applyFill="1" applyBorder="1" applyAlignment="1">
      <alignment horizontal="right" vertical="center"/>
    </xf>
    <xf numFmtId="0" fontId="6" fillId="31" borderId="40" xfId="213" applyFont="1" applyFill="1" applyBorder="1" applyAlignment="1">
      <alignment vertical="center"/>
    </xf>
    <xf numFmtId="0" fontId="12" fillId="31" borderId="40" xfId="213" applyFont="1" applyFill="1" applyBorder="1" applyAlignment="1">
      <alignment vertical="center"/>
    </xf>
    <xf numFmtId="0" fontId="27" fillId="31" borderId="0" xfId="17" applyFont="1" applyFill="1" applyBorder="1">
      <alignment horizontal="left"/>
    </xf>
    <xf numFmtId="0" fontId="27" fillId="5" borderId="56" xfId="17" applyFont="1" applyFill="1" applyBorder="1">
      <alignment horizontal="left"/>
    </xf>
    <xf numFmtId="0" fontId="27" fillId="31" borderId="0" xfId="26" applyFill="1" applyBorder="1">
      <alignment horizontal="right"/>
    </xf>
    <xf numFmtId="0" fontId="0" fillId="30" borderId="0" xfId="0" applyFill="1"/>
    <xf numFmtId="191" fontId="31" fillId="31" borderId="56" xfId="196" applyNumberFormat="1" applyFont="1" applyFill="1" applyBorder="1" applyProtection="1">
      <alignment horizontal="right"/>
    </xf>
    <xf numFmtId="191" fontId="31" fillId="31" borderId="59" xfId="196" applyNumberFormat="1" applyFont="1" applyFill="1" applyBorder="1" applyProtection="1">
      <alignment horizontal="right"/>
    </xf>
    <xf numFmtId="0" fontId="30" fillId="31" borderId="56" xfId="227" applyFill="1" applyAlignment="1">
      <alignment wrapText="1"/>
      <protection locked="0"/>
    </xf>
    <xf numFmtId="0" fontId="27" fillId="31" borderId="64" xfId="143" applyFill="1" applyBorder="1">
      <alignment horizontal="right"/>
    </xf>
    <xf numFmtId="0" fontId="31" fillId="31" borderId="64" xfId="137" applyFill="1" applyBorder="1"/>
    <xf numFmtId="0" fontId="27" fillId="31" borderId="64" xfId="143" applyFont="1" applyFill="1" applyBorder="1">
      <alignment horizontal="right"/>
    </xf>
    <xf numFmtId="0" fontId="31" fillId="31" borderId="64" xfId="137" applyFont="1" applyFill="1" applyBorder="1"/>
    <xf numFmtId="0" fontId="84" fillId="0" borderId="0" xfId="138" applyFont="1" applyFill="1" applyBorder="1"/>
    <xf numFmtId="0" fontId="89" fillId="32" borderId="3" xfId="205" applyFont="1" applyFill="1" applyBorder="1"/>
    <xf numFmtId="0" fontId="86" fillId="32" borderId="0" xfId="207" applyFont="1" applyFill="1" applyBorder="1" applyAlignment="1">
      <alignment vertical="top"/>
    </xf>
    <xf numFmtId="0" fontId="86" fillId="0" borderId="0" xfId="207" applyFont="1" applyFill="1" applyBorder="1" applyAlignment="1">
      <alignment vertical="top" wrapText="1"/>
    </xf>
    <xf numFmtId="0" fontId="86" fillId="32" borderId="0" xfId="207" applyFont="1" applyFill="1" applyBorder="1" applyAlignment="1">
      <alignment vertical="top" wrapText="1"/>
    </xf>
    <xf numFmtId="0" fontId="26" fillId="0" borderId="0" xfId="120" applyBorder="1" applyAlignment="1"/>
    <xf numFmtId="0" fontId="102" fillId="31" borderId="56" xfId="232" applyFont="1" applyFill="1" applyBorder="1">
      <alignment horizontal="center" vertical="center" wrapText="1"/>
    </xf>
    <xf numFmtId="0" fontId="101" fillId="31" borderId="5" xfId="137" applyFont="1" applyFill="1" applyBorder="1"/>
    <xf numFmtId="0" fontId="101" fillId="0" borderId="0" xfId="137" applyFont="1" applyFill="1" applyBorder="1"/>
    <xf numFmtId="0" fontId="102" fillId="0" borderId="0" xfId="232" applyFont="1" applyFill="1" applyBorder="1">
      <alignment horizontal="center" vertical="center" wrapText="1"/>
    </xf>
    <xf numFmtId="0" fontId="43" fillId="31" borderId="56" xfId="233" applyFont="1" applyFill="1" applyBorder="1" applyAlignment="1">
      <alignment horizontal="center" vertical="top" wrapText="1"/>
    </xf>
    <xf numFmtId="0" fontId="43" fillId="31" borderId="56" xfId="234" applyFont="1" applyFill="1" applyBorder="1" applyAlignment="1">
      <alignment vertical="top" wrapText="1"/>
    </xf>
    <xf numFmtId="0" fontId="43" fillId="31" borderId="56" xfId="234" applyFont="1" applyFill="1" applyBorder="1" applyAlignment="1">
      <alignment vertical="top"/>
    </xf>
    <xf numFmtId="0" fontId="43" fillId="31" borderId="56" xfId="234" applyFont="1" applyFill="1" applyBorder="1" applyAlignment="1">
      <alignment horizontal="left" vertical="top" wrapText="1"/>
    </xf>
    <xf numFmtId="0" fontId="127" fillId="0" borderId="56" xfId="235" applyFont="1" applyAlignment="1">
      <alignment horizontal="center" vertical="top"/>
      <protection locked="0"/>
    </xf>
    <xf numFmtId="0" fontId="128" fillId="0" borderId="56" xfId="235" applyNumberFormat="1" applyFont="1" applyAlignment="1">
      <alignment vertical="top" wrapText="1"/>
      <protection locked="0"/>
    </xf>
    <xf numFmtId="0" fontId="128" fillId="0" borderId="56" xfId="235" applyFont="1" applyAlignment="1">
      <alignment vertical="top" wrapText="1"/>
      <protection locked="0"/>
    </xf>
    <xf numFmtId="0" fontId="43" fillId="31" borderId="5" xfId="137" applyFont="1" applyFill="1" applyBorder="1"/>
    <xf numFmtId="0" fontId="43" fillId="0" borderId="0" xfId="137" applyFont="1" applyFill="1" applyBorder="1"/>
    <xf numFmtId="0" fontId="99" fillId="0" borderId="0" xfId="120" applyFont="1" applyBorder="1">
      <alignment horizontal="right"/>
    </xf>
    <xf numFmtId="0" fontId="43" fillId="31" borderId="12" xfId="137" applyFont="1" applyFill="1" applyBorder="1"/>
    <xf numFmtId="0" fontId="128" fillId="0" borderId="56" xfId="235" applyFont="1" applyAlignment="1">
      <alignment vertical="top"/>
      <protection locked="0"/>
    </xf>
    <xf numFmtId="0" fontId="129" fillId="0" borderId="56" xfId="235" applyFont="1" applyAlignment="1">
      <alignment vertical="top"/>
      <protection locked="0"/>
    </xf>
    <xf numFmtId="0" fontId="102" fillId="31" borderId="57" xfId="232" applyFont="1" applyFill="1" applyBorder="1">
      <alignment horizontal="center" vertical="center" wrapText="1"/>
    </xf>
    <xf numFmtId="0" fontId="0" fillId="31" borderId="60" xfId="0" applyFill="1" applyBorder="1" applyAlignment="1">
      <alignment horizontal="left" vertical="top" wrapText="1"/>
    </xf>
    <xf numFmtId="0" fontId="43" fillId="31" borderId="56" xfId="234" applyFont="1" applyFill="1" applyBorder="1" applyAlignment="1">
      <alignment horizontal="center" vertical="top" wrapText="1"/>
    </xf>
    <xf numFmtId="0" fontId="127" fillId="0" borderId="56" xfId="235" applyFont="1" applyBorder="1" applyAlignment="1">
      <alignment vertical="top"/>
      <protection locked="0"/>
    </xf>
    <xf numFmtId="0" fontId="99" fillId="0" borderId="0" xfId="120" applyFont="1" applyFill="1" applyBorder="1">
      <alignment horizontal="right"/>
    </xf>
    <xf numFmtId="0" fontId="43" fillId="31" borderId="14" xfId="233" applyFont="1" applyFill="1" applyBorder="1" applyAlignment="1">
      <alignment horizontal="center" vertical="top" wrapText="1"/>
    </xf>
    <xf numFmtId="0" fontId="0" fillId="31" borderId="64" xfId="0" applyFill="1" applyBorder="1" applyAlignment="1">
      <alignment horizontal="left" vertical="top" wrapText="1"/>
    </xf>
    <xf numFmtId="0" fontId="43" fillId="31" borderId="14" xfId="234" applyFont="1" applyFill="1" applyBorder="1" applyAlignment="1">
      <alignment vertical="top" wrapText="1"/>
    </xf>
    <xf numFmtId="0" fontId="1" fillId="31" borderId="60" xfId="0" applyFont="1" applyFill="1" applyBorder="1" applyAlignment="1">
      <alignment horizontal="left" vertical="top" wrapText="1"/>
    </xf>
    <xf numFmtId="0" fontId="0" fillId="31" borderId="57" xfId="0" applyFill="1" applyBorder="1" applyAlignment="1">
      <alignment horizontal="left" vertical="top" wrapText="1"/>
    </xf>
    <xf numFmtId="0" fontId="130" fillId="31" borderId="56" xfId="233" applyFont="1" applyFill="1" applyBorder="1" applyAlignment="1">
      <alignment horizontal="center" vertical="top" wrapText="1"/>
    </xf>
    <xf numFmtId="0" fontId="0" fillId="31" borderId="60" xfId="0" applyFont="1" applyFill="1" applyBorder="1" applyAlignment="1">
      <alignment horizontal="left" vertical="top" wrapText="1"/>
    </xf>
    <xf numFmtId="0" fontId="130" fillId="31" borderId="56" xfId="234" applyFont="1" applyFill="1" applyBorder="1" applyAlignment="1">
      <alignment vertical="top" wrapText="1"/>
    </xf>
    <xf numFmtId="0" fontId="131" fillId="31" borderId="60" xfId="0" applyFont="1" applyFill="1" applyBorder="1" applyAlignment="1">
      <alignment horizontal="left" vertical="top" wrapText="1"/>
    </xf>
    <xf numFmtId="0" fontId="31" fillId="31" borderId="10" xfId="137" applyFill="1" applyBorder="1"/>
    <xf numFmtId="0" fontId="31" fillId="31" borderId="64" xfId="137" applyFill="1" applyBorder="1" applyAlignment="1">
      <alignment horizontal="left" vertical="top" wrapText="1"/>
    </xf>
    <xf numFmtId="0" fontId="31" fillId="0" borderId="0" xfId="137" applyFill="1" applyBorder="1"/>
    <xf numFmtId="0" fontId="26" fillId="0" borderId="0" xfId="120" applyFill="1" applyBorder="1">
      <alignment horizontal="right"/>
    </xf>
    <xf numFmtId="0" fontId="26" fillId="5" borderId="0" xfId="120" applyFill="1">
      <alignment horizontal="right"/>
    </xf>
    <xf numFmtId="0" fontId="132" fillId="5" borderId="0" xfId="0" applyFont="1" applyFill="1" applyAlignment="1">
      <alignment horizontal="left" vertical="center" wrapText="1" indent="1"/>
    </xf>
    <xf numFmtId="0" fontId="39" fillId="31" borderId="0" xfId="15" applyFont="1" applyFill="1" applyBorder="1"/>
    <xf numFmtId="0" fontId="31" fillId="31" borderId="0" xfId="6" applyFont="1" applyFill="1" applyBorder="1" applyAlignment="1">
      <alignment horizontal="center"/>
    </xf>
    <xf numFmtId="0" fontId="31" fillId="31" borderId="0" xfId="6" applyFont="1" applyFill="1" applyBorder="1" applyAlignment="1">
      <alignment horizontal="left"/>
    </xf>
    <xf numFmtId="0" fontId="39" fillId="31" borderId="0" xfId="28" applyFont="1" applyFill="1" applyBorder="1" applyAlignment="1">
      <alignment horizontal="left"/>
    </xf>
    <xf numFmtId="168" fontId="31" fillId="31" borderId="28" xfId="167" applyNumberFormat="1" applyFill="1" applyBorder="1"/>
    <xf numFmtId="168" fontId="31" fillId="31" borderId="0" xfId="167" applyNumberFormat="1" applyFill="1" applyBorder="1"/>
    <xf numFmtId="0" fontId="37" fillId="31" borderId="0" xfId="15" quotePrefix="1" applyFont="1" applyFill="1" applyBorder="1"/>
    <xf numFmtId="0" fontId="86" fillId="32" borderId="0" xfId="12" applyFont="1" applyFill="1" applyBorder="1" applyAlignment="1">
      <alignment horizontal="left" vertical="top" wrapText="1" indent="1"/>
    </xf>
    <xf numFmtId="0" fontId="81" fillId="31" borderId="11" xfId="19" applyFont="1" applyFill="1" applyBorder="1" applyAlignment="1">
      <alignment horizontal="center" wrapText="1"/>
    </xf>
    <xf numFmtId="0" fontId="86" fillId="32" borderId="65" xfId="135" applyFont="1" applyFill="1" applyBorder="1" applyAlignment="1"/>
    <xf numFmtId="0" fontId="86" fillId="32" borderId="66" xfId="135" applyFont="1" applyFill="1" applyBorder="1" applyAlignment="1"/>
    <xf numFmtId="0" fontId="86" fillId="32" borderId="67" xfId="135" applyFont="1" applyFill="1" applyBorder="1" applyAlignment="1"/>
    <xf numFmtId="0" fontId="118" fillId="32" borderId="59" xfId="135" applyFont="1" applyFill="1" applyBorder="1" applyAlignment="1">
      <alignment horizontal="center"/>
    </xf>
    <xf numFmtId="0" fontId="42" fillId="31" borderId="0" xfId="219" applyFont="1" applyFill="1" applyBorder="1" applyAlignment="1"/>
    <xf numFmtId="197" fontId="47" fillId="31" borderId="0" xfId="220" applyFont="1" applyFill="1" applyBorder="1" applyProtection="1">
      <alignment horizontal="left"/>
    </xf>
    <xf numFmtId="0" fontId="31" fillId="0" borderId="31" xfId="6" applyFill="1" applyBorder="1" applyAlignment="1"/>
    <xf numFmtId="0" fontId="31" fillId="31" borderId="0" xfId="144" applyFont="1" applyFill="1" applyBorder="1">
      <alignment horizontal="left"/>
    </xf>
    <xf numFmtId="191" fontId="6" fillId="31" borderId="0" xfId="112" applyNumberFormat="1" applyFont="1" applyFill="1" applyBorder="1" applyAlignment="1">
      <alignment horizontal="right"/>
    </xf>
    <xf numFmtId="0" fontId="69" fillId="31" borderId="0" xfId="81" applyFont="1" applyFill="1" applyBorder="1" applyAlignment="1"/>
    <xf numFmtId="0" fontId="69" fillId="31" borderId="0" xfId="81" applyFont="1" applyFill="1" applyBorder="1" applyAlignment="1">
      <alignment horizontal="left"/>
    </xf>
    <xf numFmtId="0" fontId="69" fillId="31" borderId="0" xfId="81" applyFont="1" applyFill="1" applyBorder="1" applyAlignment="1">
      <alignment horizontal="center" vertical="center" wrapText="1"/>
    </xf>
    <xf numFmtId="191" fontId="68" fillId="0" borderId="37" xfId="80" applyNumberFormat="1" applyFill="1" applyBorder="1" applyAlignment="1">
      <alignment horizontal="right"/>
      <protection locked="0"/>
    </xf>
    <xf numFmtId="0" fontId="39" fillId="31" borderId="0" xfId="6" applyFont="1" applyFill="1" applyAlignment="1">
      <alignment horizontal="center" wrapText="1"/>
    </xf>
    <xf numFmtId="0" fontId="62" fillId="5" borderId="0" xfId="0" applyFont="1" applyFill="1" applyAlignment="1">
      <alignment horizontal="left" vertical="top" wrapText="1"/>
    </xf>
    <xf numFmtId="0" fontId="9" fillId="0" borderId="0" xfId="0" applyFont="1" applyAlignment="1">
      <alignment horizontal="left" vertical="top" wrapText="1"/>
    </xf>
    <xf numFmtId="0" fontId="91" fillId="32" borderId="0" xfId="10" applyFont="1" applyFill="1">
      <alignment horizontal="right"/>
    </xf>
    <xf numFmtId="0" fontId="86" fillId="32" borderId="3" xfId="12" applyFont="1" applyFill="1" applyBorder="1" applyAlignment="1">
      <alignment horizontal="left" vertical="top" wrapText="1" indent="1"/>
    </xf>
    <xf numFmtId="0" fontId="86" fillId="32" borderId="0" xfId="12" applyFont="1" applyFill="1" applyAlignment="1">
      <alignment horizontal="left" vertical="top" wrapText="1" indent="1"/>
    </xf>
    <xf numFmtId="0" fontId="90" fillId="32" borderId="33" xfId="4" applyFont="1" applyFill="1" applyBorder="1" applyAlignment="1">
      <alignment horizontal="center"/>
    </xf>
    <xf numFmtId="0" fontId="90" fillId="32" borderId="34" xfId="4" applyFont="1" applyFill="1" applyBorder="1" applyAlignment="1">
      <alignment horizontal="center"/>
    </xf>
    <xf numFmtId="0" fontId="90" fillId="32" borderId="35" xfId="4" applyFont="1" applyFill="1" applyBorder="1" applyAlignment="1">
      <alignment horizontal="center"/>
    </xf>
    <xf numFmtId="173" fontId="90" fillId="32" borderId="33" xfId="7" applyFont="1" applyFill="1" applyBorder="1" applyAlignment="1" applyProtection="1">
      <alignment horizontal="center" vertical="center"/>
    </xf>
    <xf numFmtId="173" fontId="90" fillId="32" borderId="34" xfId="7" applyFont="1" applyFill="1" applyBorder="1" applyAlignment="1" applyProtection="1">
      <alignment horizontal="center" vertical="center"/>
    </xf>
    <xf numFmtId="173" fontId="90" fillId="32" borderId="35" xfId="7" applyFont="1" applyFill="1" applyBorder="1" applyAlignment="1" applyProtection="1">
      <alignment horizontal="center" vertical="center"/>
    </xf>
    <xf numFmtId="0" fontId="86" fillId="32" borderId="0" xfId="12" applyFont="1" applyFill="1" applyBorder="1" applyAlignment="1">
      <alignment horizontal="left" vertical="top" wrapText="1" indent="1"/>
    </xf>
    <xf numFmtId="173" fontId="90" fillId="32" borderId="19" xfId="7" applyFont="1" applyFill="1" applyBorder="1" applyAlignment="1" applyProtection="1">
      <alignment horizontal="center" vertical="center"/>
    </xf>
    <xf numFmtId="173" fontId="90" fillId="32" borderId="20" xfId="7" applyFont="1" applyFill="1" applyBorder="1" applyAlignment="1" applyProtection="1">
      <alignment horizontal="center" vertical="center"/>
    </xf>
    <xf numFmtId="173" fontId="90" fillId="32" borderId="21" xfId="7" applyFont="1" applyFill="1" applyBorder="1" applyAlignment="1" applyProtection="1">
      <alignment horizontal="center" vertical="center"/>
    </xf>
    <xf numFmtId="0" fontId="27" fillId="31" borderId="0" xfId="6" applyFont="1" applyFill="1" applyBorder="1" applyAlignment="1">
      <alignment horizontal="left" wrapText="1"/>
    </xf>
    <xf numFmtId="0" fontId="0" fillId="31" borderId="0" xfId="0" applyFill="1" applyAlignment="1">
      <alignment wrapText="1"/>
    </xf>
    <xf numFmtId="0" fontId="90" fillId="32" borderId="19" xfId="4" applyFont="1" applyFill="1" applyBorder="1" applyAlignment="1">
      <alignment horizontal="center"/>
    </xf>
    <xf numFmtId="0" fontId="90" fillId="32" borderId="21" xfId="4" applyFont="1" applyFill="1" applyBorder="1" applyAlignment="1">
      <alignment horizontal="center"/>
    </xf>
    <xf numFmtId="0" fontId="39" fillId="31" borderId="0" xfId="15" applyFont="1" applyFill="1" applyBorder="1"/>
    <xf numFmtId="0" fontId="86" fillId="32" borderId="5" xfId="12" applyFont="1" applyFill="1" applyBorder="1" applyAlignment="1">
      <alignment horizontal="left" vertical="top" wrapText="1" indent="1"/>
    </xf>
    <xf numFmtId="0" fontId="84" fillId="32" borderId="3" xfId="94" applyFont="1" applyFill="1" applyBorder="1" applyAlignment="1">
      <alignment horizontal="left" vertical="top" wrapText="1" indent="1"/>
    </xf>
    <xf numFmtId="0" fontId="84" fillId="32" borderId="0" xfId="94" applyFont="1" applyFill="1" applyBorder="1" applyAlignment="1">
      <alignment horizontal="left" vertical="top" wrapText="1" indent="1"/>
    </xf>
    <xf numFmtId="0" fontId="31" fillId="31" borderId="0" xfId="6" applyFont="1" applyFill="1" applyBorder="1" applyAlignment="1">
      <alignment horizontal="center"/>
    </xf>
    <xf numFmtId="0" fontId="30" fillId="0" borderId="33" xfId="149" applyBorder="1" applyAlignment="1">
      <alignment wrapText="1"/>
      <protection locked="0"/>
    </xf>
    <xf numFmtId="0" fontId="0" fillId="0" borderId="34" xfId="0" applyBorder="1" applyAlignment="1">
      <alignment wrapText="1"/>
    </xf>
    <xf numFmtId="0" fontId="0" fillId="0" borderId="35" xfId="0" applyBorder="1" applyAlignment="1">
      <alignment wrapText="1"/>
    </xf>
    <xf numFmtId="194" fontId="30" fillId="0" borderId="33" xfId="1" applyFont="1" applyBorder="1" applyAlignment="1" applyProtection="1">
      <alignment wrapText="1"/>
      <protection locked="0"/>
    </xf>
    <xf numFmtId="0" fontId="16" fillId="31" borderId="0" xfId="6" applyFont="1" applyFill="1" applyBorder="1" applyAlignment="1">
      <alignment horizontal="center"/>
    </xf>
    <xf numFmtId="0" fontId="39" fillId="31" borderId="0" xfId="18" applyFont="1" applyFill="1" applyBorder="1" applyAlignment="1">
      <alignment horizontal="center" wrapText="1"/>
    </xf>
    <xf numFmtId="0" fontId="90" fillId="32" borderId="32" xfId="148" applyFont="1" applyFill="1" applyBorder="1">
      <alignment horizontal="center"/>
    </xf>
    <xf numFmtId="0" fontId="12" fillId="31" borderId="0" xfId="8" applyFont="1" applyFill="1" applyBorder="1" applyAlignment="1">
      <alignment horizontal="left" vertical="center" wrapText="1"/>
    </xf>
    <xf numFmtId="0" fontId="39" fillId="31" borderId="0" xfId="18" applyFont="1" applyFill="1" applyBorder="1" applyAlignment="1">
      <alignment horizontal="center" vertical="center" wrapText="1"/>
    </xf>
    <xf numFmtId="0" fontId="39" fillId="31" borderId="0" xfId="18" applyFont="1" applyFill="1" applyBorder="1">
      <alignment horizontal="center" wrapText="1"/>
    </xf>
    <xf numFmtId="0" fontId="90" fillId="32" borderId="20" xfId="4" applyFont="1" applyFill="1" applyBorder="1" applyAlignment="1">
      <alignment horizontal="center"/>
    </xf>
    <xf numFmtId="0" fontId="27" fillId="31" borderId="0" xfId="6" applyFont="1" applyFill="1" applyBorder="1" applyAlignment="1">
      <alignment horizontal="left"/>
    </xf>
    <xf numFmtId="0" fontId="30" fillId="0" borderId="7" xfId="5" applyBorder="1" applyAlignment="1">
      <alignment horizontal="left" vertical="top" wrapText="1"/>
      <protection locked="0"/>
    </xf>
    <xf numFmtId="0" fontId="30" fillId="0" borderId="8" xfId="5" applyBorder="1" applyAlignment="1">
      <alignment horizontal="left" vertical="top" wrapText="1"/>
      <protection locked="0"/>
    </xf>
    <xf numFmtId="0" fontId="30" fillId="0" borderId="9" xfId="5" applyBorder="1" applyAlignment="1">
      <alignment horizontal="left" vertical="top" wrapText="1"/>
      <protection locked="0"/>
    </xf>
    <xf numFmtId="0" fontId="30" fillId="0" borderId="10" xfId="5" applyBorder="1" applyAlignment="1">
      <alignment horizontal="left" vertical="top" wrapText="1"/>
      <protection locked="0"/>
    </xf>
    <xf numFmtId="0" fontId="30" fillId="0" borderId="11" xfId="5" applyBorder="1" applyAlignment="1">
      <alignment horizontal="left" vertical="top" wrapText="1"/>
      <protection locked="0"/>
    </xf>
    <xf numFmtId="0" fontId="30" fillId="0" borderId="12" xfId="5" applyBorder="1" applyAlignment="1">
      <alignment horizontal="left" vertical="top" wrapText="1"/>
      <protection locked="0"/>
    </xf>
    <xf numFmtId="0" fontId="38" fillId="31" borderId="0" xfId="6" applyFont="1" applyFill="1" applyBorder="1" applyAlignment="1">
      <alignment horizontal="left" wrapText="1"/>
    </xf>
    <xf numFmtId="0" fontId="38" fillId="31" borderId="0" xfId="16" applyFill="1" applyBorder="1" applyAlignment="1">
      <alignment horizontal="left"/>
    </xf>
    <xf numFmtId="0" fontId="90" fillId="32" borderId="1" xfId="4" applyFont="1" applyFill="1" applyBorder="1">
      <alignment horizontal="center"/>
    </xf>
    <xf numFmtId="173" fontId="90" fillId="32" borderId="1" xfId="7" applyFont="1" applyFill="1" applyBorder="1" applyAlignment="1" applyProtection="1">
      <alignment horizontal="center" vertical="center"/>
    </xf>
    <xf numFmtId="0" fontId="31" fillId="31" borderId="0" xfId="6" applyFill="1" applyBorder="1" applyAlignment="1">
      <alignment horizontal="left" vertical="center" wrapText="1"/>
    </xf>
    <xf numFmtId="0" fontId="27" fillId="31" borderId="0" xfId="2" applyFill="1" applyBorder="1"/>
    <xf numFmtId="0" fontId="30" fillId="0" borderId="7" xfId="5" applyNumberFormat="1" applyBorder="1" applyAlignment="1">
      <alignment vertical="top" wrapText="1"/>
      <protection locked="0"/>
    </xf>
    <xf numFmtId="0" fontId="30" fillId="0" borderId="8" xfId="5" applyNumberFormat="1" applyBorder="1" applyAlignment="1">
      <alignment vertical="top" wrapText="1"/>
      <protection locked="0"/>
    </xf>
    <xf numFmtId="0" fontId="30" fillId="0" borderId="9" xfId="5" applyNumberFormat="1" applyBorder="1" applyAlignment="1">
      <alignment vertical="top" wrapText="1"/>
      <protection locked="0"/>
    </xf>
    <xf numFmtId="0" fontId="30" fillId="0" borderId="10" xfId="5" applyNumberFormat="1" applyBorder="1" applyAlignment="1">
      <alignment vertical="top" wrapText="1"/>
      <protection locked="0"/>
    </xf>
    <xf numFmtId="0" fontId="30" fillId="0" borderId="11" xfId="5" applyNumberFormat="1" applyBorder="1" applyAlignment="1">
      <alignment vertical="top" wrapText="1"/>
      <protection locked="0"/>
    </xf>
    <xf numFmtId="0" fontId="30" fillId="0" borderId="12" xfId="5" applyNumberFormat="1" applyBorder="1" applyAlignment="1">
      <alignment vertical="top" wrapText="1"/>
      <protection locked="0"/>
    </xf>
    <xf numFmtId="0" fontId="30" fillId="0" borderId="7" xfId="5" applyNumberFormat="1" applyBorder="1" applyAlignment="1" applyProtection="1">
      <alignment vertical="top" wrapText="1"/>
      <protection locked="0"/>
    </xf>
    <xf numFmtId="0" fontId="30" fillId="0" borderId="8" xfId="5" applyNumberFormat="1" applyBorder="1" applyAlignment="1" applyProtection="1">
      <alignment vertical="top" wrapText="1"/>
      <protection locked="0"/>
    </xf>
    <xf numFmtId="0" fontId="30" fillId="0" borderId="9" xfId="5" applyNumberFormat="1" applyBorder="1" applyAlignment="1" applyProtection="1">
      <alignment vertical="top" wrapText="1"/>
      <protection locked="0"/>
    </xf>
    <xf numFmtId="0" fontId="30" fillId="0" borderId="10" xfId="5" applyNumberFormat="1" applyBorder="1" applyAlignment="1" applyProtection="1">
      <alignment vertical="top" wrapText="1"/>
      <protection locked="0"/>
    </xf>
    <xf numFmtId="0" fontId="30" fillId="0" borderId="11" xfId="5" applyNumberFormat="1" applyBorder="1" applyAlignment="1" applyProtection="1">
      <alignment vertical="top" wrapText="1"/>
      <protection locked="0"/>
    </xf>
    <xf numFmtId="0" fontId="30" fillId="0" borderId="12" xfId="5" applyNumberFormat="1" applyBorder="1" applyAlignment="1" applyProtection="1">
      <alignment vertical="top" wrapText="1"/>
      <protection locked="0"/>
    </xf>
    <xf numFmtId="0" fontId="39" fillId="31" borderId="0" xfId="19" quotePrefix="1" applyFill="1" applyBorder="1">
      <alignment horizontal="center" wrapText="1"/>
    </xf>
    <xf numFmtId="0" fontId="30" fillId="0" borderId="56" xfId="149" applyBorder="1" applyAlignment="1">
      <alignment horizontal="left" wrapText="1"/>
      <protection locked="0"/>
    </xf>
    <xf numFmtId="0" fontId="31" fillId="31" borderId="0" xfId="6" applyFont="1" applyFill="1" applyBorder="1" applyAlignment="1">
      <alignment horizontal="left"/>
    </xf>
    <xf numFmtId="0" fontId="30" fillId="0" borderId="32" xfId="5" applyBorder="1" applyAlignment="1">
      <alignment horizontal="left" wrapText="1"/>
      <protection locked="0"/>
    </xf>
    <xf numFmtId="0" fontId="90" fillId="32" borderId="33" xfId="4" applyFont="1" applyFill="1" applyBorder="1" applyAlignment="1">
      <alignment horizontal="left"/>
    </xf>
    <xf numFmtId="0" fontId="90" fillId="32" borderId="34" xfId="4" applyFont="1" applyFill="1" applyBorder="1" applyAlignment="1">
      <alignment horizontal="left"/>
    </xf>
    <xf numFmtId="0" fontId="90" fillId="32" borderId="35" xfId="4" applyFont="1" applyFill="1" applyBorder="1" applyAlignment="1">
      <alignment horizontal="left"/>
    </xf>
    <xf numFmtId="0" fontId="86" fillId="32" borderId="0" xfId="0" applyFont="1" applyFill="1" applyBorder="1" applyAlignment="1">
      <alignment horizontal="left" indent="1"/>
    </xf>
    <xf numFmtId="0" fontId="27" fillId="31" borderId="0" xfId="8" applyFont="1" applyFill="1" applyBorder="1" applyAlignment="1">
      <alignment horizontal="left" wrapText="1"/>
    </xf>
    <xf numFmtId="180" fontId="104" fillId="5" borderId="51" xfId="221" applyFont="1" applyFill="1" applyBorder="1" applyAlignment="1">
      <alignment wrapText="1"/>
      <protection locked="0"/>
    </xf>
    <xf numFmtId="180" fontId="104" fillId="5" borderId="52" xfId="221" applyFont="1" applyFill="1" applyBorder="1" applyAlignment="1">
      <alignment wrapText="1"/>
      <protection locked="0"/>
    </xf>
    <xf numFmtId="180" fontId="104" fillId="5" borderId="53" xfId="221" applyFont="1" applyFill="1" applyBorder="1" applyAlignment="1">
      <alignment wrapText="1"/>
      <protection locked="0"/>
    </xf>
    <xf numFmtId="180" fontId="104" fillId="5" borderId="51" xfId="221" applyFont="1" applyFill="1" applyBorder="1" applyAlignment="1">
      <protection locked="0"/>
    </xf>
    <xf numFmtId="180" fontId="104" fillId="5" borderId="52" xfId="221" applyFont="1" applyFill="1" applyBorder="1" applyAlignment="1">
      <protection locked="0"/>
    </xf>
    <xf numFmtId="180" fontId="104" fillId="5" borderId="53" xfId="221" applyFont="1" applyFill="1" applyBorder="1" applyAlignment="1">
      <protection locked="0"/>
    </xf>
    <xf numFmtId="0" fontId="90" fillId="32" borderId="50" xfId="202" applyFont="1" applyFill="1" applyBorder="1">
      <alignment horizontal="center"/>
    </xf>
    <xf numFmtId="173" fontId="90" fillId="32" borderId="57" xfId="7" applyFont="1" applyFill="1" applyBorder="1" applyAlignment="1" applyProtection="1">
      <alignment horizontal="center" vertical="center"/>
    </xf>
    <xf numFmtId="173" fontId="90" fillId="32" borderId="60" xfId="7" applyFont="1" applyFill="1" applyBorder="1" applyAlignment="1" applyProtection="1">
      <alignment horizontal="center" vertical="center"/>
    </xf>
    <xf numFmtId="173" fontId="90" fillId="32" borderId="58" xfId="7" applyFont="1" applyFill="1" applyBorder="1" applyAlignment="1" applyProtection="1">
      <alignment horizontal="center" vertical="center"/>
    </xf>
    <xf numFmtId="0" fontId="47" fillId="31" borderId="0" xfId="219" applyFont="1" applyFill="1" applyBorder="1" applyAlignment="1">
      <alignment wrapText="1"/>
    </xf>
    <xf numFmtId="0" fontId="90" fillId="32" borderId="68" xfId="148" applyFont="1" applyFill="1" applyBorder="1" applyAlignment="1">
      <alignment horizontal="center"/>
    </xf>
    <xf numFmtId="173" fontId="90" fillId="32" borderId="68" xfId="7" applyFont="1" applyFill="1" applyBorder="1" applyAlignment="1" applyProtection="1">
      <alignment horizontal="center" vertical="center"/>
    </xf>
    <xf numFmtId="0" fontId="30" fillId="5" borderId="33" xfId="149" applyFont="1" applyFill="1" applyBorder="1" applyAlignment="1">
      <alignment horizontal="left"/>
      <protection locked="0"/>
    </xf>
    <xf numFmtId="0" fontId="30" fillId="5" borderId="35" xfId="149" applyFont="1" applyFill="1" applyBorder="1" applyAlignment="1">
      <alignment horizontal="left"/>
      <protection locked="0"/>
    </xf>
    <xf numFmtId="0" fontId="30" fillId="30" borderId="30" xfId="149" applyFont="1" applyFill="1" applyBorder="1" applyAlignment="1">
      <alignment horizontal="left"/>
      <protection locked="0"/>
    </xf>
    <xf numFmtId="0" fontId="39" fillId="31" borderId="0" xfId="6" applyFont="1" applyFill="1" applyBorder="1" applyAlignment="1">
      <alignment horizontal="center" wrapText="1"/>
    </xf>
    <xf numFmtId="0" fontId="16" fillId="31" borderId="0" xfId="138" applyFont="1" applyFill="1" applyBorder="1" applyAlignment="1">
      <alignment horizontal="center"/>
    </xf>
    <xf numFmtId="0" fontId="90" fillId="32" borderId="56" xfId="148" applyFont="1" applyFill="1" applyBorder="1" applyAlignment="1">
      <alignment horizontal="center"/>
    </xf>
    <xf numFmtId="173" fontId="90" fillId="32" borderId="56" xfId="7" applyFont="1" applyFill="1" applyBorder="1" applyAlignment="1" applyProtection="1">
      <alignment horizontal="center" vertical="center"/>
    </xf>
    <xf numFmtId="0" fontId="31" fillId="31" borderId="0" xfId="144" applyFont="1" applyFill="1" applyBorder="1">
      <alignment horizontal="left"/>
    </xf>
    <xf numFmtId="0" fontId="86" fillId="32" borderId="3" xfId="207" applyFont="1" applyFill="1" applyBorder="1" applyAlignment="1">
      <alignment horizontal="left" vertical="top" wrapText="1" indent="1"/>
    </xf>
    <xf numFmtId="0" fontId="86" fillId="32" borderId="0" xfId="207" applyFont="1" applyFill="1" applyBorder="1" applyAlignment="1">
      <alignment horizontal="left" vertical="top" wrapText="1" indent="1"/>
    </xf>
    <xf numFmtId="0" fontId="27" fillId="31" borderId="22" xfId="216" applyFont="1" applyFill="1" applyBorder="1" applyAlignment="1">
      <alignment horizontal="center" wrapText="1"/>
    </xf>
    <xf numFmtId="0" fontId="26" fillId="31" borderId="0" xfId="120" applyFill="1">
      <alignment horizontal="right"/>
    </xf>
    <xf numFmtId="0" fontId="124" fillId="31" borderId="57" xfId="137" applyFont="1" applyFill="1" applyBorder="1" applyAlignment="1">
      <alignment horizontal="center"/>
    </xf>
    <xf numFmtId="0" fontId="124" fillId="31" borderId="60" xfId="137" applyFont="1" applyFill="1" applyBorder="1" applyAlignment="1">
      <alignment horizontal="center"/>
    </xf>
    <xf numFmtId="0" fontId="124" fillId="31" borderId="58" xfId="137" applyFont="1" applyFill="1" applyBorder="1" applyAlignment="1">
      <alignment horizontal="center"/>
    </xf>
    <xf numFmtId="0" fontId="39" fillId="31" borderId="0" xfId="210" applyFont="1" applyFill="1" applyBorder="1">
      <alignment horizontal="center" wrapText="1"/>
    </xf>
    <xf numFmtId="0" fontId="26" fillId="5" borderId="0" xfId="120" applyFill="1" applyAlignment="1">
      <alignment horizontal="left" vertical="top" wrapText="1"/>
    </xf>
    <xf numFmtId="0" fontId="127" fillId="0" borderId="56" xfId="235" applyFont="1" applyBorder="1" applyAlignment="1">
      <alignment horizontal="center" vertical="top"/>
      <protection locked="0"/>
    </xf>
    <xf numFmtId="0" fontId="43" fillId="31" borderId="59" xfId="234" applyFont="1" applyFill="1" applyBorder="1" applyAlignment="1">
      <alignment horizontal="left" vertical="top" wrapText="1"/>
    </xf>
    <xf numFmtId="0" fontId="43" fillId="31" borderId="14" xfId="234" applyFont="1" applyFill="1" applyBorder="1" applyAlignment="1">
      <alignment horizontal="left" vertical="top" wrapText="1"/>
    </xf>
    <xf numFmtId="0" fontId="43" fillId="31" borderId="13" xfId="234" applyFont="1" applyFill="1" applyBorder="1" applyAlignment="1">
      <alignment horizontal="left" vertical="top" wrapText="1"/>
    </xf>
    <xf numFmtId="0" fontId="43" fillId="31" borderId="59" xfId="234" applyFont="1" applyFill="1" applyBorder="1" applyAlignment="1">
      <alignment vertical="top" wrapText="1"/>
    </xf>
    <xf numFmtId="0" fontId="43" fillId="31" borderId="14" xfId="234" applyFont="1" applyFill="1" applyBorder="1" applyAlignment="1">
      <alignment vertical="top" wrapText="1"/>
    </xf>
    <xf numFmtId="0" fontId="98" fillId="31" borderId="10" xfId="205" applyFont="1" applyFill="1" applyBorder="1" applyAlignment="1">
      <alignment horizontal="left" wrapText="1"/>
    </xf>
    <xf numFmtId="0" fontId="98" fillId="31" borderId="64" xfId="205" applyFont="1" applyFill="1" applyBorder="1" applyAlignment="1">
      <alignment horizontal="left" wrapText="1"/>
    </xf>
    <xf numFmtId="0" fontId="127" fillId="31" borderId="57" xfId="235" applyFont="1" applyFill="1" applyBorder="1" applyAlignment="1">
      <alignment horizontal="center" vertical="top"/>
      <protection locked="0"/>
    </xf>
    <xf numFmtId="0" fontId="127" fillId="31" borderId="60" xfId="235" applyFont="1" applyFill="1" applyBorder="1" applyAlignment="1">
      <alignment horizontal="center" vertical="top"/>
      <protection locked="0"/>
    </xf>
    <xf numFmtId="0" fontId="127" fillId="31" borderId="58" xfId="235" applyFont="1" applyFill="1" applyBorder="1" applyAlignment="1">
      <alignment horizontal="center" vertical="top"/>
      <protection locked="0"/>
    </xf>
    <xf numFmtId="0" fontId="102" fillId="31" borderId="57" xfId="232" applyFont="1" applyFill="1" applyBorder="1" applyAlignment="1">
      <alignment horizontal="center" vertical="center" wrapText="1"/>
    </xf>
    <xf numFmtId="0" fontId="102" fillId="31" borderId="58" xfId="232" applyFont="1" applyFill="1" applyBorder="1" applyAlignment="1">
      <alignment horizontal="center" vertical="center" wrapText="1"/>
    </xf>
    <xf numFmtId="0" fontId="102" fillId="31" borderId="60" xfId="232" applyFont="1" applyFill="1" applyBorder="1" applyAlignment="1">
      <alignment horizontal="center" vertical="center" wrapText="1"/>
    </xf>
    <xf numFmtId="0" fontId="89" fillId="32" borderId="64" xfId="207" applyFont="1" applyFill="1" applyBorder="1" applyAlignment="1">
      <alignment horizontal="center" vertical="top" wrapText="1"/>
    </xf>
    <xf numFmtId="0" fontId="90" fillId="5" borderId="57" xfId="229" applyFont="1" applyFill="1" applyBorder="1" applyAlignment="1">
      <alignment horizontal="center" wrapText="1"/>
    </xf>
    <xf numFmtId="0" fontId="90" fillId="5" borderId="58" xfId="229" applyFont="1" applyFill="1" applyBorder="1" applyAlignment="1">
      <alignment horizontal="center" wrapText="1"/>
    </xf>
    <xf numFmtId="179" fontId="90" fillId="5" borderId="57" xfId="230" applyFont="1" applyFill="1" applyBorder="1" applyAlignment="1">
      <alignment horizontal="center" vertical="center" wrapText="1"/>
    </xf>
    <xf numFmtId="179" fontId="90" fillId="5" borderId="58" xfId="230" applyFont="1" applyFill="1" applyBorder="1" applyAlignment="1">
      <alignment horizontal="center" vertical="center" wrapText="1"/>
    </xf>
    <xf numFmtId="0" fontId="90" fillId="5" borderId="57" xfId="231" applyFont="1" applyFill="1" applyBorder="1" applyAlignment="1">
      <alignment horizontal="center" wrapText="1"/>
      <protection locked="0"/>
    </xf>
    <xf numFmtId="0" fontId="90" fillId="5" borderId="58" xfId="231" applyFont="1" applyFill="1" applyBorder="1" applyAlignment="1">
      <alignment horizontal="center" wrapText="1"/>
      <protection locked="0"/>
    </xf>
    <xf numFmtId="0" fontId="98" fillId="31" borderId="10" xfId="205" applyFont="1" applyFill="1" applyBorder="1" applyAlignment="1">
      <alignment horizontal="left"/>
    </xf>
    <xf numFmtId="0" fontId="98" fillId="31" borderId="64" xfId="205" applyFont="1" applyFill="1" applyBorder="1" applyAlignment="1">
      <alignment horizontal="left"/>
    </xf>
    <xf numFmtId="0" fontId="86" fillId="32" borderId="3" xfId="12" applyFont="1" applyFill="1" applyBorder="1" applyAlignment="1">
      <alignment horizontal="left" vertical="top" wrapText="1"/>
    </xf>
    <xf numFmtId="0" fontId="86" fillId="32" borderId="0" xfId="12" applyFont="1" applyFill="1" applyBorder="1" applyAlignment="1">
      <alignment horizontal="left" vertical="top" wrapText="1"/>
    </xf>
  </cellXfs>
  <cellStyles count="236">
    <cellStyle name="20% - Accent1" xfId="40" builtinId="30" customBuiltin="1"/>
    <cellStyle name="20% - Accent2" xfId="43" builtinId="34" customBuiltin="1"/>
    <cellStyle name="20% - Accent3" xfId="46" builtinId="38" customBuiltin="1"/>
    <cellStyle name="20% - Accent4" xfId="49" builtinId="42" customBuiltin="1"/>
    <cellStyle name="20% - Accent5" xfId="52" builtinId="46" customBuiltin="1"/>
    <cellStyle name="20% - Accent6" xfId="55" builtinId="50" customBuiltin="1"/>
    <cellStyle name="40% - Accent1" xfId="41" builtinId="31" customBuiltin="1"/>
    <cellStyle name="40% - Accent2" xfId="44" builtinId="35" customBuiltin="1"/>
    <cellStyle name="40% - Accent3" xfId="47" builtinId="39" customBuiltin="1"/>
    <cellStyle name="40% - Accent4" xfId="50" builtinId="43" customBuiltin="1"/>
    <cellStyle name="40% - Accent5" xfId="53" builtinId="47" customBuiltin="1"/>
    <cellStyle name="40% - Accent6" xfId="56" builtinId="51" customBuiltin="1"/>
    <cellStyle name="60% - Accent1" xfId="42" builtinId="32" customBuiltin="1"/>
    <cellStyle name="60% - Accent2" xfId="45" builtinId="36" customBuiltin="1"/>
    <cellStyle name="60% - Accent3" xfId="48" builtinId="40" customBuiltin="1"/>
    <cellStyle name="60% - Accent4" xfId="51" builtinId="44" customBuiltin="1"/>
    <cellStyle name="60% - Accent5" xfId="54" builtinId="48" customBuiltin="1"/>
    <cellStyle name="60% - Accent6" xfId="57" builtinId="52" customBuiltin="1"/>
    <cellStyle name="AM Standard" xfId="231" xr:uid="{8D223022-DC38-42D1-A180-07C2E088017C}"/>
    <cellStyle name="Comma" xfId="62" builtinId="3" hidden="1"/>
    <cellStyle name="Comma" xfId="190" builtinId="3"/>
    <cellStyle name="Comma [0]" xfId="1" builtinId="6" customBuiltin="1"/>
    <cellStyle name="Comma [0] 2" xfId="146" xr:uid="{00000000-0005-0000-0000-00001D000000}"/>
    <cellStyle name="Comma [0] 2 2" xfId="218" xr:uid="{8565F659-560D-45B7-B687-A61EBBBC7B13}"/>
    <cellStyle name="Comma [0] 3" xfId="68" xr:uid="{00000000-0005-0000-0000-00001E000000}"/>
    <cellStyle name="Comma [0] 4" xfId="220" xr:uid="{9B674B1C-77B5-4FFD-AE10-DC6440E8D6A9}"/>
    <cellStyle name="Comma [1]" xfId="59" xr:uid="{00000000-0005-0000-0000-00001F000000}"/>
    <cellStyle name="Comma [1] 2" xfId="164" xr:uid="{00000000-0005-0000-0000-000020000000}"/>
    <cellStyle name="Comma [1] 3" xfId="69" xr:uid="{00000000-0005-0000-0000-000021000000}"/>
    <cellStyle name="Comma [2]" xfId="58" xr:uid="{00000000-0005-0000-0000-000022000000}"/>
    <cellStyle name="Comma [2] 2" xfId="163" xr:uid="{00000000-0005-0000-0000-000023000000}"/>
    <cellStyle name="Comma [2] 3" xfId="70" xr:uid="{00000000-0005-0000-0000-000024000000}"/>
    <cellStyle name="Comma(0)" xfId="71" xr:uid="{00000000-0005-0000-0000-000025000000}"/>
    <cellStyle name="Comma(0) 2" xfId="195" xr:uid="{BA01545E-7B16-4363-A343-845E84E7997D}"/>
    <cellStyle name="Comma(2)" xfId="72" xr:uid="{00000000-0005-0000-0000-000026000000}"/>
    <cellStyle name="Comma(2) 2" xfId="196" xr:uid="{6B9E7DFC-162B-4F02-A77E-44FA151A3E40}"/>
    <cellStyle name="Comment" xfId="2" xr:uid="{00000000-0005-0000-0000-000027000000}"/>
    <cellStyle name="Comment 2" xfId="147" xr:uid="{00000000-0005-0000-0000-000028000000}"/>
    <cellStyle name="Comment 3" xfId="73" xr:uid="{00000000-0005-0000-0000-000029000000}"/>
    <cellStyle name="Comment 4" xfId="197" xr:uid="{E59AB78D-EC02-45D5-9207-4479AC410EBA}"/>
    <cellStyle name="Comment Box" xfId="223" xr:uid="{7CD33331-E736-44A2-A411-33D92C498201}"/>
    <cellStyle name="Commentary" xfId="74" xr:uid="{00000000-0005-0000-0000-00002A000000}"/>
    <cellStyle name="CommentWrap" xfId="3" xr:uid="{00000000-0005-0000-0000-00002B000000}"/>
    <cellStyle name="Company Heading" xfId="75" xr:uid="{00000000-0005-0000-0000-00002C000000}"/>
    <cellStyle name="Company Name" xfId="4" xr:uid="{00000000-0005-0000-0000-00002D000000}"/>
    <cellStyle name="Company Name 2" xfId="148" xr:uid="{00000000-0005-0000-0000-00002E000000}"/>
    <cellStyle name="Company Name 2 2" xfId="184" xr:uid="{00000000-0005-0000-0000-00002E000000}"/>
    <cellStyle name="Company Name 2 3" xfId="173" xr:uid="{00000000-0005-0000-0000-00002E000000}"/>
    <cellStyle name="Company Name 3" xfId="76" xr:uid="{00000000-0005-0000-0000-00002F000000}"/>
    <cellStyle name="Company Name 3 2" xfId="174" xr:uid="{00000000-0005-0000-0000-00002F000000}"/>
    <cellStyle name="Company Name 3 3" xfId="178" xr:uid="{00000000-0005-0000-0000-00002F000000}"/>
    <cellStyle name="Company Name 4" xfId="198" xr:uid="{4281D6D7-C2C8-46EA-95F8-AE5F7416AC4D}"/>
    <cellStyle name="Company Name 4 2" xfId="225" xr:uid="{AAA53CD1-331E-4E63-82AE-83F5CABCDAB0}"/>
    <cellStyle name="Company Name 5" xfId="228" xr:uid="{FA64D795-95FE-4715-9336-1B5E0AD738F6}"/>
    <cellStyle name="Company Name 5 2" xfId="229" xr:uid="{74D69271-BFC9-4569-AC3F-3FFE56D0F2F3}"/>
    <cellStyle name="Currency [0]" xfId="30" builtinId="7" hidden="1"/>
    <cellStyle name="Currency [0]" xfId="60" xr:uid="{00000000-0005-0000-0000-000032000000}"/>
    <cellStyle name="Data Entry Date" xfId="77" xr:uid="{00000000-0005-0000-0000-000033000000}"/>
    <cellStyle name="Data Entry Heavy Box" xfId="78" xr:uid="{00000000-0005-0000-0000-000034000000}"/>
    <cellStyle name="Data Entry RtJust" xfId="79" xr:uid="{00000000-0005-0000-0000-000035000000}"/>
    <cellStyle name="Data Input" xfId="5" xr:uid="{00000000-0005-0000-0000-000036000000}"/>
    <cellStyle name="Data Input 2" xfId="149" xr:uid="{00000000-0005-0000-0000-000037000000}"/>
    <cellStyle name="Data Input 2 2" xfId="185" xr:uid="{00000000-0005-0000-0000-000037000000}"/>
    <cellStyle name="Data Input 2 3" xfId="172" xr:uid="{00000000-0005-0000-0000-000037000000}"/>
    <cellStyle name="Data Input 3" xfId="136" xr:uid="{00000000-0005-0000-0000-000038000000}"/>
    <cellStyle name="Data Input 3 2" xfId="181" xr:uid="{00000000-0005-0000-0000-000038000000}"/>
    <cellStyle name="Data Input 3 3" xfId="182" xr:uid="{00000000-0005-0000-0000-000038000000}"/>
    <cellStyle name="Data Input 3 3 2" xfId="227" xr:uid="{D32F2836-C2B8-49AB-AF0F-4FC8E65384F6}"/>
    <cellStyle name="Data Input 4" xfId="80" xr:uid="{00000000-0005-0000-0000-000039000000}"/>
    <cellStyle name="Data Input 5" xfId="199" xr:uid="{7554B65E-A017-4164-A270-3B340BC571B9}"/>
    <cellStyle name="Data Input 6" xfId="235" xr:uid="{DF6F2D9C-CF4F-4195-9648-25F9AA83E5D4}"/>
    <cellStyle name="Data Rows" xfId="6" xr:uid="{00000000-0005-0000-0000-00003A000000}"/>
    <cellStyle name="Data Rows 2" xfId="82" xr:uid="{00000000-0005-0000-0000-00003B000000}"/>
    <cellStyle name="Data Rows 2 2" xfId="219" xr:uid="{C8C35416-3992-4D60-9237-FBA070007EA2}"/>
    <cellStyle name="Data Rows 3" xfId="137" xr:uid="{00000000-0005-0000-0000-00003C000000}"/>
    <cellStyle name="Data Rows 4" xfId="83" xr:uid="{00000000-0005-0000-0000-00003D000000}"/>
    <cellStyle name="Data Rows 5" xfId="150" xr:uid="{00000000-0005-0000-0000-00003E000000}"/>
    <cellStyle name="Data Rows 6" xfId="81" xr:uid="{00000000-0005-0000-0000-00003F000000}"/>
    <cellStyle name="Date" xfId="61" xr:uid="{00000000-0005-0000-0000-000040000000}"/>
    <cellStyle name="Date (short)" xfId="85" xr:uid="{00000000-0005-0000-0000-000041000000}"/>
    <cellStyle name="Date (short) 2" xfId="200" xr:uid="{D11F6907-A79A-4090-89AA-03D1D6DEAEBA}"/>
    <cellStyle name="Date 2" xfId="165" xr:uid="{00000000-0005-0000-0000-000042000000}"/>
    <cellStyle name="Date 3" xfId="170" xr:uid="{00000000-0005-0000-0000-000043000000}"/>
    <cellStyle name="Date 4" xfId="84" xr:uid="{00000000-0005-0000-0000-000044000000}"/>
    <cellStyle name="Date Heading" xfId="86" xr:uid="{00000000-0005-0000-0000-000045000000}"/>
    <cellStyle name="Disclosure Date" xfId="87" xr:uid="{00000000-0005-0000-0000-000046000000}"/>
    <cellStyle name="Disclosure Date 2" xfId="177" xr:uid="{00000000-0005-0000-0000-000046000000}"/>
    <cellStyle name="Disclosure Date 3" xfId="183" xr:uid="{00000000-0005-0000-0000-000046000000}"/>
    <cellStyle name="Disclosure Date 4" xfId="201" xr:uid="{96A99A5A-7CA6-47D9-A6F0-6F73E1B05612}"/>
    <cellStyle name="Disclosure Date 4 2" xfId="226" xr:uid="{DF1FBEE1-ACF8-45F2-A4A0-5A40DE456449}"/>
    <cellStyle name="Disclosure Date 5" xfId="230" xr:uid="{134C8925-0F8A-44DD-A0DA-BE747A151DA2}"/>
    <cellStyle name="Entry 1A" xfId="88" xr:uid="{00000000-0005-0000-0000-000047000000}"/>
    <cellStyle name="Entry 1A 2" xfId="202" xr:uid="{FEB95501-631C-4CE5-88CC-71E6CA9035A8}"/>
    <cellStyle name="Entry 1B" xfId="89" xr:uid="{00000000-0005-0000-0000-000048000000}"/>
    <cellStyle name="Entry 1B 2" xfId="203" xr:uid="{D9A9371B-2419-4C53-9F3E-21879BAB464B}"/>
    <cellStyle name="Explanatory Text" xfId="39" builtinId="53" hidden="1"/>
    <cellStyle name="Explanatory text" xfId="90" xr:uid="{00000000-0005-0000-0000-00004A000000}"/>
    <cellStyle name="Explanatory text 2" xfId="222" xr:uid="{35ECEB13-00BE-4961-8E0C-6EA8DED379E6}"/>
    <cellStyle name="explanatory text rtjust" xfId="91" xr:uid="{00000000-0005-0000-0000-00004B000000}"/>
    <cellStyle name="EYCheck" xfId="194" xr:uid="{6E138927-4587-47D1-967F-78A83907CE0E}"/>
    <cellStyle name="Followed Hyperlink" xfId="191" builtinId="9" customBuiltin="1"/>
    <cellStyle name="Footnote" xfId="8" xr:uid="{00000000-0005-0000-0000-00004C000000}"/>
    <cellStyle name="Footnote 2" xfId="204" xr:uid="{1F954FF9-B61B-4B7A-894B-F356ECF952A9}"/>
    <cellStyle name="Header 1" xfId="9" xr:uid="{00000000-0005-0000-0000-00004E000000}"/>
    <cellStyle name="Header 1 2" xfId="151" xr:uid="{00000000-0005-0000-0000-00004F000000}"/>
    <cellStyle name="Header 1 3" xfId="92" xr:uid="{00000000-0005-0000-0000-000050000000}"/>
    <cellStyle name="Header 1 4" xfId="205" xr:uid="{026634ED-C4F4-42A5-8CBB-D3986DBB0354}"/>
    <cellStyle name="Header Company" xfId="10" xr:uid="{00000000-0005-0000-0000-000051000000}"/>
    <cellStyle name="Header Company 2" xfId="152" xr:uid="{00000000-0005-0000-0000-000052000000}"/>
    <cellStyle name="Header Company 3" xfId="93" xr:uid="{00000000-0005-0000-0000-000053000000}"/>
    <cellStyle name="Header Company 4" xfId="206" xr:uid="{B1732C12-B443-4B71-BE06-BE9D7CD68D5F}"/>
    <cellStyle name="Header Rows" xfId="11" xr:uid="{00000000-0005-0000-0000-000054000000}"/>
    <cellStyle name="Header Rows 2" xfId="138" xr:uid="{00000000-0005-0000-0000-000055000000}"/>
    <cellStyle name="Header Text" xfId="12" xr:uid="{00000000-0005-0000-0000-000056000000}"/>
    <cellStyle name="Header Text 2" xfId="153" xr:uid="{00000000-0005-0000-0000-000057000000}"/>
    <cellStyle name="Header Text 3" xfId="94" xr:uid="{00000000-0005-0000-0000-000058000000}"/>
    <cellStyle name="Header Text 4" xfId="207" xr:uid="{A200F4D0-1DD5-4A1B-A443-2A42F8AA6D5E}"/>
    <cellStyle name="Header Version" xfId="13" xr:uid="{00000000-0005-0000-0000-000059000000}"/>
    <cellStyle name="Header Version 2" xfId="154" xr:uid="{00000000-0005-0000-0000-00005A000000}"/>
    <cellStyle name="Header Version 3" xfId="95" xr:uid="{00000000-0005-0000-0000-00005B000000}"/>
    <cellStyle name="Header Version 4" xfId="208" xr:uid="{6E5BCC4C-402F-4F26-8027-F0C94A78A17A}"/>
    <cellStyle name="Heading (guidelines)" xfId="14" xr:uid="{00000000-0005-0000-0000-00005C000000}"/>
    <cellStyle name="Heading 1" xfId="32" builtinId="16" hidden="1"/>
    <cellStyle name="Heading 1" xfId="96" builtinId="16" customBuiltin="1"/>
    <cellStyle name="Heading 1 2" xfId="97" xr:uid="{00000000-0005-0000-0000-00005F000000}"/>
    <cellStyle name="Heading 1 3" xfId="193" xr:uid="{D27E588A-1450-4B55-9682-762667F96BB3}"/>
    <cellStyle name="Heading 1 4" xfId="209" xr:uid="{BF9550F5-4C50-4E7C-B2C7-0FB8D1339B1A}"/>
    <cellStyle name="Heading 1-noindex" xfId="98" xr:uid="{00000000-0005-0000-0000-000060000000}"/>
    <cellStyle name="Heading 1-noindex 2" xfId="99" xr:uid="{00000000-0005-0000-0000-000061000000}"/>
    <cellStyle name="Heading 2" xfId="33" builtinId="17" hidden="1"/>
    <cellStyle name="Heading 2" xfId="100" builtinId="17" customBuiltin="1"/>
    <cellStyle name="Heading 3" xfId="34" builtinId="18" hidden="1"/>
    <cellStyle name="Heading 3" xfId="101" builtinId="18" customBuiltin="1"/>
    <cellStyle name="Heading 3 2" xfId="102" xr:uid="{00000000-0005-0000-0000-000066000000}"/>
    <cellStyle name="Heading 3 Centre" xfId="103" xr:uid="{00000000-0005-0000-0000-000067000000}"/>
    <cellStyle name="Heading 4" xfId="35" builtinId="19" hidden="1"/>
    <cellStyle name="Heading 4" xfId="104" builtinId="19" customBuiltin="1"/>
    <cellStyle name="Heading 4 2" xfId="105" xr:uid="{00000000-0005-0000-0000-00006A000000}"/>
    <cellStyle name="Heading1" xfId="15" xr:uid="{00000000-0005-0000-0000-00006B000000}"/>
    <cellStyle name="Heading1 2" xfId="155" xr:uid="{00000000-0005-0000-0000-00006C000000}"/>
    <cellStyle name="Heading1 3" xfId="139" xr:uid="{00000000-0005-0000-0000-00006D000000}"/>
    <cellStyle name="Heading1 4" xfId="106" xr:uid="{00000000-0005-0000-0000-00006E000000}"/>
    <cellStyle name="Heading2" xfId="16" xr:uid="{00000000-0005-0000-0000-00006F000000}"/>
    <cellStyle name="Heading2 2" xfId="140" xr:uid="{00000000-0005-0000-0000-000070000000}"/>
    <cellStyle name="Heading2 3" xfId="156" xr:uid="{00000000-0005-0000-0000-000071000000}"/>
    <cellStyle name="Heading2 4" xfId="107" xr:uid="{00000000-0005-0000-0000-000072000000}"/>
    <cellStyle name="Heading3" xfId="17" xr:uid="{00000000-0005-0000-0000-000073000000}"/>
    <cellStyle name="Heading3 2" xfId="141" xr:uid="{00000000-0005-0000-0000-000074000000}"/>
    <cellStyle name="Heading3 3" xfId="157" xr:uid="{00000000-0005-0000-0000-000075000000}"/>
    <cellStyle name="Heading3 4" xfId="108" xr:uid="{00000000-0005-0000-0000-000076000000}"/>
    <cellStyle name="Heading3 wrap" xfId="18" xr:uid="{00000000-0005-0000-0000-000077000000}"/>
    <cellStyle name="Heading3 wrap low" xfId="19" xr:uid="{00000000-0005-0000-0000-000078000000}"/>
    <cellStyle name="Heading3Wraped" xfId="109" xr:uid="{00000000-0005-0000-0000-000079000000}"/>
    <cellStyle name="Heading3WrapLow" xfId="210" xr:uid="{F5E7714D-B307-4894-8FD8-C04BB1DEA087}"/>
    <cellStyle name="Heavy Box" xfId="110" xr:uid="{00000000-0005-0000-0000-00007A000000}"/>
    <cellStyle name="Heavy Box 2" xfId="111" xr:uid="{00000000-0005-0000-0000-00007B000000}"/>
    <cellStyle name="Heavy Box 2 3" xfId="112" xr:uid="{00000000-0005-0000-0000-00007C000000}"/>
    <cellStyle name="Heavy Box 3" xfId="211" xr:uid="{A83D6B18-44BF-409F-9EC3-B2635D562127}"/>
    <cellStyle name="Hyperlink" xfId="20" builtinId="8" hidden="1" customBuiltin="1"/>
    <cellStyle name="Hyperlink" xfId="65" builtinId="8" customBuiltin="1"/>
    <cellStyle name="Hyperlink 2" xfId="168" xr:uid="{00000000-0005-0000-0000-00007F000000}"/>
    <cellStyle name="Hyperlink 3" xfId="113" xr:uid="{00000000-0005-0000-0000-000080000000}"/>
    <cellStyle name="Input" xfId="37" builtinId="20" hidden="1"/>
    <cellStyle name="Italic Wrap" xfId="114" xr:uid="{00000000-0005-0000-0000-000082000000}"/>
    <cellStyle name="Label 1" xfId="212" xr:uid="{E8929073-BD79-4D09-BD27-A11C62616CC3}"/>
    <cellStyle name="Label 2a" xfId="21" xr:uid="{00000000-0005-0000-0000-000083000000}"/>
    <cellStyle name="Label 2a centre" xfId="171" xr:uid="{E30EE97F-313A-4925-8858-501634797CD1}"/>
    <cellStyle name="Label 2a merge" xfId="115" xr:uid="{00000000-0005-0000-0000-000084000000}"/>
    <cellStyle name="Label 2b" xfId="22" xr:uid="{00000000-0005-0000-0000-000085000000}"/>
    <cellStyle name="Label 2b merged" xfId="116" xr:uid="{00000000-0005-0000-0000-000086000000}"/>
    <cellStyle name="Label2a Merge Centred" xfId="117" xr:uid="{00000000-0005-0000-0000-000087000000}"/>
    <cellStyle name="Link" xfId="66" xr:uid="{00000000-0005-0000-0000-000088000000}"/>
    <cellStyle name="Link 2" xfId="169" xr:uid="{00000000-0005-0000-0000-000089000000}"/>
    <cellStyle name="Link 2 2" xfId="187" xr:uid="{00000000-0005-0000-0000-000089000000}"/>
    <cellStyle name="Link 2 3" xfId="189" xr:uid="{00000000-0005-0000-0000-000089000000}"/>
    <cellStyle name="Link 3" xfId="118" xr:uid="{00000000-0005-0000-0000-00008A000000}"/>
    <cellStyle name="Long Date" xfId="7" xr:uid="{00000000-0005-0000-0000-00008C000000}"/>
    <cellStyle name="Major Heading" xfId="119" xr:uid="{00000000-0005-0000-0000-00008D000000}"/>
    <cellStyle name="Neutral" xfId="36" builtinId="28" customBuiltin="1"/>
    <cellStyle name="Normal" xfId="0" builtinId="0" customBuiltin="1"/>
    <cellStyle name="Normal 2" xfId="145" xr:uid="{00000000-0005-0000-0000-000090000000}"/>
    <cellStyle name="Normal 3" xfId="67" xr:uid="{00000000-0005-0000-0000-000091000000}"/>
    <cellStyle name="Normal 4" xfId="120" xr:uid="{00000000-0005-0000-0000-000092000000}"/>
    <cellStyle name="Normal 5" xfId="192" xr:uid="{0E5D4819-01FA-4F87-A7F7-F32DFF3B80CF}"/>
    <cellStyle name="Normal 6" xfId="213" xr:uid="{1DB25D73-A50F-4687-85C0-B5EFB1FA877A}"/>
    <cellStyle name="Normal_952656_1" xfId="217" xr:uid="{5CF7A35C-909E-4C47-8E2F-74F168ED7F06}"/>
    <cellStyle name="Output" xfId="38" builtinId="21" hidden="1"/>
    <cellStyle name="Output heavy" xfId="64" xr:uid="{00000000-0005-0000-0000-000095000000}"/>
    <cellStyle name="Output heavy 2" xfId="167" xr:uid="{00000000-0005-0000-0000-000096000000}"/>
    <cellStyle name="Output light" xfId="63" xr:uid="{00000000-0005-0000-0000-000097000000}"/>
    <cellStyle name="Output light 2" xfId="166" xr:uid="{00000000-0005-0000-0000-000098000000}"/>
    <cellStyle name="Output light 2 2" xfId="186" xr:uid="{00000000-0005-0000-0000-000098000000}"/>
    <cellStyle name="Output light 2 3" xfId="188" xr:uid="{00000000-0005-0000-0000-000098000000}"/>
    <cellStyle name="Page Number" xfId="214" xr:uid="{C5AEC69D-31B6-4BA8-BF99-A7B998E9AFB7}"/>
    <cellStyle name="Percent" xfId="224" builtinId="5"/>
    <cellStyle name="Percent [0]" xfId="23" xr:uid="{00000000-0005-0000-0000-00009A000000}"/>
    <cellStyle name="Percent [0] 2" xfId="158" xr:uid="{00000000-0005-0000-0000-00009B000000}"/>
    <cellStyle name="Percent [0] 3" xfId="121" xr:uid="{00000000-0005-0000-0000-00009C000000}"/>
    <cellStyle name="Percent [1]" xfId="122" xr:uid="{00000000-0005-0000-0000-00009D000000}"/>
    <cellStyle name="Percent [2]" xfId="24" xr:uid="{00000000-0005-0000-0000-00009E000000}"/>
    <cellStyle name="Percent(0)" xfId="142" xr:uid="{00000000-0005-0000-0000-00009F000000}"/>
    <cellStyle name="plus/less" xfId="25" xr:uid="{00000000-0005-0000-0000-0000A0000000}"/>
    <cellStyle name="plus/less 2" xfId="159" xr:uid="{00000000-0005-0000-0000-0000A1000000}"/>
    <cellStyle name="plus/less 3" xfId="123" xr:uid="{00000000-0005-0000-0000-0000A2000000}"/>
    <cellStyle name="Row Ref" xfId="124" xr:uid="{00000000-0005-0000-0000-0000A3000000}"/>
    <cellStyle name="RowRef" xfId="26" xr:uid="{00000000-0005-0000-0000-0000A4000000}"/>
    <cellStyle name="RowRef 2" xfId="160" xr:uid="{00000000-0005-0000-0000-0000A5000000}"/>
    <cellStyle name="RowRef 3" xfId="143" xr:uid="{00000000-0005-0000-0000-0000A6000000}"/>
    <cellStyle name="Short Date" xfId="27" xr:uid="{00000000-0005-0000-0000-0000A7000000}"/>
    <cellStyle name="Sub Heading" xfId="125" xr:uid="{00000000-0005-0000-0000-0000A8000000}"/>
    <cellStyle name="Sub Heading 2" xfId="126" xr:uid="{00000000-0005-0000-0000-0000A9000000}"/>
    <cellStyle name="Table Heading Centred" xfId="127" xr:uid="{00000000-0005-0000-0000-0000AA000000}"/>
    <cellStyle name="Table Heading Centred 2" xfId="179" xr:uid="{00000000-0005-0000-0000-0000AA000000}"/>
    <cellStyle name="Table Heading Centred 3" xfId="176" xr:uid="{00000000-0005-0000-0000-0000AA000000}"/>
    <cellStyle name="Table2Heading" xfId="128" xr:uid="{00000000-0005-0000-0000-0000AB000000}"/>
    <cellStyle name="Table2Heading 2" xfId="180" xr:uid="{00000000-0005-0000-0000-0000AB000000}"/>
    <cellStyle name="Table2Heading 3" xfId="175" xr:uid="{00000000-0005-0000-0000-0000AB000000}"/>
    <cellStyle name="Table2Heading 4" xfId="232" xr:uid="{22B58657-7EEF-4D7D-93D5-D1068BA123A8}"/>
    <cellStyle name="TableNumber" xfId="233" xr:uid="{270F276D-545E-4FFB-B45F-D0AE98D1DD0D}"/>
    <cellStyle name="TableText" xfId="234" xr:uid="{47973A40-CFE7-4136-82DC-31AD5E4054B2}"/>
    <cellStyle name="Text" xfId="28" xr:uid="{00000000-0005-0000-0000-0000AC000000}"/>
    <cellStyle name="Text 2" xfId="130" xr:uid="{00000000-0005-0000-0000-0000AD000000}"/>
    <cellStyle name="Text 2 2" xfId="221" xr:uid="{E4C74E98-500A-4DD9-BFE7-E36FC6D8370C}"/>
    <cellStyle name="Text 3" xfId="144" xr:uid="{00000000-0005-0000-0000-0000AE000000}"/>
    <cellStyle name="Text 4" xfId="161" xr:uid="{00000000-0005-0000-0000-0000AF000000}"/>
    <cellStyle name="Text 5" xfId="129" xr:uid="{00000000-0005-0000-0000-0000B0000000}"/>
    <cellStyle name="Text Italic" xfId="131" xr:uid="{00000000-0005-0000-0000-0000B1000000}"/>
    <cellStyle name="Text rjustify" xfId="29" xr:uid="{00000000-0005-0000-0000-0000B2000000}"/>
    <cellStyle name="Text rjustify 2" xfId="162" xr:uid="{00000000-0005-0000-0000-0000B3000000}"/>
    <cellStyle name="Text rjustify 3" xfId="132" xr:uid="{00000000-0005-0000-0000-0000B4000000}"/>
    <cellStyle name="Text Underline" xfId="133" xr:uid="{00000000-0005-0000-0000-0000B5000000}"/>
    <cellStyle name="Title" xfId="31" builtinId="15" customBuiltin="1"/>
    <cellStyle name="Top rows" xfId="134" xr:uid="{00000000-0005-0000-0000-0000B7000000}"/>
    <cellStyle name="Top rows 2" xfId="135" xr:uid="{00000000-0005-0000-0000-0000B8000000}"/>
    <cellStyle name="WinCalendar_BlankCells_39" xfId="215" xr:uid="{CAC37354-3B56-4E1D-9E44-DCBDF149B6F6}"/>
    <cellStyle name="Year0" xfId="216" xr:uid="{C7EEC62F-C56C-4429-89E9-B84EF8BDED1A}"/>
  </cellStyles>
  <dxfs count="1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C7C0AA"/>
      <color rgb="FF639B9F"/>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microsoft.com/office/2017/10/relationships/person" Target="persons/person.xml" Id="rId27"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a:extLst>
            <a:ext uri="{FF2B5EF4-FFF2-40B4-BE49-F238E27FC236}">
              <a16:creationId xmlns:a16="http://schemas.microsoft.com/office/drawing/2014/main" id="{00000000-0008-0000-0000-000040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persons/person.xml><?xml version="1.0" encoding="utf-8"?>
<personList xmlns="http://schemas.microsoft.com/office/spreadsheetml/2018/threadedcomments" xmlns:x="http://schemas.openxmlformats.org/spreadsheetml/2006/main">
  <person displayName="Paolo Caccioppoli" id="{9F18831E-C441-48E3-974A-243BC278A696}" userId="Paolo Caccioppoli" providerId="None"/>
</personList>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38" personId="{9F18831E-C441-48E3-974A-243BC278A696}" id="{39EBE9BB-BAD0-44AD-8B85-DB301DE64108}">
    <text xml:space="preserve">Update reference
</text>
  </threadedComment>
  <threadedComment ref="J42" personId="{9F18831E-C441-48E3-974A-243BC278A696}" id="{EC7F11C4-07FD-4513-BB1D-6812A0FBF5CF}">
    <text xml:space="preserve">Update references
</text>
  </threadedComment>
</ThreadedComments>
</file>

<file path=xl/threadedComments/threadedComment2.xml><?xml version="1.0" encoding="utf-8"?>
<ThreadedComments xmlns="http://schemas.microsoft.com/office/spreadsheetml/2018/threadedcomments" xmlns:x="http://schemas.openxmlformats.org/spreadsheetml/2006/main">
  <threadedComment ref="I60" personId="{9F18831E-C441-48E3-974A-243BC278A696}" id="{CEED6BF1-2AC4-4DC1-9AC5-27855359FB2C}">
    <text xml:space="preserve">Update references
</text>
  </threadedComment>
  <threadedComment ref="C61" personId="{9F18831E-C441-48E3-974A-243BC278A696}" id="{55FF024F-C2AA-41C6-945F-B1CE511D770F}">
    <text xml:space="preserve">Update reference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view="pageBreakPreview" topLeftCell="A3" zoomScaleNormal="100" zoomScaleSheetLayoutView="100" workbookViewId="0">
      <selection activeCell="C12" sqref="C12"/>
    </sheetView>
  </sheetViews>
  <sheetFormatPr defaultColWidth="9.140625" defaultRowHeight="15" x14ac:dyDescent="0.25"/>
  <cols>
    <col min="1" max="1" width="26.5703125" style="2" customWidth="1"/>
    <col min="2" max="2" width="43.140625" style="2" customWidth="1"/>
    <col min="3" max="3" width="32.7109375" style="2" customWidth="1"/>
    <col min="4" max="4" width="32.28515625" style="2" customWidth="1"/>
    <col min="5" max="16384" width="9.140625" style="2"/>
  </cols>
  <sheetData>
    <row r="1" spans="1:4" x14ac:dyDescent="0.25">
      <c r="A1" s="114"/>
      <c r="B1" s="115"/>
      <c r="C1" s="115"/>
      <c r="D1" s="116"/>
    </row>
    <row r="2" spans="1:4" ht="236.25" customHeight="1" x14ac:dyDescent="0.25">
      <c r="A2" s="117"/>
      <c r="B2" s="118"/>
      <c r="C2" s="118"/>
      <c r="D2" s="119"/>
    </row>
    <row r="3" spans="1:4" ht="23.25" x14ac:dyDescent="0.35">
      <c r="A3" s="120" t="s">
        <v>285</v>
      </c>
      <c r="B3" s="121"/>
      <c r="C3" s="121"/>
      <c r="D3" s="122"/>
    </row>
    <row r="4" spans="1:4" ht="27.75" customHeight="1" x14ac:dyDescent="0.35">
      <c r="A4" s="120" t="s">
        <v>157</v>
      </c>
      <c r="B4" s="121"/>
      <c r="C4" s="121"/>
      <c r="D4" s="122"/>
    </row>
    <row r="5" spans="1:4" ht="27.75" customHeight="1" x14ac:dyDescent="0.35">
      <c r="A5" s="120" t="s">
        <v>0</v>
      </c>
      <c r="B5" s="121"/>
      <c r="C5" s="121"/>
      <c r="D5" s="122"/>
    </row>
    <row r="6" spans="1:4" ht="21" x14ac:dyDescent="0.35">
      <c r="A6" s="123" t="s">
        <v>1035</v>
      </c>
      <c r="B6" s="121"/>
      <c r="C6" s="121"/>
      <c r="D6" s="122"/>
    </row>
    <row r="7" spans="1:4" ht="60" customHeight="1" x14ac:dyDescent="0.25">
      <c r="A7" s="124"/>
      <c r="B7" s="121"/>
      <c r="C7" s="121"/>
      <c r="D7" s="122"/>
    </row>
    <row r="8" spans="1:4" ht="15" customHeight="1" x14ac:dyDescent="0.25">
      <c r="A8" s="117"/>
      <c r="B8" s="125" t="s">
        <v>1052</v>
      </c>
      <c r="C8" s="107"/>
      <c r="D8" s="131"/>
    </row>
    <row r="9" spans="1:4" ht="3" customHeight="1" x14ac:dyDescent="0.25">
      <c r="A9" s="117"/>
      <c r="B9" s="118"/>
      <c r="C9" s="118"/>
      <c r="D9" s="119"/>
    </row>
    <row r="10" spans="1:4" ht="15" customHeight="1" x14ac:dyDescent="0.25">
      <c r="A10" s="117"/>
      <c r="B10" s="125" t="s">
        <v>8</v>
      </c>
      <c r="C10" s="108"/>
      <c r="D10" s="119"/>
    </row>
    <row r="11" spans="1:4" ht="3" customHeight="1" x14ac:dyDescent="0.25">
      <c r="A11" s="117"/>
      <c r="B11" s="118"/>
      <c r="C11" s="133"/>
      <c r="D11" s="119"/>
    </row>
    <row r="12" spans="1:4" ht="15" customHeight="1" x14ac:dyDescent="0.25">
      <c r="A12" s="117"/>
      <c r="B12" s="125" t="s">
        <v>9</v>
      </c>
      <c r="C12" s="108"/>
      <c r="D12" s="131"/>
    </row>
    <row r="13" spans="1:4" x14ac:dyDescent="0.25">
      <c r="A13" s="117"/>
      <c r="B13" s="126"/>
      <c r="C13" s="126"/>
      <c r="D13" s="119"/>
    </row>
    <row r="14" spans="1:4" ht="15" customHeight="1" x14ac:dyDescent="0.25">
      <c r="A14" s="117"/>
      <c r="B14" s="126"/>
      <c r="C14" s="126"/>
      <c r="D14" s="122"/>
    </row>
    <row r="15" spans="1:4" ht="15" customHeight="1" x14ac:dyDescent="0.25">
      <c r="A15" s="127" t="s">
        <v>1036</v>
      </c>
      <c r="B15" s="128"/>
      <c r="C15" s="121"/>
      <c r="D15" s="122"/>
    </row>
    <row r="16" spans="1:4" ht="15" customHeight="1" x14ac:dyDescent="0.25">
      <c r="A16" s="160" t="s">
        <v>286</v>
      </c>
      <c r="B16" s="121"/>
      <c r="C16" s="121"/>
      <c r="D16" s="122"/>
    </row>
    <row r="17" spans="1:4" ht="39.950000000000003" customHeight="1" x14ac:dyDescent="0.25">
      <c r="A17" s="129"/>
      <c r="B17" s="130"/>
      <c r="C17" s="130"/>
      <c r="D17" s="132"/>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9" footer="0.31496062992125989"/>
  <pageSetup paperSize="9" scale="64"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rgb="FF003870"/>
    <pageSetUpPr fitToPage="1"/>
  </sheetPr>
  <dimension ref="A1:S25"/>
  <sheetViews>
    <sheetView showGridLines="0" view="pageBreakPreview" zoomScale="115" zoomScaleNormal="100" zoomScaleSheetLayoutView="115" workbookViewId="0">
      <selection activeCell="A5" sqref="A5:Q5"/>
    </sheetView>
  </sheetViews>
  <sheetFormatPr defaultColWidth="9.140625" defaultRowHeight="15" x14ac:dyDescent="0.25"/>
  <cols>
    <col min="1" max="1" width="3.7109375" style="16" customWidth="1"/>
    <col min="2" max="2" width="3.140625" style="16" customWidth="1"/>
    <col min="3" max="3" width="6.140625" style="16" customWidth="1"/>
    <col min="4" max="5" width="2.28515625" style="16" customWidth="1"/>
    <col min="6" max="6" width="62.42578125" style="15" customWidth="1"/>
    <col min="7" max="15" width="2.5703125" style="15" customWidth="1"/>
    <col min="16" max="17" width="16.140625" style="16" customWidth="1"/>
    <col min="18" max="18" width="2.7109375" style="16" customWidth="1"/>
    <col min="19" max="19" width="13.28515625" style="34" customWidth="1"/>
    <col min="20" max="16384" width="9.140625" style="16"/>
  </cols>
  <sheetData>
    <row r="1" spans="1:19" s="14" customFormat="1" ht="15" customHeight="1" x14ac:dyDescent="0.25">
      <c r="A1" s="397"/>
      <c r="B1" s="398"/>
      <c r="C1" s="398"/>
      <c r="D1" s="398"/>
      <c r="E1" s="419"/>
      <c r="F1" s="419"/>
      <c r="G1" s="419"/>
      <c r="H1" s="432"/>
      <c r="I1" s="432"/>
      <c r="J1" s="432"/>
      <c r="K1" s="432"/>
      <c r="L1" s="432"/>
      <c r="M1" s="432"/>
      <c r="N1" s="432"/>
      <c r="O1" s="432"/>
      <c r="P1" s="240"/>
      <c r="Q1" s="240"/>
      <c r="R1" s="433"/>
      <c r="S1" s="34"/>
    </row>
    <row r="2" spans="1:19" s="14" customFormat="1" ht="18" customHeight="1" x14ac:dyDescent="0.3">
      <c r="A2" s="399"/>
      <c r="B2" s="400"/>
      <c r="C2" s="400"/>
      <c r="D2" s="400"/>
      <c r="E2" s="420"/>
      <c r="F2" s="420"/>
      <c r="G2" s="420"/>
      <c r="H2" s="434"/>
      <c r="I2" s="434"/>
      <c r="J2" s="434"/>
      <c r="K2" s="434"/>
      <c r="L2" s="434"/>
      <c r="M2" s="434"/>
      <c r="N2" s="434"/>
      <c r="O2" s="828" t="s">
        <v>1052</v>
      </c>
      <c r="P2" s="831" t="str">
        <f>IF(NOT(ISBLANK(CoverSheet!$C$8)),CoverSheet!$C$8,"")</f>
        <v/>
      </c>
      <c r="Q2" s="832"/>
      <c r="R2" s="833"/>
      <c r="S2" s="34"/>
    </row>
    <row r="3" spans="1:19" s="14" customFormat="1" ht="18" customHeight="1" x14ac:dyDescent="0.3">
      <c r="A3" s="399"/>
      <c r="B3" s="400"/>
      <c r="C3" s="400"/>
      <c r="D3" s="400"/>
      <c r="E3" s="420"/>
      <c r="F3" s="420"/>
      <c r="G3" s="420"/>
      <c r="H3" s="434"/>
      <c r="I3" s="434"/>
      <c r="J3" s="434"/>
      <c r="K3" s="434"/>
      <c r="L3" s="434"/>
      <c r="M3" s="434"/>
      <c r="N3" s="434"/>
      <c r="O3" s="828" t="s">
        <v>1054</v>
      </c>
      <c r="P3" s="831" t="str">
        <f>IF(ISNUMBER(CoverSheet!$C$12),CoverSheet!$C$12,"")</f>
        <v/>
      </c>
      <c r="Q3" s="832"/>
      <c r="R3" s="833"/>
      <c r="S3" s="34"/>
    </row>
    <row r="4" spans="1:19" s="14" customFormat="1" ht="20.25" customHeight="1" x14ac:dyDescent="0.35">
      <c r="A4" s="220" t="s">
        <v>979</v>
      </c>
      <c r="B4" s="334"/>
      <c r="C4" s="242"/>
      <c r="D4" s="242"/>
      <c r="E4" s="434"/>
      <c r="F4" s="434"/>
      <c r="G4" s="434"/>
      <c r="H4" s="434"/>
      <c r="I4" s="434"/>
      <c r="J4" s="434"/>
      <c r="K4" s="434"/>
      <c r="L4" s="434"/>
      <c r="M4" s="434"/>
      <c r="N4" s="434"/>
      <c r="O4" s="434"/>
      <c r="P4" s="242"/>
      <c r="Q4" s="242"/>
      <c r="R4" s="421"/>
      <c r="S4" s="34"/>
    </row>
    <row r="5" spans="1:19" s="31" customFormat="1" ht="66" customHeight="1" x14ac:dyDescent="0.25">
      <c r="A5" s="829" t="s">
        <v>1064</v>
      </c>
      <c r="B5" s="837"/>
      <c r="C5" s="837"/>
      <c r="D5" s="837"/>
      <c r="E5" s="837"/>
      <c r="F5" s="837"/>
      <c r="G5" s="837"/>
      <c r="H5" s="837"/>
      <c r="I5" s="837"/>
      <c r="J5" s="837"/>
      <c r="K5" s="837"/>
      <c r="L5" s="837"/>
      <c r="M5" s="837"/>
      <c r="N5" s="837"/>
      <c r="O5" s="837"/>
      <c r="P5" s="837"/>
      <c r="Q5" s="837"/>
      <c r="R5" s="422"/>
      <c r="S5" s="33"/>
    </row>
    <row r="6" spans="1:19" s="14" customFormat="1" ht="15" customHeight="1" x14ac:dyDescent="0.25">
      <c r="A6" s="217" t="s">
        <v>151</v>
      </c>
      <c r="B6" s="335"/>
      <c r="C6" s="246"/>
      <c r="D6" s="242"/>
      <c r="E6" s="434"/>
      <c r="F6" s="434"/>
      <c r="G6" s="434"/>
      <c r="H6" s="434"/>
      <c r="I6" s="434"/>
      <c r="J6" s="434"/>
      <c r="K6" s="434"/>
      <c r="L6" s="434"/>
      <c r="M6" s="434"/>
      <c r="N6" s="434"/>
      <c r="O6" s="434"/>
      <c r="P6" s="242"/>
      <c r="Q6" s="242"/>
      <c r="R6" s="421"/>
      <c r="S6" s="34"/>
    </row>
    <row r="7" spans="1:19" s="159" customFormat="1" ht="15" customHeight="1" x14ac:dyDescent="0.25">
      <c r="A7" s="217"/>
      <c r="B7" s="335"/>
      <c r="C7" s="246"/>
      <c r="D7" s="242"/>
      <c r="E7" s="434"/>
      <c r="F7" s="434"/>
      <c r="G7" s="434"/>
      <c r="H7" s="434"/>
      <c r="I7" s="434"/>
      <c r="J7" s="434"/>
      <c r="K7" s="434"/>
      <c r="L7" s="434"/>
      <c r="M7" s="434"/>
      <c r="N7" s="434"/>
      <c r="O7" s="434"/>
      <c r="P7" s="242"/>
      <c r="Q7" s="242"/>
      <c r="R7" s="421"/>
      <c r="S7" s="34"/>
    </row>
    <row r="8" spans="1:19" ht="24" customHeight="1" x14ac:dyDescent="0.3">
      <c r="A8" s="189">
        <v>8</v>
      </c>
      <c r="B8" s="185"/>
      <c r="C8" s="247" t="s">
        <v>978</v>
      </c>
      <c r="D8" s="211"/>
      <c r="E8" s="211"/>
      <c r="F8" s="254"/>
      <c r="G8" s="211"/>
      <c r="H8" s="211"/>
      <c r="I8" s="211"/>
      <c r="J8" s="211"/>
      <c r="K8" s="211"/>
      <c r="L8" s="211"/>
      <c r="M8" s="211"/>
      <c r="N8" s="211"/>
      <c r="O8" s="211"/>
      <c r="P8" s="431" t="s">
        <v>362</v>
      </c>
      <c r="Q8" s="364"/>
      <c r="R8" s="183"/>
      <c r="S8" s="35"/>
    </row>
    <row r="9" spans="1:19" ht="15" customHeight="1" x14ac:dyDescent="0.25">
      <c r="A9" s="189">
        <v>9</v>
      </c>
      <c r="B9" s="185"/>
      <c r="C9" s="254"/>
      <c r="D9" s="211"/>
      <c r="E9" s="211"/>
      <c r="F9" s="211" t="s">
        <v>384</v>
      </c>
      <c r="G9" s="211"/>
      <c r="H9" s="211"/>
      <c r="I9" s="211"/>
      <c r="J9" s="211"/>
      <c r="K9" s="211"/>
      <c r="L9" s="211"/>
      <c r="M9" s="211"/>
      <c r="N9" s="211"/>
      <c r="O9" s="211"/>
      <c r="P9" s="200"/>
      <c r="Q9" s="364"/>
      <c r="R9" s="183"/>
      <c r="S9" s="34" t="s">
        <v>150</v>
      </c>
    </row>
    <row r="10" spans="1:19" s="58" customFormat="1" ht="15" customHeight="1" x14ac:dyDescent="0.25">
      <c r="A10" s="189">
        <v>10</v>
      </c>
      <c r="B10" s="185"/>
      <c r="C10" s="254"/>
      <c r="D10" s="211"/>
      <c r="E10" s="211"/>
      <c r="F10" s="211" t="s">
        <v>385</v>
      </c>
      <c r="G10" s="211"/>
      <c r="H10" s="211"/>
      <c r="I10" s="211"/>
      <c r="J10" s="211"/>
      <c r="K10" s="211"/>
      <c r="L10" s="211"/>
      <c r="M10" s="211"/>
      <c r="N10" s="211"/>
      <c r="O10" s="211"/>
      <c r="P10" s="200"/>
      <c r="Q10" s="364"/>
      <c r="R10" s="183"/>
      <c r="S10" s="34"/>
    </row>
    <row r="11" spans="1:19" s="58" customFormat="1" ht="15" customHeight="1" x14ac:dyDescent="0.25">
      <c r="A11" s="189">
        <v>11</v>
      </c>
      <c r="B11" s="185"/>
      <c r="C11" s="254"/>
      <c r="D11" s="211"/>
      <c r="E11" s="211"/>
      <c r="F11" s="211" t="s">
        <v>386</v>
      </c>
      <c r="G11" s="211"/>
      <c r="H11" s="211"/>
      <c r="I11" s="211"/>
      <c r="J11" s="211"/>
      <c r="K11" s="211"/>
      <c r="L11" s="211"/>
      <c r="M11" s="211"/>
      <c r="N11" s="211"/>
      <c r="O11" s="211"/>
      <c r="P11" s="200"/>
      <c r="Q11" s="364"/>
      <c r="R11" s="183"/>
      <c r="S11" s="34"/>
    </row>
    <row r="12" spans="1:19" ht="15" customHeight="1" x14ac:dyDescent="0.25">
      <c r="A12" s="189">
        <v>12</v>
      </c>
      <c r="B12" s="185"/>
      <c r="C12" s="254"/>
      <c r="D12" s="211"/>
      <c r="E12" s="211"/>
      <c r="F12" s="211" t="s">
        <v>387</v>
      </c>
      <c r="G12" s="211"/>
      <c r="H12" s="211"/>
      <c r="I12" s="211"/>
      <c r="J12" s="211"/>
      <c r="K12" s="211"/>
      <c r="L12" s="211"/>
      <c r="M12" s="211"/>
      <c r="N12" s="211"/>
      <c r="O12" s="211"/>
      <c r="P12" s="1">
        <v>41420</v>
      </c>
      <c r="Q12" s="364"/>
      <c r="R12" s="183"/>
      <c r="S12" s="34" t="s">
        <v>150</v>
      </c>
    </row>
    <row r="13" spans="1:19" s="58" customFormat="1" ht="15" customHeight="1" x14ac:dyDescent="0.25">
      <c r="A13" s="189">
        <v>13</v>
      </c>
      <c r="B13" s="185"/>
      <c r="C13" s="254"/>
      <c r="D13" s="211"/>
      <c r="E13" s="211"/>
      <c r="F13" s="211" t="s">
        <v>966</v>
      </c>
      <c r="G13" s="211"/>
      <c r="H13" s="211"/>
      <c r="I13" s="211"/>
      <c r="J13" s="211"/>
      <c r="K13" s="211"/>
      <c r="L13" s="211"/>
      <c r="M13" s="211"/>
      <c r="N13" s="211"/>
      <c r="O13" s="211"/>
      <c r="P13" s="200"/>
      <c r="Q13" s="364"/>
      <c r="R13" s="183"/>
      <c r="S13" s="34"/>
    </row>
    <row r="14" spans="1:19" ht="15" customHeight="1" x14ac:dyDescent="0.25">
      <c r="A14" s="189">
        <v>14</v>
      </c>
      <c r="B14" s="185"/>
      <c r="C14" s="254"/>
      <c r="D14" s="211"/>
      <c r="E14" s="211"/>
      <c r="F14" s="211" t="s">
        <v>361</v>
      </c>
      <c r="G14" s="211"/>
      <c r="H14" s="211"/>
      <c r="I14" s="211"/>
      <c r="J14" s="211"/>
      <c r="K14" s="211"/>
      <c r="L14" s="211"/>
      <c r="M14" s="211"/>
      <c r="N14" s="211"/>
      <c r="O14" s="211"/>
      <c r="P14" s="1"/>
      <c r="Q14" s="364"/>
      <c r="R14" s="183"/>
      <c r="S14" s="34" t="s">
        <v>150</v>
      </c>
    </row>
    <row r="15" spans="1:19" s="28" customFormat="1" ht="15" customHeight="1" x14ac:dyDescent="0.25">
      <c r="A15" s="189">
        <v>15</v>
      </c>
      <c r="B15" s="185"/>
      <c r="C15" s="254"/>
      <c r="D15" s="211"/>
      <c r="E15" s="211"/>
      <c r="F15" s="427" t="s">
        <v>125</v>
      </c>
      <c r="G15" s="211"/>
      <c r="H15" s="211"/>
      <c r="I15" s="211"/>
      <c r="J15" s="211"/>
      <c r="K15" s="185"/>
      <c r="L15" s="185"/>
      <c r="M15" s="185"/>
      <c r="N15" s="185"/>
      <c r="O15" s="185"/>
      <c r="P15" s="428">
        <f t="shared" ref="P15" si="0">SUM(P9:P14)</f>
        <v>41420</v>
      </c>
      <c r="Q15" s="364"/>
      <c r="R15" s="183"/>
      <c r="S15" s="34"/>
    </row>
    <row r="16" spans="1:19" ht="15" customHeight="1" x14ac:dyDescent="0.25">
      <c r="A16" s="189">
        <v>16</v>
      </c>
      <c r="B16" s="185"/>
      <c r="C16" s="254"/>
      <c r="D16" s="211"/>
      <c r="E16" s="211"/>
      <c r="F16" s="211" t="s">
        <v>348</v>
      </c>
      <c r="G16" s="211"/>
      <c r="H16" s="211"/>
      <c r="I16" s="211"/>
      <c r="J16" s="211"/>
      <c r="K16" s="185"/>
      <c r="L16" s="185"/>
      <c r="M16" s="185"/>
      <c r="N16" s="185"/>
      <c r="O16" s="185"/>
      <c r="P16" s="1"/>
      <c r="Q16" s="364"/>
      <c r="R16" s="183"/>
      <c r="S16" s="34" t="s">
        <v>150</v>
      </c>
    </row>
    <row r="17" spans="1:19" s="17" customFormat="1" ht="15" customHeight="1" x14ac:dyDescent="0.25">
      <c r="A17" s="189">
        <v>17</v>
      </c>
      <c r="B17" s="185"/>
      <c r="C17" s="254"/>
      <c r="D17" s="211"/>
      <c r="E17" s="211"/>
      <c r="F17" s="211" t="s">
        <v>1008</v>
      </c>
      <c r="G17" s="211"/>
      <c r="H17" s="211"/>
      <c r="I17" s="211"/>
      <c r="J17" s="211"/>
      <c r="K17" s="185"/>
      <c r="L17" s="185"/>
      <c r="M17" s="185"/>
      <c r="N17" s="185"/>
      <c r="O17" s="185"/>
      <c r="P17" s="1"/>
      <c r="Q17" s="364"/>
      <c r="R17" s="183"/>
      <c r="S17" s="34" t="s">
        <v>150</v>
      </c>
    </row>
    <row r="18" spans="1:19" s="58" customFormat="1" ht="15" customHeight="1" x14ac:dyDescent="0.25">
      <c r="A18" s="189">
        <v>18</v>
      </c>
      <c r="B18" s="185"/>
      <c r="C18" s="254"/>
      <c r="D18" s="211"/>
      <c r="E18" s="211"/>
      <c r="F18" s="211" t="s">
        <v>350</v>
      </c>
      <c r="G18" s="211"/>
      <c r="H18" s="211"/>
      <c r="I18" s="211"/>
      <c r="J18" s="211"/>
      <c r="K18" s="185"/>
      <c r="L18" s="185"/>
      <c r="M18" s="185"/>
      <c r="N18" s="185"/>
      <c r="O18" s="185"/>
      <c r="P18" s="1"/>
      <c r="Q18" s="364"/>
      <c r="R18" s="183"/>
      <c r="S18" s="34"/>
    </row>
    <row r="19" spans="1:19" s="28" customFormat="1" ht="15" customHeight="1" x14ac:dyDescent="0.25">
      <c r="A19" s="189">
        <v>19</v>
      </c>
      <c r="B19" s="185"/>
      <c r="C19" s="254"/>
      <c r="D19" s="211"/>
      <c r="E19" s="211"/>
      <c r="F19" s="427" t="s">
        <v>126</v>
      </c>
      <c r="G19" s="211"/>
      <c r="H19" s="211"/>
      <c r="I19" s="211"/>
      <c r="J19" s="211"/>
      <c r="K19" s="185"/>
      <c r="L19" s="185"/>
      <c r="M19" s="185"/>
      <c r="N19" s="185"/>
      <c r="O19" s="185"/>
      <c r="P19" s="428">
        <f t="shared" ref="P19" si="1">SUM(P16:P18)</f>
        <v>0</v>
      </c>
      <c r="Q19" s="364"/>
      <c r="R19" s="183"/>
      <c r="S19" s="34"/>
    </row>
    <row r="20" spans="1:19" s="29" customFormat="1" ht="15" customHeight="1" thickBot="1" x14ac:dyDescent="0.3">
      <c r="A20" s="189">
        <v>20</v>
      </c>
      <c r="B20" s="185"/>
      <c r="C20" s="254"/>
      <c r="D20" s="211"/>
      <c r="E20" s="211"/>
      <c r="F20" s="211"/>
      <c r="G20" s="211"/>
      <c r="H20" s="211"/>
      <c r="I20" s="211"/>
      <c r="J20" s="211"/>
      <c r="K20" s="185"/>
      <c r="L20" s="185"/>
      <c r="M20" s="185"/>
      <c r="N20" s="185"/>
      <c r="O20" s="185"/>
      <c r="P20" s="185"/>
      <c r="Q20" s="364"/>
      <c r="R20" s="183"/>
      <c r="S20" s="34"/>
    </row>
    <row r="21" spans="1:19" s="13" customFormat="1" ht="15" customHeight="1" thickBot="1" x14ac:dyDescent="0.3">
      <c r="A21" s="189">
        <v>21</v>
      </c>
      <c r="B21" s="185"/>
      <c r="C21" s="185"/>
      <c r="D21" s="366"/>
      <c r="E21" s="249" t="s">
        <v>976</v>
      </c>
      <c r="F21" s="366"/>
      <c r="G21" s="211"/>
      <c r="H21" s="211"/>
      <c r="I21" s="211"/>
      <c r="J21" s="211"/>
      <c r="K21" s="211"/>
      <c r="L21" s="211"/>
      <c r="M21" s="211"/>
      <c r="N21" s="211"/>
      <c r="O21" s="211"/>
      <c r="P21" s="403">
        <f t="shared" ref="P21" si="2">P15+P19</f>
        <v>41420</v>
      </c>
      <c r="Q21" s="364"/>
      <c r="R21" s="183"/>
      <c r="S21" s="34" t="s">
        <v>248</v>
      </c>
    </row>
    <row r="22" spans="1:19" s="17" customFormat="1" ht="30" customHeight="1" x14ac:dyDescent="0.3">
      <c r="A22" s="189">
        <v>22</v>
      </c>
      <c r="B22" s="185"/>
      <c r="C22" s="247" t="s">
        <v>977</v>
      </c>
      <c r="D22" s="211"/>
      <c r="E22" s="211"/>
      <c r="F22" s="211"/>
      <c r="G22" s="211"/>
      <c r="H22" s="211"/>
      <c r="I22" s="211"/>
      <c r="J22" s="211"/>
      <c r="K22" s="211"/>
      <c r="L22" s="211"/>
      <c r="M22" s="211"/>
      <c r="N22" s="211"/>
      <c r="O22" s="211"/>
      <c r="P22" s="429"/>
      <c r="Q22" s="364"/>
      <c r="R22" s="183"/>
      <c r="S22" s="35"/>
    </row>
    <row r="23" spans="1:19" s="13" customFormat="1" ht="15" customHeight="1" x14ac:dyDescent="0.25">
      <c r="A23" s="189">
        <v>23</v>
      </c>
      <c r="B23" s="185"/>
      <c r="C23" s="211"/>
      <c r="D23" s="258"/>
      <c r="E23" s="258"/>
      <c r="F23" s="258" t="s">
        <v>463</v>
      </c>
      <c r="G23" s="211"/>
      <c r="H23" s="211"/>
      <c r="I23" s="211"/>
      <c r="J23" s="211"/>
      <c r="K23" s="211"/>
      <c r="L23" s="211"/>
      <c r="M23" s="211"/>
      <c r="N23" s="211"/>
      <c r="O23" s="211"/>
      <c r="P23" s="1"/>
      <c r="Q23" s="364"/>
      <c r="R23" s="183"/>
      <c r="S23" s="34" t="s">
        <v>150</v>
      </c>
    </row>
    <row r="24" spans="1:19" s="13" customFormat="1" ht="15" customHeight="1" x14ac:dyDescent="0.25">
      <c r="A24" s="189">
        <v>24</v>
      </c>
      <c r="B24" s="185"/>
      <c r="C24" s="211"/>
      <c r="D24" s="258"/>
      <c r="E24" s="258"/>
      <c r="F24" s="258" t="s">
        <v>991</v>
      </c>
      <c r="G24" s="211"/>
      <c r="H24" s="211"/>
      <c r="I24" s="211"/>
      <c r="J24" s="211"/>
      <c r="K24" s="211"/>
      <c r="L24" s="211"/>
      <c r="M24" s="211"/>
      <c r="N24" s="211"/>
      <c r="O24" s="211"/>
      <c r="P24" s="1"/>
      <c r="Q24" s="364"/>
      <c r="R24" s="183"/>
      <c r="S24" s="34" t="s">
        <v>150</v>
      </c>
    </row>
    <row r="25" spans="1:19" x14ac:dyDescent="0.25">
      <c r="A25" s="189">
        <v>25</v>
      </c>
      <c r="B25" s="180"/>
      <c r="C25" s="180"/>
      <c r="D25" s="180"/>
      <c r="E25" s="179"/>
      <c r="F25" s="179"/>
      <c r="G25" s="179"/>
      <c r="H25" s="179"/>
      <c r="I25" s="179"/>
      <c r="J25" s="179"/>
      <c r="K25" s="179"/>
      <c r="L25" s="179"/>
      <c r="M25" s="179"/>
      <c r="N25" s="179"/>
      <c r="O25" s="179"/>
      <c r="P25" s="179"/>
      <c r="Q25" s="179"/>
      <c r="R25" s="178"/>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Q5"/>
    <mergeCell ref="P2:R2"/>
    <mergeCell ref="P3:R3"/>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P9:P11 P23:P24" xr:uid="{00000000-0002-0000-0D00-000002000000}">
      <formula1>OR(AND(ISNUMBER(P9),P9&gt;=0),AND(ISTEXT(P9),P9="N/A"))</formula1>
    </dataValidation>
    <dataValidation type="decimal" operator="greaterThanOrEqual" allowBlank="1" showInputMessage="1" showErrorMessage="1" error="Decimal values larger than or equal to 0 are accepted" prompt="Please enter a number larger than or equal to 0." sqref="P16" xr:uid="{00000000-0002-0000-0D00-000000000000}">
      <formula1>0</formula1>
    </dataValidation>
    <dataValidation type="decimal" operator="greaterThanOrEqual" allowBlank="1" showInputMessage="1" showErrorMessage="1" error="Decimal values larger than or equal to 0 are accepted" prompt="Please enter a number larger than or equal to 0" sqref="P12:P14 P17:P18" xr:uid="{00000000-0002-0000-0D00-000001000000}">
      <formula1>0</formula1>
    </dataValidation>
  </dataValidations>
  <pageMargins left="0.70866141732283472" right="0.70866141732283472" top="0.74803149606299213" bottom="0.74803149606299213" header="0.31496062992125984" footer="0.31496062992125984"/>
  <pageSetup paperSize="9" scale="94" fitToHeight="0"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M87"/>
  <sheetViews>
    <sheetView showGridLines="0" view="pageBreakPreview" zoomScaleNormal="100" zoomScaleSheetLayoutView="100" workbookViewId="0">
      <selection activeCell="A5" sqref="A5:K5"/>
    </sheetView>
  </sheetViews>
  <sheetFormatPr defaultColWidth="9.140625" defaultRowHeight="15" x14ac:dyDescent="0.25"/>
  <cols>
    <col min="1" max="1" width="4.7109375" style="12" customWidth="1"/>
    <col min="2" max="2" width="3.140625" style="12" customWidth="1"/>
    <col min="3" max="3" width="6.140625" style="12" customWidth="1"/>
    <col min="4" max="4" width="2.28515625" style="12" customWidth="1"/>
    <col min="5" max="5" width="2.28515625" style="15" customWidth="1"/>
    <col min="6" max="6" width="27.85546875" style="15" customWidth="1"/>
    <col min="7" max="7" width="10.5703125" style="15" customWidth="1"/>
    <col min="8" max="8" width="40.7109375" style="15" customWidth="1"/>
    <col min="9" max="11" width="16.7109375" style="12" customWidth="1"/>
    <col min="12" max="12" width="2.7109375" style="12" customWidth="1"/>
    <col min="13" max="13" width="14.28515625" style="12" customWidth="1"/>
    <col min="14" max="16384" width="9.140625" style="12"/>
  </cols>
  <sheetData>
    <row r="1" spans="1:12" s="5" customFormat="1" ht="15" customHeight="1" x14ac:dyDescent="0.3">
      <c r="A1" s="332"/>
      <c r="B1" s="240"/>
      <c r="C1" s="240"/>
      <c r="D1" s="240"/>
      <c r="E1" s="240"/>
      <c r="F1" s="240"/>
      <c r="G1" s="240"/>
      <c r="H1" s="240"/>
      <c r="I1" s="240"/>
      <c r="J1" s="240"/>
      <c r="K1" s="240"/>
      <c r="L1" s="360"/>
    </row>
    <row r="2" spans="1:12" s="5" customFormat="1" ht="18" customHeight="1" x14ac:dyDescent="0.3">
      <c r="A2" s="333"/>
      <c r="B2" s="361"/>
      <c r="C2" s="242"/>
      <c r="D2" s="242"/>
      <c r="E2" s="242"/>
      <c r="F2" s="242"/>
      <c r="G2" s="242"/>
      <c r="H2" s="242"/>
      <c r="I2" s="221" t="s">
        <v>1052</v>
      </c>
      <c r="J2" s="870" t="str">
        <f>IF(NOT(ISBLANK(CoverSheet!$C$8)),CoverSheet!$C$8,"")</f>
        <v/>
      </c>
      <c r="K2" s="870"/>
      <c r="L2" s="362"/>
    </row>
    <row r="3" spans="1:12" s="5" customFormat="1" ht="18" customHeight="1" x14ac:dyDescent="0.3">
      <c r="A3" s="333"/>
      <c r="B3" s="361"/>
      <c r="C3" s="242"/>
      <c r="D3" s="242"/>
      <c r="E3" s="242"/>
      <c r="F3" s="242"/>
      <c r="G3" s="242"/>
      <c r="H3" s="242"/>
      <c r="I3" s="221" t="s">
        <v>1054</v>
      </c>
      <c r="J3" s="871" t="str">
        <f>IF(ISNUMBER(CoverSheet!$C$12),CoverSheet!$C$12,"")</f>
        <v/>
      </c>
      <c r="K3" s="871"/>
      <c r="L3" s="362"/>
    </row>
    <row r="4" spans="1:12" s="5" customFormat="1" ht="21" x14ac:dyDescent="0.35">
      <c r="A4" s="220" t="s">
        <v>1041</v>
      </c>
      <c r="B4" s="242"/>
      <c r="C4" s="242"/>
      <c r="D4" s="242"/>
      <c r="E4" s="242"/>
      <c r="F4" s="242"/>
      <c r="G4" s="242"/>
      <c r="H4" s="242"/>
      <c r="I4" s="335"/>
      <c r="J4" s="242"/>
      <c r="K4" s="242"/>
      <c r="L4" s="243"/>
    </row>
    <row r="5" spans="1:12" s="17" customFormat="1" ht="37.5" customHeight="1" x14ac:dyDescent="0.25">
      <c r="A5" s="829" t="s">
        <v>1061</v>
      </c>
      <c r="B5" s="837"/>
      <c r="C5" s="837"/>
      <c r="D5" s="837"/>
      <c r="E5" s="837"/>
      <c r="F5" s="837"/>
      <c r="G5" s="837"/>
      <c r="H5" s="837"/>
      <c r="I5" s="837"/>
      <c r="J5" s="837"/>
      <c r="K5" s="837"/>
      <c r="L5" s="245"/>
    </row>
    <row r="6" spans="1:12" s="5" customFormat="1" ht="15" customHeight="1" x14ac:dyDescent="0.25">
      <c r="A6" s="217" t="s">
        <v>151</v>
      </c>
      <c r="B6" s="335"/>
      <c r="C6" s="246"/>
      <c r="D6" s="246"/>
      <c r="E6" s="246"/>
      <c r="F6" s="246"/>
      <c r="G6" s="246"/>
      <c r="H6" s="246"/>
      <c r="I6" s="242"/>
      <c r="J6" s="242"/>
      <c r="K6" s="242"/>
      <c r="L6" s="243"/>
    </row>
    <row r="7" spans="1:12" ht="30" customHeight="1" x14ac:dyDescent="0.3">
      <c r="A7" s="189">
        <v>7</v>
      </c>
      <c r="B7" s="254"/>
      <c r="C7" s="247" t="s">
        <v>1042</v>
      </c>
      <c r="D7" s="211"/>
      <c r="E7" s="211"/>
      <c r="F7" s="211"/>
      <c r="G7" s="211"/>
      <c r="H7" s="211"/>
      <c r="I7" s="192"/>
      <c r="J7" s="192"/>
      <c r="K7" s="192"/>
      <c r="L7" s="183"/>
    </row>
    <row r="8" spans="1:12" ht="15.75" customHeight="1" x14ac:dyDescent="0.25">
      <c r="A8" s="189">
        <v>8</v>
      </c>
      <c r="B8" s="211"/>
      <c r="C8" s="872"/>
      <c r="D8" s="872"/>
      <c r="E8" s="363"/>
      <c r="F8" s="363"/>
      <c r="G8" s="363"/>
      <c r="H8" s="363"/>
      <c r="I8" s="401"/>
      <c r="J8" s="401"/>
      <c r="K8" s="401"/>
      <c r="L8" s="183"/>
    </row>
    <row r="9" spans="1:12" ht="29.25" customHeight="1" x14ac:dyDescent="0.35">
      <c r="A9" s="189">
        <v>9</v>
      </c>
      <c r="B9" s="211"/>
      <c r="C9" s="872"/>
      <c r="D9" s="872"/>
      <c r="E9" s="363"/>
      <c r="F9" s="418"/>
      <c r="G9" s="363"/>
      <c r="H9" s="363"/>
      <c r="I9" s="279" t="s">
        <v>346</v>
      </c>
      <c r="J9" s="279" t="s">
        <v>345</v>
      </c>
      <c r="K9" s="279" t="s">
        <v>3</v>
      </c>
      <c r="L9" s="183"/>
    </row>
    <row r="10" spans="1:12" s="17" customFormat="1" ht="18.75" customHeight="1" x14ac:dyDescent="0.25">
      <c r="A10" s="189">
        <v>10</v>
      </c>
      <c r="B10" s="211"/>
      <c r="C10" s="872"/>
      <c r="D10" s="872"/>
      <c r="E10" s="248" t="str">
        <f>'S5.Actual Expenditure Opex'!F9</f>
        <v>Customer operations</v>
      </c>
      <c r="F10" s="423"/>
      <c r="G10" s="363"/>
      <c r="H10" s="366"/>
      <c r="I10" s="211"/>
      <c r="J10" s="211"/>
      <c r="K10" s="211"/>
      <c r="L10" s="183"/>
    </row>
    <row r="11" spans="1:12" s="17" customFormat="1" ht="15" customHeight="1" x14ac:dyDescent="0.25">
      <c r="A11" s="189">
        <v>11</v>
      </c>
      <c r="B11" s="211"/>
      <c r="C11" s="872"/>
      <c r="D11" s="872"/>
      <c r="E11" s="255"/>
      <c r="F11" s="258" t="s">
        <v>95</v>
      </c>
      <c r="G11" s="363"/>
      <c r="H11" s="255"/>
      <c r="I11" s="1"/>
      <c r="J11" s="211"/>
      <c r="K11" s="211"/>
      <c r="L11" s="183"/>
    </row>
    <row r="12" spans="1:12" s="17" customFormat="1" ht="15" customHeight="1" x14ac:dyDescent="0.25">
      <c r="A12" s="189">
        <v>12</v>
      </c>
      <c r="B12" s="211"/>
      <c r="C12" s="872"/>
      <c r="D12" s="872"/>
      <c r="E12" s="255"/>
      <c r="F12" s="258" t="s">
        <v>96</v>
      </c>
      <c r="G12" s="363"/>
      <c r="H12" s="255"/>
      <c r="I12" s="1"/>
      <c r="J12" s="1"/>
      <c r="K12" s="402">
        <f>I12+J12</f>
        <v>0</v>
      </c>
      <c r="L12" s="183"/>
    </row>
    <row r="13" spans="1:12" s="17" customFormat="1" ht="15" customHeight="1" x14ac:dyDescent="0.25">
      <c r="A13" s="189">
        <v>13</v>
      </c>
      <c r="B13" s="211"/>
      <c r="C13" s="872"/>
      <c r="D13" s="872"/>
      <c r="E13" s="255"/>
      <c r="F13" s="249" t="s">
        <v>97</v>
      </c>
      <c r="G13" s="363"/>
      <c r="H13" s="255"/>
      <c r="I13" s="402">
        <f>SUM(I11:I12)</f>
        <v>0</v>
      </c>
      <c r="J13" s="185"/>
      <c r="K13" s="185"/>
      <c r="L13" s="183"/>
    </row>
    <row r="14" spans="1:12" s="17" customFormat="1" ht="18" customHeight="1" x14ac:dyDescent="0.25">
      <c r="A14" s="189">
        <v>14</v>
      </c>
      <c r="B14" s="211"/>
      <c r="C14" s="872"/>
      <c r="D14" s="872"/>
      <c r="E14" s="248" t="str">
        <f>'S5.Actual Expenditure Opex'!F10</f>
        <v>Product, sales &amp; marketing</v>
      </c>
      <c r="F14" s="366"/>
      <c r="G14" s="363"/>
      <c r="H14" s="366"/>
      <c r="I14" s="185"/>
      <c r="J14" s="185"/>
      <c r="K14" s="185"/>
      <c r="L14" s="183"/>
    </row>
    <row r="15" spans="1:12" s="17" customFormat="1" ht="15" customHeight="1" x14ac:dyDescent="0.25">
      <c r="A15" s="189">
        <v>15</v>
      </c>
      <c r="B15" s="211"/>
      <c r="C15" s="872"/>
      <c r="D15" s="872"/>
      <c r="E15" s="255"/>
      <c r="F15" s="258" t="s">
        <v>95</v>
      </c>
      <c r="G15" s="363"/>
      <c r="H15" s="254"/>
      <c r="I15" s="1"/>
      <c r="J15" s="185"/>
      <c r="K15" s="185"/>
      <c r="L15" s="183"/>
    </row>
    <row r="16" spans="1:12" s="17" customFormat="1" ht="15" customHeight="1" x14ac:dyDescent="0.25">
      <c r="A16" s="189">
        <v>16</v>
      </c>
      <c r="B16" s="211"/>
      <c r="C16" s="872"/>
      <c r="D16" s="872"/>
      <c r="E16" s="255"/>
      <c r="F16" s="258" t="s">
        <v>96</v>
      </c>
      <c r="G16" s="363"/>
      <c r="H16" s="254"/>
      <c r="I16" s="1"/>
      <c r="J16" s="1"/>
      <c r="K16" s="402">
        <f>I16+J16</f>
        <v>0</v>
      </c>
      <c r="L16" s="183"/>
    </row>
    <row r="17" spans="1:12" s="17" customFormat="1" ht="15" customHeight="1" x14ac:dyDescent="0.25">
      <c r="A17" s="189">
        <v>17</v>
      </c>
      <c r="B17" s="211"/>
      <c r="C17" s="872"/>
      <c r="D17" s="872"/>
      <c r="E17" s="255"/>
      <c r="F17" s="249" t="s">
        <v>97</v>
      </c>
      <c r="G17" s="363"/>
      <c r="H17" s="254"/>
      <c r="I17" s="402">
        <f>SUM(I15:I16)</f>
        <v>0</v>
      </c>
      <c r="J17" s="185"/>
      <c r="K17" s="185"/>
      <c r="L17" s="183"/>
    </row>
    <row r="18" spans="1:12" s="17" customFormat="1" ht="18" customHeight="1" x14ac:dyDescent="0.25">
      <c r="A18" s="189">
        <v>18</v>
      </c>
      <c r="B18" s="211"/>
      <c r="C18" s="872"/>
      <c r="D18" s="872"/>
      <c r="E18" s="248" t="str">
        <f>'S5.Actual Expenditure Opex'!F11</f>
        <v>Maintenance</v>
      </c>
      <c r="F18" s="366"/>
      <c r="G18" s="363"/>
      <c r="H18" s="366"/>
      <c r="I18" s="185"/>
      <c r="J18" s="185"/>
      <c r="K18" s="185"/>
      <c r="L18" s="183"/>
    </row>
    <row r="19" spans="1:12" s="17" customFormat="1" ht="15" customHeight="1" x14ac:dyDescent="0.25">
      <c r="A19" s="189">
        <v>19</v>
      </c>
      <c r="B19" s="211"/>
      <c r="C19" s="872"/>
      <c r="D19" s="872"/>
      <c r="E19" s="255"/>
      <c r="F19" s="258" t="s">
        <v>95</v>
      </c>
      <c r="G19" s="363"/>
      <c r="H19" s="254"/>
      <c r="I19" s="1"/>
      <c r="J19" s="185"/>
      <c r="K19" s="185"/>
      <c r="L19" s="183"/>
    </row>
    <row r="20" spans="1:12" s="17" customFormat="1" ht="15" customHeight="1" x14ac:dyDescent="0.25">
      <c r="A20" s="189">
        <v>20</v>
      </c>
      <c r="B20" s="211"/>
      <c r="C20" s="872"/>
      <c r="D20" s="872"/>
      <c r="E20" s="255"/>
      <c r="F20" s="258" t="s">
        <v>96</v>
      </c>
      <c r="G20" s="363"/>
      <c r="H20" s="254"/>
      <c r="I20" s="1"/>
      <c r="J20" s="1"/>
      <c r="K20" s="402">
        <f>I20+J20</f>
        <v>0</v>
      </c>
      <c r="L20" s="183"/>
    </row>
    <row r="21" spans="1:12" s="17" customFormat="1" ht="15" customHeight="1" x14ac:dyDescent="0.25">
      <c r="A21" s="189">
        <v>21</v>
      </c>
      <c r="B21" s="211"/>
      <c r="C21" s="872"/>
      <c r="D21" s="872"/>
      <c r="E21" s="255"/>
      <c r="F21" s="249" t="s">
        <v>97</v>
      </c>
      <c r="G21" s="363"/>
      <c r="H21" s="254"/>
      <c r="I21" s="402">
        <f>SUM(I19:I20)</f>
        <v>0</v>
      </c>
      <c r="J21" s="185"/>
      <c r="K21" s="185"/>
      <c r="L21" s="183"/>
    </row>
    <row r="22" spans="1:12" s="17" customFormat="1" ht="18" customHeight="1" x14ac:dyDescent="0.25">
      <c r="A22" s="189">
        <v>22</v>
      </c>
      <c r="B22" s="211"/>
      <c r="C22" s="872"/>
      <c r="D22" s="872"/>
      <c r="E22" s="248" t="str">
        <f>'S5.Actual Expenditure Opex'!F12</f>
        <v>Network operations</v>
      </c>
      <c r="F22" s="366"/>
      <c r="G22" s="363"/>
      <c r="H22" s="366"/>
      <c r="I22" s="185"/>
      <c r="J22" s="185"/>
      <c r="K22" s="185"/>
      <c r="L22" s="183"/>
    </row>
    <row r="23" spans="1:12" s="17" customFormat="1" ht="15" customHeight="1" x14ac:dyDescent="0.25">
      <c r="A23" s="189">
        <v>23</v>
      </c>
      <c r="B23" s="211"/>
      <c r="C23" s="872"/>
      <c r="D23" s="872"/>
      <c r="E23" s="255"/>
      <c r="F23" s="258" t="s">
        <v>95</v>
      </c>
      <c r="G23" s="363"/>
      <c r="H23" s="254"/>
      <c r="I23" s="1">
        <v>30109</v>
      </c>
      <c r="J23" s="185"/>
      <c r="K23" s="185"/>
      <c r="L23" s="183"/>
    </row>
    <row r="24" spans="1:12" s="17" customFormat="1" ht="15" customHeight="1" x14ac:dyDescent="0.25">
      <c r="A24" s="189">
        <v>24</v>
      </c>
      <c r="B24" s="211"/>
      <c r="C24" s="872"/>
      <c r="D24" s="872"/>
      <c r="E24" s="255"/>
      <c r="F24" s="258" t="s">
        <v>96</v>
      </c>
      <c r="G24" s="363"/>
      <c r="H24" s="254"/>
      <c r="I24" s="1">
        <v>11312</v>
      </c>
      <c r="J24" s="1"/>
      <c r="K24" s="402">
        <f>I24+J24</f>
        <v>11312</v>
      </c>
      <c r="L24" s="183"/>
    </row>
    <row r="25" spans="1:12" s="17" customFormat="1" ht="15" customHeight="1" x14ac:dyDescent="0.25">
      <c r="A25" s="189">
        <v>25</v>
      </c>
      <c r="B25" s="211"/>
      <c r="C25" s="872"/>
      <c r="D25" s="872"/>
      <c r="E25" s="255"/>
      <c r="F25" s="249" t="s">
        <v>97</v>
      </c>
      <c r="G25" s="363"/>
      <c r="H25" s="254"/>
      <c r="I25" s="402">
        <f>SUM(I23:I24)</f>
        <v>41421</v>
      </c>
      <c r="J25" s="185"/>
      <c r="K25" s="185"/>
      <c r="L25" s="183"/>
    </row>
    <row r="26" spans="1:12" s="17" customFormat="1" ht="18" customHeight="1" x14ac:dyDescent="0.25">
      <c r="A26" s="189">
        <v>26</v>
      </c>
      <c r="B26" s="211"/>
      <c r="C26" s="872"/>
      <c r="D26" s="872"/>
      <c r="E26" s="248" t="str">
        <f>'S5.Actual Expenditure Opex'!F13</f>
        <v>Network operating costs</v>
      </c>
      <c r="F26" s="366"/>
      <c r="G26" s="363"/>
      <c r="H26" s="366"/>
      <c r="I26" s="185"/>
      <c r="J26" s="185"/>
      <c r="K26" s="185"/>
      <c r="L26" s="183"/>
    </row>
    <row r="27" spans="1:12" s="17" customFormat="1" ht="15" customHeight="1" x14ac:dyDescent="0.25">
      <c r="A27" s="189">
        <v>27</v>
      </c>
      <c r="B27" s="211"/>
      <c r="C27" s="872"/>
      <c r="D27" s="872"/>
      <c r="E27" s="255"/>
      <c r="F27" s="258" t="s">
        <v>95</v>
      </c>
      <c r="G27" s="363"/>
      <c r="H27" s="254"/>
      <c r="I27" s="1"/>
      <c r="J27" s="185"/>
      <c r="K27" s="185"/>
      <c r="L27" s="183"/>
    </row>
    <row r="28" spans="1:12" s="17" customFormat="1" ht="15" customHeight="1" x14ac:dyDescent="0.25">
      <c r="A28" s="189">
        <v>28</v>
      </c>
      <c r="B28" s="211"/>
      <c r="C28" s="872"/>
      <c r="D28" s="872"/>
      <c r="E28" s="255"/>
      <c r="F28" s="258" t="s">
        <v>96</v>
      </c>
      <c r="G28" s="363"/>
      <c r="H28" s="254"/>
      <c r="I28" s="1"/>
      <c r="J28" s="1"/>
      <c r="K28" s="402">
        <f>I28+J28</f>
        <v>0</v>
      </c>
      <c r="L28" s="183"/>
    </row>
    <row r="29" spans="1:12" s="17" customFormat="1" ht="18" customHeight="1" x14ac:dyDescent="0.25">
      <c r="A29" s="189">
        <v>29</v>
      </c>
      <c r="B29" s="211"/>
      <c r="C29" s="872"/>
      <c r="D29" s="872"/>
      <c r="E29" s="255"/>
      <c r="F29" s="249" t="s">
        <v>97</v>
      </c>
      <c r="G29" s="363"/>
      <c r="H29" s="254"/>
      <c r="I29" s="402">
        <f>SUM(I27:I28)</f>
        <v>0</v>
      </c>
      <c r="J29" s="185"/>
      <c r="K29" s="185"/>
      <c r="L29" s="183"/>
    </row>
    <row r="30" spans="1:12" s="17" customFormat="1" ht="15" customHeight="1" x14ac:dyDescent="0.25">
      <c r="A30" s="189">
        <v>30</v>
      </c>
      <c r="B30" s="211"/>
      <c r="C30" s="872"/>
      <c r="D30" s="872"/>
      <c r="E30" s="248" t="str">
        <f>'S5.Actual Expenditure Opex'!F14</f>
        <v>Other network costs</v>
      </c>
      <c r="F30" s="366"/>
      <c r="G30" s="363"/>
      <c r="H30" s="366"/>
      <c r="I30" s="185"/>
      <c r="J30" s="185"/>
      <c r="K30" s="185"/>
      <c r="L30" s="183"/>
    </row>
    <row r="31" spans="1:12" s="17" customFormat="1" ht="15" customHeight="1" x14ac:dyDescent="0.25">
      <c r="A31" s="189">
        <v>31</v>
      </c>
      <c r="B31" s="211"/>
      <c r="C31" s="872"/>
      <c r="D31" s="872"/>
      <c r="E31" s="255"/>
      <c r="F31" s="258" t="s">
        <v>95</v>
      </c>
      <c r="G31" s="363"/>
      <c r="H31" s="254"/>
      <c r="I31" s="1"/>
      <c r="J31" s="185"/>
      <c r="K31" s="185"/>
      <c r="L31" s="183"/>
    </row>
    <row r="32" spans="1:12" s="17" customFormat="1" ht="15" customHeight="1" x14ac:dyDescent="0.25">
      <c r="A32" s="189">
        <v>32</v>
      </c>
      <c r="B32" s="211"/>
      <c r="C32" s="872"/>
      <c r="D32" s="872"/>
      <c r="E32" s="255"/>
      <c r="F32" s="258" t="s">
        <v>96</v>
      </c>
      <c r="G32" s="363"/>
      <c r="H32" s="254"/>
      <c r="I32" s="1"/>
      <c r="J32" s="1"/>
      <c r="K32" s="402">
        <f>I32+J32</f>
        <v>0</v>
      </c>
      <c r="L32" s="183"/>
    </row>
    <row r="33" spans="1:12" s="17" customFormat="1" ht="15" customHeight="1" x14ac:dyDescent="0.25">
      <c r="A33" s="189">
        <v>33</v>
      </c>
      <c r="B33" s="211"/>
      <c r="C33" s="872"/>
      <c r="D33" s="872"/>
      <c r="E33" s="255"/>
      <c r="F33" s="249" t="s">
        <v>97</v>
      </c>
      <c r="G33" s="363"/>
      <c r="H33" s="254"/>
      <c r="I33" s="402">
        <f>SUM(I31:I32)</f>
        <v>0</v>
      </c>
      <c r="J33" s="185"/>
      <c r="K33" s="185"/>
      <c r="L33" s="183"/>
    </row>
    <row r="34" spans="1:12" s="58" customFormat="1" ht="15" customHeight="1" x14ac:dyDescent="0.25">
      <c r="A34" s="189">
        <v>34</v>
      </c>
      <c r="B34" s="211"/>
      <c r="C34" s="872"/>
      <c r="D34" s="872"/>
      <c r="E34" s="248" t="str">
        <f>'S5.Actual Expenditure Opex'!F16</f>
        <v>Asset management</v>
      </c>
      <c r="F34" s="366"/>
      <c r="G34" s="363"/>
      <c r="H34" s="366"/>
      <c r="I34" s="185"/>
      <c r="J34" s="185"/>
      <c r="K34" s="185"/>
      <c r="L34" s="183"/>
    </row>
    <row r="35" spans="1:12" s="58" customFormat="1" ht="15" customHeight="1" x14ac:dyDescent="0.25">
      <c r="A35" s="189">
        <v>35</v>
      </c>
      <c r="B35" s="211"/>
      <c r="C35" s="872"/>
      <c r="D35" s="872"/>
      <c r="E35" s="255"/>
      <c r="F35" s="258" t="s">
        <v>95</v>
      </c>
      <c r="G35" s="363"/>
      <c r="H35" s="254"/>
      <c r="I35" s="1"/>
      <c r="J35" s="185"/>
      <c r="K35" s="185"/>
      <c r="L35" s="183"/>
    </row>
    <row r="36" spans="1:12" s="58" customFormat="1" ht="15" customHeight="1" x14ac:dyDescent="0.25">
      <c r="A36" s="189">
        <v>36</v>
      </c>
      <c r="B36" s="211"/>
      <c r="C36" s="872"/>
      <c r="D36" s="872"/>
      <c r="E36" s="255"/>
      <c r="F36" s="258" t="s">
        <v>96</v>
      </c>
      <c r="G36" s="363"/>
      <c r="H36" s="254"/>
      <c r="I36" s="1"/>
      <c r="J36" s="1"/>
      <c r="K36" s="402">
        <f>I36+J36</f>
        <v>0</v>
      </c>
      <c r="L36" s="183"/>
    </row>
    <row r="37" spans="1:12" s="58" customFormat="1" ht="15" customHeight="1" x14ac:dyDescent="0.25">
      <c r="A37" s="189">
        <v>37</v>
      </c>
      <c r="B37" s="211"/>
      <c r="C37" s="872"/>
      <c r="D37" s="872"/>
      <c r="E37" s="255"/>
      <c r="F37" s="249" t="s">
        <v>97</v>
      </c>
      <c r="G37" s="363"/>
      <c r="H37" s="254"/>
      <c r="I37" s="402">
        <f>SUM(I35:I36)</f>
        <v>0</v>
      </c>
      <c r="J37" s="185"/>
      <c r="K37" s="185"/>
      <c r="L37" s="183"/>
    </row>
    <row r="38" spans="1:12" s="58" customFormat="1" ht="15" customHeight="1" x14ac:dyDescent="0.25">
      <c r="A38" s="189">
        <v>38</v>
      </c>
      <c r="B38" s="211"/>
      <c r="C38" s="872"/>
      <c r="D38" s="872"/>
      <c r="E38" s="248" t="str">
        <f>'S5.Actual Expenditure Opex'!F17</f>
        <v>Corporate opex</v>
      </c>
      <c r="F38" s="366"/>
      <c r="G38" s="363"/>
      <c r="H38" s="366"/>
      <c r="I38" s="185"/>
      <c r="J38" s="185"/>
      <c r="K38" s="185"/>
      <c r="L38" s="183"/>
    </row>
    <row r="39" spans="1:12" s="58" customFormat="1" ht="15" customHeight="1" x14ac:dyDescent="0.25">
      <c r="A39" s="189">
        <v>39</v>
      </c>
      <c r="B39" s="211"/>
      <c r="C39" s="872"/>
      <c r="D39" s="872"/>
      <c r="E39" s="255"/>
      <c r="F39" s="258" t="s">
        <v>95</v>
      </c>
      <c r="G39" s="363"/>
      <c r="H39" s="254"/>
      <c r="I39" s="1"/>
      <c r="J39" s="185"/>
      <c r="K39" s="185"/>
      <c r="L39" s="183"/>
    </row>
    <row r="40" spans="1:12" s="58" customFormat="1" ht="15" customHeight="1" x14ac:dyDescent="0.25">
      <c r="A40" s="189">
        <v>40</v>
      </c>
      <c r="B40" s="211"/>
      <c r="C40" s="872"/>
      <c r="D40" s="872"/>
      <c r="E40" s="255"/>
      <c r="F40" s="258" t="s">
        <v>96</v>
      </c>
      <c r="G40" s="363"/>
      <c r="H40" s="254"/>
      <c r="I40" s="1"/>
      <c r="J40" s="1"/>
      <c r="K40" s="402">
        <f>I40+J40</f>
        <v>0</v>
      </c>
      <c r="L40" s="183"/>
    </row>
    <row r="41" spans="1:12" s="58" customFormat="1" ht="15" customHeight="1" x14ac:dyDescent="0.25">
      <c r="A41" s="189">
        <v>41</v>
      </c>
      <c r="B41" s="211"/>
      <c r="C41" s="872"/>
      <c r="D41" s="872"/>
      <c r="E41" s="255"/>
      <c r="F41" s="249" t="s">
        <v>97</v>
      </c>
      <c r="G41" s="363"/>
      <c r="H41" s="254"/>
      <c r="I41" s="402">
        <f>SUM(I39:I40)</f>
        <v>0</v>
      </c>
      <c r="J41" s="185"/>
      <c r="K41" s="185"/>
      <c r="L41" s="183"/>
    </row>
    <row r="42" spans="1:12" s="58" customFormat="1" ht="15" customHeight="1" x14ac:dyDescent="0.25">
      <c r="A42" s="189">
        <v>42</v>
      </c>
      <c r="B42" s="211"/>
      <c r="C42" s="872"/>
      <c r="D42" s="872"/>
      <c r="E42" s="248" t="str">
        <f>'S5.Actual Expenditure Opex'!F18</f>
        <v>Technology</v>
      </c>
      <c r="F42" s="366"/>
      <c r="G42" s="363"/>
      <c r="H42" s="366"/>
      <c r="I42" s="185"/>
      <c r="J42" s="185"/>
      <c r="K42" s="185"/>
      <c r="L42" s="183"/>
    </row>
    <row r="43" spans="1:12" s="58" customFormat="1" ht="15" customHeight="1" x14ac:dyDescent="0.25">
      <c r="A43" s="189">
        <v>43</v>
      </c>
      <c r="B43" s="211"/>
      <c r="C43" s="872"/>
      <c r="D43" s="872"/>
      <c r="E43" s="255"/>
      <c r="F43" s="258" t="s">
        <v>95</v>
      </c>
      <c r="G43" s="363"/>
      <c r="H43" s="254"/>
      <c r="I43" s="1"/>
      <c r="J43" s="185"/>
      <c r="K43" s="185"/>
      <c r="L43" s="183"/>
    </row>
    <row r="44" spans="1:12" s="58" customFormat="1" ht="15" customHeight="1" x14ac:dyDescent="0.25">
      <c r="A44" s="189">
        <v>44</v>
      </c>
      <c r="B44" s="211"/>
      <c r="C44" s="872"/>
      <c r="D44" s="872"/>
      <c r="E44" s="255"/>
      <c r="F44" s="258" t="s">
        <v>96</v>
      </c>
      <c r="G44" s="363"/>
      <c r="H44" s="254"/>
      <c r="I44" s="1"/>
      <c r="J44" s="1"/>
      <c r="K44" s="402">
        <f>I44+J44</f>
        <v>0</v>
      </c>
      <c r="L44" s="183"/>
    </row>
    <row r="45" spans="1:12" s="58" customFormat="1" ht="15" customHeight="1" x14ac:dyDescent="0.25">
      <c r="A45" s="189">
        <v>45</v>
      </c>
      <c r="B45" s="211"/>
      <c r="C45" s="872"/>
      <c r="D45" s="872"/>
      <c r="E45" s="255"/>
      <c r="F45" s="249" t="s">
        <v>97</v>
      </c>
      <c r="G45" s="363"/>
      <c r="H45" s="254"/>
      <c r="I45" s="402">
        <f>SUM(I43:I44)</f>
        <v>0</v>
      </c>
      <c r="J45" s="185"/>
      <c r="K45" s="185"/>
      <c r="L45" s="183"/>
    </row>
    <row r="46" spans="1:12" ht="15.75" thickBot="1" x14ac:dyDescent="0.3">
      <c r="A46" s="189">
        <v>46</v>
      </c>
      <c r="B46" s="211"/>
      <c r="C46" s="872"/>
      <c r="D46" s="872"/>
      <c r="E46" s="363"/>
      <c r="F46" s="211"/>
      <c r="G46" s="258"/>
      <c r="H46" s="211"/>
      <c r="I46" s="185"/>
      <c r="J46" s="185"/>
      <c r="K46" s="185"/>
      <c r="L46" s="183"/>
    </row>
    <row r="47" spans="1:12" s="17" customFormat="1" ht="15" customHeight="1" thickBot="1" x14ac:dyDescent="0.3">
      <c r="A47" s="189">
        <v>47</v>
      </c>
      <c r="B47" s="211"/>
      <c r="C47" s="872"/>
      <c r="D47" s="872"/>
      <c r="E47" s="363"/>
      <c r="F47" s="248" t="s">
        <v>111</v>
      </c>
      <c r="G47" s="258"/>
      <c r="H47" s="211"/>
      <c r="I47" s="403">
        <f>SUM(I11,I15,I19,I23,I27,I31)</f>
        <v>30109</v>
      </c>
      <c r="J47" s="185"/>
      <c r="K47" s="185"/>
      <c r="L47" s="183"/>
    </row>
    <row r="48" spans="1:12" s="17" customFormat="1" ht="15" customHeight="1" thickBot="1" x14ac:dyDescent="0.3">
      <c r="A48" s="189">
        <v>48</v>
      </c>
      <c r="B48" s="211"/>
      <c r="C48" s="872"/>
      <c r="D48" s="872"/>
      <c r="E48" s="363"/>
      <c r="F48" s="248" t="s">
        <v>112</v>
      </c>
      <c r="G48" s="258"/>
      <c r="H48" s="211"/>
      <c r="I48" s="403">
        <f>SUM(I12,I16,I20,I24,I28,I32)</f>
        <v>11312</v>
      </c>
      <c r="J48" s="403">
        <f>SUM(J12,J16,J20,J24,J28,J32)</f>
        <v>0</v>
      </c>
      <c r="K48" s="403">
        <f>SUM(K12,K16,K20,K24,K28,K32)</f>
        <v>11312</v>
      </c>
      <c r="L48" s="183"/>
    </row>
    <row r="49" spans="1:12" s="17" customFormat="1" ht="15" customHeight="1" thickBot="1" x14ac:dyDescent="0.3">
      <c r="A49" s="189">
        <v>49</v>
      </c>
      <c r="B49" s="211"/>
      <c r="C49" s="872"/>
      <c r="D49" s="872"/>
      <c r="E49" s="363"/>
      <c r="F49" s="248" t="s">
        <v>976</v>
      </c>
      <c r="G49" s="258"/>
      <c r="H49" s="211"/>
      <c r="I49" s="403">
        <f>I47+I48</f>
        <v>41421</v>
      </c>
      <c r="J49" s="185"/>
      <c r="K49" s="185"/>
      <c r="L49" s="183"/>
    </row>
    <row r="50" spans="1:12" s="30" customFormat="1" ht="15" customHeight="1" x14ac:dyDescent="0.25">
      <c r="A50" s="189">
        <v>50</v>
      </c>
      <c r="B50" s="211"/>
      <c r="C50" s="211"/>
      <c r="D50" s="248"/>
      <c r="E50" s="248"/>
      <c r="F50" s="211"/>
      <c r="G50" s="211"/>
      <c r="H50" s="211"/>
      <c r="I50" s="211"/>
      <c r="J50" s="211"/>
      <c r="K50" s="211"/>
      <c r="L50" s="183"/>
    </row>
    <row r="51" spans="1:12" s="17" customFormat="1" ht="30" customHeight="1" x14ac:dyDescent="0.3">
      <c r="A51" s="189">
        <v>51</v>
      </c>
      <c r="B51" s="254"/>
      <c r="C51" s="247" t="s">
        <v>1043</v>
      </c>
      <c r="D51" s="211"/>
      <c r="E51" s="211"/>
      <c r="F51" s="211"/>
      <c r="G51" s="211"/>
      <c r="H51" s="211"/>
      <c r="I51" s="211"/>
      <c r="J51" s="211"/>
      <c r="K51" s="211"/>
      <c r="L51" s="183"/>
    </row>
    <row r="52" spans="1:12" s="17" customFormat="1" ht="30" customHeight="1" x14ac:dyDescent="0.3">
      <c r="A52" s="189">
        <v>52</v>
      </c>
      <c r="B52" s="254"/>
      <c r="C52" s="247"/>
      <c r="D52" s="248"/>
      <c r="E52" s="211"/>
      <c r="F52" s="211"/>
      <c r="G52" s="211"/>
      <c r="H52" s="211"/>
      <c r="I52" s="404" t="s">
        <v>17</v>
      </c>
      <c r="J52" s="211"/>
      <c r="K52" s="211"/>
      <c r="L52" s="183"/>
    </row>
    <row r="53" spans="1:12" s="17" customFormat="1" ht="18" customHeight="1" x14ac:dyDescent="0.25">
      <c r="A53" s="189">
        <v>53</v>
      </c>
      <c r="B53" s="211"/>
      <c r="C53" s="366"/>
      <c r="D53" s="248" t="s">
        <v>119</v>
      </c>
      <c r="E53" s="249"/>
      <c r="F53" s="366"/>
      <c r="G53" s="366"/>
      <c r="H53" s="366"/>
      <c r="I53" s="211"/>
      <c r="J53" s="211"/>
      <c r="K53" s="211"/>
      <c r="L53" s="183"/>
    </row>
    <row r="54" spans="1:12" s="17" customFormat="1" ht="15" customHeight="1" x14ac:dyDescent="0.25">
      <c r="A54" s="189">
        <v>54</v>
      </c>
      <c r="B54" s="211"/>
      <c r="C54" s="254"/>
      <c r="D54" s="248"/>
      <c r="E54" s="249"/>
      <c r="F54" s="258" t="s">
        <v>95</v>
      </c>
      <c r="G54" s="254"/>
      <c r="H54" s="254"/>
      <c r="I54" s="1">
        <v>2189</v>
      </c>
      <c r="J54" s="211"/>
      <c r="K54" s="211"/>
      <c r="L54" s="183"/>
    </row>
    <row r="55" spans="1:12" s="17" customFormat="1" ht="15" customHeight="1" x14ac:dyDescent="0.25">
      <c r="A55" s="189">
        <v>55</v>
      </c>
      <c r="B55" s="211"/>
      <c r="C55" s="254"/>
      <c r="D55" s="248"/>
      <c r="E55" s="249"/>
      <c r="F55" s="258" t="s">
        <v>96</v>
      </c>
      <c r="G55" s="254"/>
      <c r="H55" s="254"/>
      <c r="I55" s="1"/>
      <c r="J55" s="211"/>
      <c r="K55" s="211"/>
      <c r="L55" s="183"/>
    </row>
    <row r="56" spans="1:12" s="17" customFormat="1" ht="15" customHeight="1" x14ac:dyDescent="0.25">
      <c r="A56" s="189">
        <v>56</v>
      </c>
      <c r="B56" s="211"/>
      <c r="C56" s="254"/>
      <c r="D56" s="248"/>
      <c r="E56" s="249" t="s">
        <v>97</v>
      </c>
      <c r="F56" s="249"/>
      <c r="G56" s="254"/>
      <c r="H56" s="254"/>
      <c r="I56" s="402">
        <f>SUM(I54:I55)</f>
        <v>2189</v>
      </c>
      <c r="J56" s="211"/>
      <c r="K56" s="211"/>
      <c r="L56" s="183"/>
    </row>
    <row r="57" spans="1:12" s="17" customFormat="1" ht="30" customHeight="1" x14ac:dyDescent="0.3">
      <c r="A57" s="189">
        <v>57</v>
      </c>
      <c r="B57" s="254"/>
      <c r="C57" s="247" t="s">
        <v>1044</v>
      </c>
      <c r="D57" s="211"/>
      <c r="E57" s="211"/>
      <c r="F57" s="211"/>
      <c r="G57" s="211"/>
      <c r="H57" s="211"/>
      <c r="I57" s="211"/>
      <c r="J57" s="211"/>
      <c r="K57" s="211"/>
      <c r="L57" s="183"/>
    </row>
    <row r="58" spans="1:12" s="17" customFormat="1" ht="15" customHeight="1" x14ac:dyDescent="0.25">
      <c r="A58" s="189">
        <v>58</v>
      </c>
      <c r="B58" s="211"/>
      <c r="C58" s="185"/>
      <c r="D58" s="185"/>
      <c r="E58" s="249"/>
      <c r="F58" s="185"/>
      <c r="G58" s="185"/>
      <c r="H58" s="185"/>
      <c r="I58" s="365"/>
      <c r="J58" s="886" t="s">
        <v>17</v>
      </c>
      <c r="K58" s="886"/>
      <c r="L58" s="183"/>
    </row>
    <row r="59" spans="1:12" s="17" customFormat="1" ht="15" customHeight="1" x14ac:dyDescent="0.25">
      <c r="A59" s="189">
        <v>59</v>
      </c>
      <c r="B59" s="211"/>
      <c r="C59" s="367"/>
      <c r="D59" s="367"/>
      <c r="E59" s="249" t="s">
        <v>113</v>
      </c>
      <c r="F59" s="367"/>
      <c r="G59" s="367"/>
      <c r="H59" s="367"/>
      <c r="I59" s="365"/>
      <c r="J59" s="279" t="s">
        <v>14</v>
      </c>
      <c r="K59" s="279" t="s">
        <v>100</v>
      </c>
      <c r="L59" s="183"/>
    </row>
    <row r="60" spans="1:12" s="17" customFormat="1" ht="15" customHeight="1" x14ac:dyDescent="0.25">
      <c r="A60" s="189">
        <v>60</v>
      </c>
      <c r="B60" s="211"/>
      <c r="C60" s="367"/>
      <c r="D60" s="367"/>
      <c r="E60" s="249"/>
      <c r="F60" s="258" t="s">
        <v>114</v>
      </c>
      <c r="G60" s="367"/>
      <c r="H60" s="105"/>
      <c r="I60" s="185" t="s">
        <v>102</v>
      </c>
      <c r="J60" s="1"/>
      <c r="K60" s="1"/>
      <c r="L60" s="183"/>
    </row>
    <row r="61" spans="1:12" s="17" customFormat="1" ht="15" customHeight="1" thickBot="1" x14ac:dyDescent="0.3">
      <c r="A61" s="189">
        <v>61</v>
      </c>
      <c r="B61" s="211"/>
      <c r="C61" s="367"/>
      <c r="D61" s="367"/>
      <c r="E61" s="249"/>
      <c r="F61" s="258" t="s">
        <v>103</v>
      </c>
      <c r="G61" s="367"/>
      <c r="H61" s="105"/>
      <c r="I61" s="185" t="s">
        <v>104</v>
      </c>
      <c r="J61" s="1"/>
      <c r="K61" s="1"/>
      <c r="L61" s="183"/>
    </row>
    <row r="62" spans="1:12" s="17" customFormat="1" ht="15" customHeight="1" thickBot="1" x14ac:dyDescent="0.3">
      <c r="A62" s="189">
        <v>62</v>
      </c>
      <c r="B62" s="211"/>
      <c r="C62" s="367"/>
      <c r="D62" s="367"/>
      <c r="E62" s="249"/>
      <c r="F62" s="258" t="s">
        <v>105</v>
      </c>
      <c r="G62" s="367"/>
      <c r="H62" s="105"/>
      <c r="I62" s="185" t="s">
        <v>106</v>
      </c>
      <c r="J62" s="405">
        <f>J60-J61</f>
        <v>0</v>
      </c>
      <c r="K62" s="405">
        <f>K60-K61</f>
        <v>0</v>
      </c>
      <c r="L62" s="183"/>
    </row>
    <row r="63" spans="1:12" s="17" customFormat="1" ht="15" customHeight="1" x14ac:dyDescent="0.25">
      <c r="A63" s="189">
        <v>63</v>
      </c>
      <c r="B63" s="211"/>
      <c r="C63" s="367"/>
      <c r="D63" s="367"/>
      <c r="E63" s="249"/>
      <c r="F63" s="258"/>
      <c r="G63" s="367"/>
      <c r="H63" s="367"/>
      <c r="I63" s="254"/>
      <c r="J63" s="211"/>
      <c r="K63" s="211"/>
      <c r="L63" s="183"/>
    </row>
    <row r="64" spans="1:12" s="17" customFormat="1" ht="15" customHeight="1" x14ac:dyDescent="0.25">
      <c r="A64" s="189">
        <v>64</v>
      </c>
      <c r="B64" s="211"/>
      <c r="C64" s="367"/>
      <c r="D64" s="367"/>
      <c r="E64" s="249"/>
      <c r="F64" s="258" t="s">
        <v>107</v>
      </c>
      <c r="G64" s="367"/>
      <c r="H64" s="874"/>
      <c r="I64" s="875"/>
      <c r="J64" s="875"/>
      <c r="K64" s="876"/>
      <c r="L64" s="183"/>
    </row>
    <row r="65" spans="1:12" ht="15" customHeight="1" x14ac:dyDescent="0.25">
      <c r="A65" s="189">
        <v>65</v>
      </c>
      <c r="B65" s="211"/>
      <c r="C65" s="258"/>
      <c r="D65" s="185"/>
      <c r="E65" s="185"/>
      <c r="F65" s="258"/>
      <c r="G65" s="185"/>
      <c r="H65" s="877"/>
      <c r="I65" s="878"/>
      <c r="J65" s="878"/>
      <c r="K65" s="879"/>
      <c r="L65" s="183"/>
    </row>
    <row r="66" spans="1:12" s="58" customFormat="1" ht="15" customHeight="1" x14ac:dyDescent="0.25">
      <c r="A66" s="189">
        <v>66</v>
      </c>
      <c r="B66" s="211"/>
      <c r="C66" s="258"/>
      <c r="D66" s="185"/>
      <c r="E66" s="185"/>
      <c r="F66" s="258"/>
      <c r="G66" s="185"/>
      <c r="H66" s="185"/>
      <c r="I66" s="258"/>
      <c r="J66" s="258"/>
      <c r="K66" s="258"/>
      <c r="L66" s="183"/>
    </row>
    <row r="67" spans="1:12" s="27" customFormat="1" ht="15" customHeight="1" x14ac:dyDescent="0.25">
      <c r="A67" s="189">
        <v>67</v>
      </c>
      <c r="B67" s="211"/>
      <c r="C67" s="258"/>
      <c r="D67" s="185"/>
      <c r="E67" s="185"/>
      <c r="F67" s="258"/>
      <c r="G67" s="185"/>
      <c r="H67" s="185"/>
      <c r="I67" s="258"/>
      <c r="J67" s="886" t="s">
        <v>17</v>
      </c>
      <c r="K67" s="886"/>
      <c r="L67" s="183"/>
    </row>
    <row r="68" spans="1:12" s="17" customFormat="1" ht="15" customHeight="1" x14ac:dyDescent="0.25">
      <c r="A68" s="189">
        <v>68</v>
      </c>
      <c r="B68" s="211"/>
      <c r="C68" s="367"/>
      <c r="D68" s="367"/>
      <c r="E68" s="249" t="s">
        <v>115</v>
      </c>
      <c r="F68" s="367"/>
      <c r="G68" s="367"/>
      <c r="H68" s="367"/>
      <c r="I68" s="365"/>
      <c r="J68" s="279" t="s">
        <v>14</v>
      </c>
      <c r="K68" s="279" t="s">
        <v>100</v>
      </c>
      <c r="L68" s="183"/>
    </row>
    <row r="69" spans="1:12" s="17" customFormat="1" ht="15" customHeight="1" x14ac:dyDescent="0.25">
      <c r="A69" s="189">
        <v>69</v>
      </c>
      <c r="B69" s="211"/>
      <c r="C69" s="367"/>
      <c r="D69" s="367"/>
      <c r="E69" s="249"/>
      <c r="F69" s="258" t="s">
        <v>114</v>
      </c>
      <c r="G69" s="367"/>
      <c r="H69" s="105"/>
      <c r="I69" s="185" t="s">
        <v>102</v>
      </c>
      <c r="J69" s="1"/>
      <c r="K69" s="1"/>
      <c r="L69" s="183"/>
    </row>
    <row r="70" spans="1:12" s="17" customFormat="1" ht="15" customHeight="1" thickBot="1" x14ac:dyDescent="0.3">
      <c r="A70" s="189">
        <v>70</v>
      </c>
      <c r="B70" s="211"/>
      <c r="C70" s="367"/>
      <c r="D70" s="367"/>
      <c r="E70" s="249"/>
      <c r="F70" s="258" t="s">
        <v>103</v>
      </c>
      <c r="G70" s="367"/>
      <c r="H70" s="105"/>
      <c r="I70" s="185" t="s">
        <v>104</v>
      </c>
      <c r="J70" s="1"/>
      <c r="K70" s="1"/>
      <c r="L70" s="183"/>
    </row>
    <row r="71" spans="1:12" s="17" customFormat="1" ht="15" customHeight="1" thickBot="1" x14ac:dyDescent="0.3">
      <c r="A71" s="189">
        <v>71</v>
      </c>
      <c r="B71" s="211"/>
      <c r="C71" s="367"/>
      <c r="D71" s="367"/>
      <c r="E71" s="249"/>
      <c r="F71" s="258" t="s">
        <v>105</v>
      </c>
      <c r="G71" s="367"/>
      <c r="H71" s="105"/>
      <c r="I71" s="185" t="s">
        <v>106</v>
      </c>
      <c r="J71" s="405">
        <f>J69-J70</f>
        <v>0</v>
      </c>
      <c r="K71" s="405">
        <f>K69-K70</f>
        <v>0</v>
      </c>
      <c r="L71" s="183"/>
    </row>
    <row r="72" spans="1:12" s="17" customFormat="1" ht="15" customHeight="1" x14ac:dyDescent="0.25">
      <c r="A72" s="189">
        <v>72</v>
      </c>
      <c r="B72" s="211"/>
      <c r="C72" s="367"/>
      <c r="D72" s="367"/>
      <c r="E72" s="249"/>
      <c r="F72" s="258"/>
      <c r="G72" s="367"/>
      <c r="H72" s="367"/>
      <c r="I72" s="254"/>
      <c r="J72" s="211"/>
      <c r="K72" s="211"/>
      <c r="L72" s="183"/>
    </row>
    <row r="73" spans="1:12" s="17" customFormat="1" ht="15" customHeight="1" x14ac:dyDescent="0.25">
      <c r="A73" s="189">
        <v>73</v>
      </c>
      <c r="B73" s="211"/>
      <c r="C73" s="367"/>
      <c r="D73" s="367"/>
      <c r="E73" s="249"/>
      <c r="F73" s="258" t="s">
        <v>107</v>
      </c>
      <c r="G73" s="367"/>
      <c r="H73" s="874"/>
      <c r="I73" s="875"/>
      <c r="J73" s="875"/>
      <c r="K73" s="876"/>
      <c r="L73" s="183"/>
    </row>
    <row r="74" spans="1:12" ht="15" customHeight="1" x14ac:dyDescent="0.25">
      <c r="A74" s="189">
        <v>74</v>
      </c>
      <c r="B74" s="211"/>
      <c r="C74" s="258"/>
      <c r="D74" s="185"/>
      <c r="E74" s="185"/>
      <c r="F74" s="258"/>
      <c r="G74" s="185"/>
      <c r="H74" s="877"/>
      <c r="I74" s="878"/>
      <c r="J74" s="878"/>
      <c r="K74" s="879"/>
      <c r="L74" s="183"/>
    </row>
    <row r="75" spans="1:12" s="43" customFormat="1" ht="15" customHeight="1" x14ac:dyDescent="0.25">
      <c r="A75" s="189">
        <v>75</v>
      </c>
      <c r="B75" s="406"/>
      <c r="C75" s="407"/>
      <c r="D75" s="406"/>
      <c r="E75" s="406"/>
      <c r="F75" s="407"/>
      <c r="G75" s="406"/>
      <c r="H75" s="406"/>
      <c r="I75" s="371"/>
      <c r="J75" s="371"/>
      <c r="K75" s="371"/>
      <c r="L75" s="373"/>
    </row>
    <row r="76" spans="1:12" s="58" customFormat="1" ht="15" customHeight="1" x14ac:dyDescent="0.25">
      <c r="A76" s="189">
        <v>76</v>
      </c>
      <c r="B76" s="211"/>
      <c r="C76" s="258"/>
      <c r="D76" s="185"/>
      <c r="E76" s="185"/>
      <c r="F76" s="258"/>
      <c r="G76" s="185"/>
      <c r="H76" s="185"/>
      <c r="I76" s="258"/>
      <c r="J76" s="375" t="s">
        <v>17</v>
      </c>
      <c r="K76" s="375"/>
      <c r="L76" s="183"/>
    </row>
    <row r="77" spans="1:12" s="49" customFormat="1" ht="15" customHeight="1" x14ac:dyDescent="0.25">
      <c r="A77" s="189">
        <v>77</v>
      </c>
      <c r="B77" s="371"/>
      <c r="C77" s="408"/>
      <c r="D77" s="408"/>
      <c r="E77" s="409" t="s">
        <v>116</v>
      </c>
      <c r="F77" s="408"/>
      <c r="G77" s="408"/>
      <c r="H77" s="408"/>
      <c r="I77" s="410"/>
      <c r="J77" s="411" t="s">
        <v>14</v>
      </c>
      <c r="K77" s="411" t="s">
        <v>100</v>
      </c>
      <c r="L77" s="373"/>
    </row>
    <row r="78" spans="1:12" s="49" customFormat="1" ht="15" customHeight="1" x14ac:dyDescent="0.25">
      <c r="A78" s="189">
        <v>78</v>
      </c>
      <c r="B78" s="371"/>
      <c r="C78" s="408"/>
      <c r="D78" s="408"/>
      <c r="E78" s="409"/>
      <c r="F78" s="407" t="s">
        <v>114</v>
      </c>
      <c r="G78" s="408"/>
      <c r="H78" s="106"/>
      <c r="I78" s="410" t="s">
        <v>102</v>
      </c>
      <c r="J78" s="64"/>
      <c r="K78" s="64"/>
      <c r="L78" s="373"/>
    </row>
    <row r="79" spans="1:12" s="49" customFormat="1" ht="15" customHeight="1" thickBot="1" x14ac:dyDescent="0.3">
      <c r="A79" s="189">
        <v>79</v>
      </c>
      <c r="B79" s="371"/>
      <c r="C79" s="408"/>
      <c r="D79" s="408"/>
      <c r="E79" s="409"/>
      <c r="F79" s="407" t="s">
        <v>103</v>
      </c>
      <c r="G79" s="408"/>
      <c r="H79" s="106"/>
      <c r="I79" s="410" t="s">
        <v>104</v>
      </c>
      <c r="J79" s="64"/>
      <c r="K79" s="64"/>
      <c r="L79" s="373"/>
    </row>
    <row r="80" spans="1:12" s="49" customFormat="1" ht="15" customHeight="1" thickBot="1" x14ac:dyDescent="0.3">
      <c r="A80" s="189">
        <v>80</v>
      </c>
      <c r="B80" s="371"/>
      <c r="C80" s="408"/>
      <c r="D80" s="408"/>
      <c r="E80" s="409"/>
      <c r="F80" s="407" t="s">
        <v>105</v>
      </c>
      <c r="G80" s="408"/>
      <c r="H80" s="106"/>
      <c r="I80" s="410" t="s">
        <v>106</v>
      </c>
      <c r="J80" s="405">
        <f>J78-J79</f>
        <v>0</v>
      </c>
      <c r="K80" s="405">
        <f>K78-K79</f>
        <v>0</v>
      </c>
      <c r="L80" s="373"/>
    </row>
    <row r="81" spans="1:13" s="49" customFormat="1" ht="15" customHeight="1" x14ac:dyDescent="0.25">
      <c r="A81" s="189">
        <v>81</v>
      </c>
      <c r="B81" s="371"/>
      <c r="C81" s="408"/>
      <c r="D81" s="408"/>
      <c r="E81" s="409"/>
      <c r="F81" s="407"/>
      <c r="G81" s="408"/>
      <c r="H81" s="408"/>
      <c r="I81" s="406"/>
      <c r="J81" s="371"/>
      <c r="K81" s="371"/>
      <c r="L81" s="373"/>
    </row>
    <row r="82" spans="1:13" s="49" customFormat="1" ht="15" customHeight="1" x14ac:dyDescent="0.25">
      <c r="A82" s="189">
        <v>82</v>
      </c>
      <c r="B82" s="371"/>
      <c r="C82" s="408"/>
      <c r="D82" s="408"/>
      <c r="E82" s="409"/>
      <c r="F82" s="407" t="s">
        <v>107</v>
      </c>
      <c r="G82" s="408"/>
      <c r="H82" s="880"/>
      <c r="I82" s="881"/>
      <c r="J82" s="881"/>
      <c r="K82" s="882"/>
      <c r="L82" s="373"/>
    </row>
    <row r="83" spans="1:13" s="49" customFormat="1" ht="15" customHeight="1" x14ac:dyDescent="0.25">
      <c r="A83" s="189">
        <v>83</v>
      </c>
      <c r="B83" s="371"/>
      <c r="C83" s="408"/>
      <c r="D83" s="410"/>
      <c r="E83" s="410"/>
      <c r="F83" s="410"/>
      <c r="G83" s="410"/>
      <c r="H83" s="883"/>
      <c r="I83" s="884"/>
      <c r="J83" s="884"/>
      <c r="K83" s="885"/>
      <c r="L83" s="373"/>
    </row>
    <row r="84" spans="1:13" s="44" customFormat="1" ht="15" customHeight="1" x14ac:dyDescent="0.25">
      <c r="A84" s="189">
        <v>84</v>
      </c>
      <c r="B84" s="377"/>
      <c r="C84" s="378"/>
      <c r="D84" s="412"/>
      <c r="E84" s="412"/>
      <c r="F84" s="412"/>
      <c r="G84" s="412"/>
      <c r="H84" s="412"/>
      <c r="I84" s="412"/>
      <c r="J84" s="412"/>
      <c r="K84" s="412"/>
      <c r="L84" s="374"/>
      <c r="M84" s="156" t="s">
        <v>257</v>
      </c>
    </row>
    <row r="85" spans="1:13" ht="15" customHeight="1" x14ac:dyDescent="0.25">
      <c r="A85" s="189">
        <v>85</v>
      </c>
      <c r="B85" s="413"/>
      <c r="C85" s="873" t="s">
        <v>123</v>
      </c>
      <c r="D85" s="873"/>
      <c r="E85" s="873"/>
      <c r="F85" s="873"/>
      <c r="G85" s="873"/>
      <c r="H85" s="873"/>
      <c r="I85" s="873"/>
      <c r="J85" s="873"/>
      <c r="K85" s="873"/>
      <c r="L85" s="183"/>
    </row>
    <row r="86" spans="1:13" s="50" customFormat="1" ht="15" customHeight="1" x14ac:dyDescent="0.25">
      <c r="A86" s="189">
        <v>86</v>
      </c>
      <c r="B86" s="414"/>
      <c r="C86" s="342" t="s">
        <v>172</v>
      </c>
      <c r="D86" s="342"/>
      <c r="E86" s="342"/>
      <c r="F86" s="342"/>
      <c r="G86" s="342"/>
      <c r="H86" s="342"/>
      <c r="I86" s="342"/>
      <c r="J86" s="342"/>
      <c r="K86" s="342"/>
      <c r="L86" s="183"/>
    </row>
    <row r="87" spans="1:13" ht="12.75" customHeight="1" x14ac:dyDescent="0.25">
      <c r="A87" s="189">
        <v>87</v>
      </c>
      <c r="B87" s="179"/>
      <c r="C87" s="180"/>
      <c r="D87" s="180"/>
      <c r="E87" s="180"/>
      <c r="F87" s="180"/>
      <c r="G87" s="180"/>
      <c r="H87" s="180"/>
      <c r="I87" s="180"/>
      <c r="J87" s="179"/>
      <c r="K87" s="180"/>
      <c r="L87" s="178"/>
    </row>
  </sheetData>
  <sheetProtection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30">
    <mergeCell ref="C42:D43"/>
    <mergeCell ref="C44:D45"/>
    <mergeCell ref="C46:D47"/>
    <mergeCell ref="C48:D49"/>
    <mergeCell ref="C32:D33"/>
    <mergeCell ref="C34:D35"/>
    <mergeCell ref="C36:D37"/>
    <mergeCell ref="C38:D39"/>
    <mergeCell ref="C40:D41"/>
    <mergeCell ref="C22:D23"/>
    <mergeCell ref="C24:D25"/>
    <mergeCell ref="C26:D27"/>
    <mergeCell ref="C28:D29"/>
    <mergeCell ref="C30:D31"/>
    <mergeCell ref="J2:K2"/>
    <mergeCell ref="J3:K3"/>
    <mergeCell ref="C8:D9"/>
    <mergeCell ref="A5:K5"/>
    <mergeCell ref="C85:K85"/>
    <mergeCell ref="H73:K74"/>
    <mergeCell ref="H82:K83"/>
    <mergeCell ref="H64:K65"/>
    <mergeCell ref="J58:K58"/>
    <mergeCell ref="J67:K67"/>
    <mergeCell ref="C10:D11"/>
    <mergeCell ref="C12:D13"/>
    <mergeCell ref="C14:D15"/>
    <mergeCell ref="C16:D17"/>
    <mergeCell ref="C18:D19"/>
    <mergeCell ref="C20:D21"/>
  </mergeCells>
  <dataValidations count="1">
    <dataValidation allowBlank="1" showInputMessage="1" showErrorMessage="1" prompt="Please enter text" sqref="H60:H62 H78:H80 H69:H71 H64:K65 H73:K74 H82:K83" xr:uid="{00000000-0002-0000-0A00-000000000000}"/>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50"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T126"/>
  <sheetViews>
    <sheetView showGridLines="0" view="pageBreakPreview" zoomScaleNormal="100" zoomScaleSheetLayoutView="100" workbookViewId="0">
      <selection activeCell="A5" sqref="A5:K5"/>
    </sheetView>
  </sheetViews>
  <sheetFormatPr defaultColWidth="9.140625" defaultRowHeight="15" x14ac:dyDescent="0.25"/>
  <cols>
    <col min="1" max="1" width="4.5703125" style="2" customWidth="1"/>
    <col min="2" max="2" width="3.140625" style="2" customWidth="1"/>
    <col min="3" max="3" width="5.5703125" style="2" customWidth="1"/>
    <col min="4" max="4" width="0.85546875" style="25" customWidth="1"/>
    <col min="5" max="5" width="1.5703125" style="2" customWidth="1"/>
    <col min="6" max="6" width="2.7109375" style="2" customWidth="1"/>
    <col min="7" max="7" width="29.42578125" style="2" customWidth="1"/>
    <col min="8" max="8" width="32.5703125" style="2" customWidth="1"/>
    <col min="9" max="9" width="3" style="2" customWidth="1"/>
    <col min="10" max="11" width="16.140625" style="2" customWidth="1"/>
    <col min="12" max="12" width="2.7109375" style="2" customWidth="1"/>
    <col min="13" max="13" width="15.7109375" style="37" customWidth="1"/>
    <col min="14" max="16384" width="9.140625" style="2"/>
  </cols>
  <sheetData>
    <row r="1" spans="1:13" s="5" customFormat="1" ht="15" customHeight="1" x14ac:dyDescent="0.25">
      <c r="A1" s="332"/>
      <c r="B1" s="240"/>
      <c r="C1" s="240"/>
      <c r="D1" s="240"/>
      <c r="E1" s="240"/>
      <c r="F1" s="432"/>
      <c r="G1" s="432"/>
      <c r="H1" s="432"/>
      <c r="I1" s="432"/>
      <c r="J1" s="240"/>
      <c r="K1" s="240"/>
      <c r="L1" s="433"/>
      <c r="M1" s="34"/>
    </row>
    <row r="2" spans="1:13" s="5" customFormat="1" ht="18" customHeight="1" x14ac:dyDescent="0.3">
      <c r="A2" s="333"/>
      <c r="B2" s="242"/>
      <c r="C2" s="242"/>
      <c r="D2" s="242"/>
      <c r="E2" s="242"/>
      <c r="F2" s="434"/>
      <c r="G2" s="434"/>
      <c r="H2" s="221" t="s">
        <v>1052</v>
      </c>
      <c r="I2" s="870" t="str">
        <f>IF(NOT(ISBLANK(CoverSheet!$C$8)),CoverSheet!$C$8,"")</f>
        <v/>
      </c>
      <c r="J2" s="870"/>
      <c r="K2" s="870"/>
      <c r="L2" s="435"/>
      <c r="M2" s="34"/>
    </row>
    <row r="3" spans="1:13" s="5" customFormat="1" ht="26.25" customHeight="1" x14ac:dyDescent="0.25">
      <c r="A3" s="333"/>
      <c r="B3" s="242"/>
      <c r="C3" s="242"/>
      <c r="D3" s="242"/>
      <c r="E3" s="242"/>
      <c r="F3" s="434"/>
      <c r="G3" s="434"/>
      <c r="H3" s="221" t="s">
        <v>1054</v>
      </c>
      <c r="I3" s="871" t="str">
        <f>IF(ISNUMBER(CoverSheet!$C$12),CoverSheet!$C$12,"")</f>
        <v/>
      </c>
      <c r="J3" s="871"/>
      <c r="K3" s="871"/>
      <c r="L3" s="435"/>
      <c r="M3" s="34"/>
    </row>
    <row r="4" spans="1:13" s="5" customFormat="1" ht="41.25" customHeight="1" x14ac:dyDescent="0.35">
      <c r="A4" s="220" t="s">
        <v>363</v>
      </c>
      <c r="B4" s="334"/>
      <c r="C4" s="242"/>
      <c r="D4" s="242"/>
      <c r="E4" s="242"/>
      <c r="F4" s="434"/>
      <c r="G4" s="434"/>
      <c r="H4" s="434"/>
      <c r="I4" s="434"/>
      <c r="J4" s="242"/>
      <c r="K4" s="242"/>
      <c r="L4" s="435"/>
      <c r="M4" s="34"/>
    </row>
    <row r="5" spans="1:13" s="31" customFormat="1" ht="80.25" customHeight="1" x14ac:dyDescent="0.25">
      <c r="A5" s="829" t="s">
        <v>1062</v>
      </c>
      <c r="B5" s="837"/>
      <c r="C5" s="837"/>
      <c r="D5" s="837"/>
      <c r="E5" s="837"/>
      <c r="F5" s="837"/>
      <c r="G5" s="837"/>
      <c r="H5" s="837"/>
      <c r="I5" s="837"/>
      <c r="J5" s="837"/>
      <c r="K5" s="837"/>
      <c r="L5" s="245"/>
      <c r="M5" s="33"/>
    </row>
    <row r="6" spans="1:13" s="5" customFormat="1" ht="15" customHeight="1" x14ac:dyDescent="0.25">
      <c r="A6" s="217" t="s">
        <v>151</v>
      </c>
      <c r="B6" s="335"/>
      <c r="C6" s="246"/>
      <c r="D6" s="246"/>
      <c r="E6" s="242"/>
      <c r="F6" s="434"/>
      <c r="G6" s="434"/>
      <c r="H6" s="434"/>
      <c r="I6" s="434"/>
      <c r="J6" s="242"/>
      <c r="K6" s="242"/>
      <c r="L6" s="435"/>
      <c r="M6" s="34"/>
    </row>
    <row r="7" spans="1:13" s="5" customFormat="1" ht="30" customHeight="1" x14ac:dyDescent="0.3">
      <c r="A7" s="189">
        <v>7</v>
      </c>
      <c r="B7" s="192"/>
      <c r="C7" s="194" t="s">
        <v>364</v>
      </c>
      <c r="D7" s="426"/>
      <c r="E7" s="197"/>
      <c r="F7" s="186"/>
      <c r="G7" s="186"/>
      <c r="H7" s="186"/>
      <c r="I7" s="186"/>
      <c r="J7" s="190" t="s">
        <v>17</v>
      </c>
      <c r="K7" s="190" t="s">
        <v>17</v>
      </c>
      <c r="L7" s="183"/>
      <c r="M7" s="35"/>
    </row>
    <row r="8" spans="1:13" s="5" customFormat="1" ht="15" customHeight="1" x14ac:dyDescent="0.25">
      <c r="A8" s="189">
        <v>8</v>
      </c>
      <c r="B8" s="192"/>
      <c r="C8" s="186"/>
      <c r="D8" s="186"/>
      <c r="E8" s="191"/>
      <c r="F8" s="187" t="s">
        <v>403</v>
      </c>
      <c r="G8" s="501"/>
      <c r="H8" s="492" t="s">
        <v>390</v>
      </c>
      <c r="I8" s="191"/>
      <c r="J8" s="504"/>
      <c r="K8" s="498"/>
      <c r="L8" s="183"/>
      <c r="M8" s="34" t="s">
        <v>150</v>
      </c>
    </row>
    <row r="9" spans="1:13" s="5" customFormat="1" ht="15" customHeight="1" x14ac:dyDescent="0.25">
      <c r="A9" s="189">
        <v>9</v>
      </c>
      <c r="B9" s="192"/>
      <c r="C9" s="186"/>
      <c r="D9" s="186"/>
      <c r="E9" s="191"/>
      <c r="F9" s="495"/>
      <c r="G9" s="255"/>
      <c r="H9" s="390" t="s">
        <v>391</v>
      </c>
      <c r="I9" s="191"/>
      <c r="J9" s="504"/>
      <c r="K9" s="498"/>
      <c r="L9" s="183"/>
      <c r="M9" s="34" t="s">
        <v>150</v>
      </c>
    </row>
    <row r="10" spans="1:13" s="5" customFormat="1" ht="15" customHeight="1" thickBot="1" x14ac:dyDescent="0.3">
      <c r="A10" s="189">
        <v>10</v>
      </c>
      <c r="B10" s="192"/>
      <c r="C10" s="186"/>
      <c r="D10" s="186"/>
      <c r="E10" s="191"/>
      <c r="F10" s="495"/>
      <c r="G10" s="255"/>
      <c r="H10" s="390" t="s">
        <v>365</v>
      </c>
      <c r="I10" s="191"/>
      <c r="J10" s="504"/>
      <c r="K10" s="498"/>
      <c r="L10" s="183"/>
      <c r="M10" s="34" t="s">
        <v>150</v>
      </c>
    </row>
    <row r="11" spans="1:13" s="159" customFormat="1" ht="15" customHeight="1" thickBot="1" x14ac:dyDescent="0.3">
      <c r="A11" s="189">
        <v>11</v>
      </c>
      <c r="B11" s="192"/>
      <c r="C11" s="186"/>
      <c r="D11" s="186"/>
      <c r="E11" s="191"/>
      <c r="F11" s="255"/>
      <c r="G11" s="255"/>
      <c r="H11" s="442"/>
      <c r="I11" s="191"/>
      <c r="J11" s="191"/>
      <c r="K11" s="439">
        <f>SUM(J8:J10)</f>
        <v>0</v>
      </c>
      <c r="L11" s="183"/>
      <c r="M11" s="34"/>
    </row>
    <row r="12" spans="1:13" s="159" customFormat="1" ht="15" customHeight="1" x14ac:dyDescent="0.25">
      <c r="A12" s="189">
        <v>12</v>
      </c>
      <c r="B12" s="192"/>
      <c r="C12" s="186"/>
      <c r="D12" s="186"/>
      <c r="E12" s="191"/>
      <c r="F12" s="187" t="s">
        <v>404</v>
      </c>
      <c r="G12" s="255"/>
      <c r="H12" s="442" t="s">
        <v>392</v>
      </c>
      <c r="I12" s="191"/>
      <c r="J12" s="504"/>
      <c r="K12" s="498"/>
      <c r="L12" s="183"/>
      <c r="M12" s="34" t="s">
        <v>150</v>
      </c>
    </row>
    <row r="13" spans="1:13" s="5" customFormat="1" ht="15" customHeight="1" thickBot="1" x14ac:dyDescent="0.3">
      <c r="A13" s="189">
        <v>13</v>
      </c>
      <c r="B13" s="192"/>
      <c r="C13" s="186"/>
      <c r="D13" s="186"/>
      <c r="E13" s="191"/>
      <c r="F13" s="495"/>
      <c r="G13" s="255"/>
      <c r="H13" s="442" t="s">
        <v>393</v>
      </c>
      <c r="I13" s="191"/>
      <c r="J13" s="504"/>
      <c r="K13" s="498"/>
      <c r="L13" s="183"/>
      <c r="M13" s="34" t="s">
        <v>150</v>
      </c>
    </row>
    <row r="14" spans="1:13" s="14" customFormat="1" ht="15" customHeight="1" thickBot="1" x14ac:dyDescent="0.3">
      <c r="A14" s="189">
        <v>14</v>
      </c>
      <c r="B14" s="192"/>
      <c r="C14" s="186"/>
      <c r="D14" s="186"/>
      <c r="E14" s="191"/>
      <c r="F14" s="255"/>
      <c r="G14" s="255"/>
      <c r="H14" s="493"/>
      <c r="I14" s="191"/>
      <c r="J14" s="505"/>
      <c r="K14" s="439">
        <f>SUM(J12:J13)</f>
        <v>0</v>
      </c>
      <c r="L14" s="183"/>
      <c r="M14" s="34"/>
    </row>
    <row r="15" spans="1:13" s="159" customFormat="1" ht="15" customHeight="1" x14ac:dyDescent="0.25">
      <c r="A15" s="189">
        <v>15</v>
      </c>
      <c r="B15" s="192"/>
      <c r="C15" s="186"/>
      <c r="D15" s="186"/>
      <c r="E15" s="191"/>
      <c r="F15" s="187" t="s">
        <v>406</v>
      </c>
      <c r="G15" s="255"/>
      <c r="H15" s="191" t="s">
        <v>396</v>
      </c>
      <c r="I15" s="191"/>
      <c r="J15" s="506"/>
      <c r="K15" s="498"/>
      <c r="L15" s="183"/>
      <c r="M15" s="34" t="s">
        <v>150</v>
      </c>
    </row>
    <row r="16" spans="1:13" s="159" customFormat="1" ht="15" customHeight="1" x14ac:dyDescent="0.25">
      <c r="A16" s="189">
        <v>16</v>
      </c>
      <c r="B16" s="192"/>
      <c r="C16" s="186"/>
      <c r="D16" s="186"/>
      <c r="E16" s="191"/>
      <c r="F16" s="495"/>
      <c r="G16" s="255"/>
      <c r="H16" s="191" t="s">
        <v>397</v>
      </c>
      <c r="I16" s="191"/>
      <c r="J16" s="506"/>
      <c r="K16" s="498"/>
      <c r="L16" s="183"/>
      <c r="M16" s="34" t="s">
        <v>150</v>
      </c>
    </row>
    <row r="17" spans="1:20" s="159" customFormat="1" ht="15" customHeight="1" thickBot="1" x14ac:dyDescent="0.3">
      <c r="A17" s="189">
        <v>17</v>
      </c>
      <c r="B17" s="192"/>
      <c r="C17" s="186"/>
      <c r="D17" s="186"/>
      <c r="E17" s="191"/>
      <c r="F17" s="495"/>
      <c r="G17" s="255"/>
      <c r="H17" s="191" t="s">
        <v>398</v>
      </c>
      <c r="I17" s="191"/>
      <c r="J17" s="506"/>
      <c r="K17" s="498"/>
      <c r="L17" s="183"/>
      <c r="M17" s="34" t="s">
        <v>150</v>
      </c>
    </row>
    <row r="18" spans="1:20" s="159" customFormat="1" ht="15" customHeight="1" thickBot="1" x14ac:dyDescent="0.3">
      <c r="A18" s="189">
        <v>18</v>
      </c>
      <c r="B18" s="192"/>
      <c r="C18" s="186"/>
      <c r="D18" s="186"/>
      <c r="E18" s="191"/>
      <c r="F18" s="255"/>
      <c r="G18" s="255"/>
      <c r="H18" s="493"/>
      <c r="I18" s="191"/>
      <c r="J18" s="505"/>
      <c r="K18" s="439">
        <f>SUM(J15:J17)</f>
        <v>0</v>
      </c>
      <c r="L18" s="183"/>
      <c r="M18" s="34"/>
    </row>
    <row r="19" spans="1:20" s="5" customFormat="1" ht="15" customHeight="1" x14ac:dyDescent="0.25">
      <c r="A19" s="189">
        <v>19</v>
      </c>
      <c r="B19" s="192"/>
      <c r="C19" s="186"/>
      <c r="D19" s="186"/>
      <c r="E19" s="191"/>
      <c r="F19" s="187" t="s">
        <v>407</v>
      </c>
      <c r="G19" s="255"/>
      <c r="H19" s="191" t="s">
        <v>399</v>
      </c>
      <c r="I19" s="191"/>
      <c r="J19" s="504"/>
      <c r="K19" s="498"/>
      <c r="L19" s="183"/>
      <c r="M19" s="34" t="s">
        <v>150</v>
      </c>
    </row>
    <row r="20" spans="1:20" s="159" customFormat="1" ht="15" customHeight="1" x14ac:dyDescent="0.25">
      <c r="A20" s="189">
        <v>20</v>
      </c>
      <c r="B20" s="192"/>
      <c r="C20" s="186"/>
      <c r="D20" s="186"/>
      <c r="E20" s="191"/>
      <c r="F20" s="496"/>
      <c r="G20" s="255"/>
      <c r="H20" s="191" t="s">
        <v>400</v>
      </c>
      <c r="I20" s="191"/>
      <c r="J20" s="506"/>
      <c r="K20" s="498"/>
      <c r="L20" s="183"/>
      <c r="M20" s="34" t="s">
        <v>150</v>
      </c>
    </row>
    <row r="21" spans="1:20" s="159" customFormat="1" ht="15" customHeight="1" x14ac:dyDescent="0.25">
      <c r="A21" s="189">
        <v>21</v>
      </c>
      <c r="B21" s="192"/>
      <c r="C21" s="186"/>
      <c r="D21" s="186"/>
      <c r="E21" s="191"/>
      <c r="F21" s="496"/>
      <c r="G21" s="255"/>
      <c r="H21" s="191" t="s">
        <v>401</v>
      </c>
      <c r="I21" s="191"/>
      <c r="J21" s="506"/>
      <c r="K21" s="498"/>
      <c r="L21" s="183"/>
      <c r="M21" s="34" t="s">
        <v>150</v>
      </c>
    </row>
    <row r="22" spans="1:20" s="159" customFormat="1" ht="15" customHeight="1" thickBot="1" x14ac:dyDescent="0.3">
      <c r="A22" s="189">
        <v>22</v>
      </c>
      <c r="B22" s="192"/>
      <c r="C22" s="186"/>
      <c r="D22" s="186"/>
      <c r="E22" s="191"/>
      <c r="F22" s="255"/>
      <c r="G22" s="255"/>
      <c r="H22" s="191" t="s">
        <v>402</v>
      </c>
      <c r="I22" s="191"/>
      <c r="J22" s="506"/>
      <c r="K22" s="498"/>
      <c r="L22" s="183"/>
      <c r="M22" s="34" t="s">
        <v>150</v>
      </c>
      <c r="Q22" s="187"/>
    </row>
    <row r="23" spans="1:20" s="159" customFormat="1" ht="15" customHeight="1" thickBot="1" x14ac:dyDescent="0.3">
      <c r="A23" s="189">
        <v>23</v>
      </c>
      <c r="B23" s="192"/>
      <c r="C23" s="186"/>
      <c r="D23" s="186"/>
      <c r="E23" s="191"/>
      <c r="F23" s="255"/>
      <c r="G23" s="255"/>
      <c r="H23" s="191"/>
      <c r="I23" s="191"/>
      <c r="J23" s="505"/>
      <c r="K23" s="439">
        <f>SUM(J19:J22)</f>
        <v>0</v>
      </c>
      <c r="L23" s="183"/>
      <c r="M23" s="34"/>
      <c r="Q23" s="495"/>
    </row>
    <row r="24" spans="1:20" s="159" customFormat="1" ht="15" customHeight="1" x14ac:dyDescent="0.25">
      <c r="A24" s="189">
        <v>24</v>
      </c>
      <c r="B24" s="192"/>
      <c r="C24" s="186"/>
      <c r="D24" s="186"/>
      <c r="E24" s="191"/>
      <c r="F24" s="255"/>
      <c r="G24" s="255"/>
      <c r="H24" s="191"/>
      <c r="I24" s="191"/>
      <c r="J24" s="505"/>
      <c r="K24" s="191"/>
      <c r="L24" s="183"/>
      <c r="M24" s="34"/>
      <c r="Q24" s="495"/>
    </row>
    <row r="25" spans="1:20" s="5" customFormat="1" ht="15" customHeight="1" thickBot="1" x14ac:dyDescent="0.3">
      <c r="A25" s="189">
        <v>25</v>
      </c>
      <c r="B25" s="192"/>
      <c r="C25" s="186"/>
      <c r="D25" s="186"/>
      <c r="E25" s="191"/>
      <c r="F25" s="187" t="s">
        <v>1013</v>
      </c>
      <c r="G25" s="255"/>
      <c r="H25" s="442" t="s">
        <v>395</v>
      </c>
      <c r="I25" s="191"/>
      <c r="J25" s="506"/>
      <c r="K25" s="191"/>
      <c r="L25" s="183"/>
      <c r="M25" s="34" t="s">
        <v>150</v>
      </c>
      <c r="Q25" s="255"/>
      <c r="R25" s="159"/>
      <c r="S25" s="159"/>
      <c r="T25" s="159"/>
    </row>
    <row r="26" spans="1:20" s="14" customFormat="1" ht="15" customHeight="1" thickBot="1" x14ac:dyDescent="0.3">
      <c r="A26" s="189">
        <v>26</v>
      </c>
      <c r="B26" s="192"/>
      <c r="C26" s="186"/>
      <c r="D26" s="186"/>
      <c r="E26" s="201"/>
      <c r="F26" s="201" t="s">
        <v>139</v>
      </c>
      <c r="G26" s="255"/>
      <c r="H26" s="211"/>
      <c r="I26" s="191"/>
      <c r="J26" s="505"/>
      <c r="K26" s="439">
        <f>K11+K14+K18+K23+J25</f>
        <v>0</v>
      </c>
      <c r="L26" s="183"/>
      <c r="M26" s="34"/>
      <c r="Q26" s="187"/>
      <c r="R26" s="159"/>
      <c r="S26" s="159"/>
      <c r="T26" s="159"/>
    </row>
    <row r="27" spans="1:20" s="159" customFormat="1" ht="15" customHeight="1" x14ac:dyDescent="0.25">
      <c r="A27" s="189">
        <v>27</v>
      </c>
      <c r="B27" s="192"/>
      <c r="C27" s="186"/>
      <c r="D27" s="186"/>
      <c r="E27" s="201"/>
      <c r="F27" s="255"/>
      <c r="G27" s="255"/>
      <c r="H27" s="211"/>
      <c r="I27" s="191"/>
      <c r="J27" s="412"/>
      <c r="K27" s="185"/>
      <c r="L27" s="183"/>
      <c r="M27" s="34"/>
      <c r="Q27" s="495"/>
    </row>
    <row r="28" spans="1:20" s="159" customFormat="1" ht="15" customHeight="1" x14ac:dyDescent="0.25">
      <c r="A28" s="189">
        <v>28</v>
      </c>
      <c r="B28" s="192"/>
      <c r="C28" s="186"/>
      <c r="D28" s="186"/>
      <c r="E28" s="201"/>
      <c r="F28" s="187" t="s">
        <v>1014</v>
      </c>
      <c r="G28" s="255"/>
      <c r="H28" s="442" t="s">
        <v>394</v>
      </c>
      <c r="I28" s="191"/>
      <c r="J28" s="506"/>
      <c r="K28" s="185"/>
      <c r="L28" s="183"/>
      <c r="M28" s="34" t="s">
        <v>150</v>
      </c>
      <c r="Q28" s="255"/>
    </row>
    <row r="29" spans="1:20" s="14" customFormat="1" ht="15" customHeight="1" thickBot="1" x14ac:dyDescent="0.3">
      <c r="A29" s="189">
        <v>29</v>
      </c>
      <c r="B29" s="192"/>
      <c r="C29" s="186"/>
      <c r="D29" s="186"/>
      <c r="E29" s="201"/>
      <c r="F29" s="255"/>
      <c r="G29" s="255"/>
      <c r="H29" s="442" t="s">
        <v>1009</v>
      </c>
      <c r="I29" s="191"/>
      <c r="J29" s="506"/>
      <c r="K29" s="185"/>
      <c r="L29" s="183"/>
      <c r="M29" s="34" t="s">
        <v>150</v>
      </c>
      <c r="Q29" s="187"/>
      <c r="R29" s="255"/>
      <c r="S29" s="191"/>
    </row>
    <row r="30" spans="1:20" s="14" customFormat="1" ht="15" customHeight="1" thickBot="1" x14ac:dyDescent="0.3">
      <c r="A30" s="189">
        <v>30</v>
      </c>
      <c r="B30" s="192"/>
      <c r="C30" s="186"/>
      <c r="D30" s="186"/>
      <c r="E30" s="191"/>
      <c r="F30" s="357" t="s">
        <v>217</v>
      </c>
      <c r="G30" s="255"/>
      <c r="H30" s="211"/>
      <c r="I30" s="191"/>
      <c r="J30" s="185"/>
      <c r="K30" s="439">
        <f>SUM(J28:J29)</f>
        <v>0</v>
      </c>
      <c r="L30" s="183"/>
      <c r="M30" s="34"/>
      <c r="Q30" s="495"/>
      <c r="R30" s="255"/>
      <c r="S30" s="191"/>
    </row>
    <row r="31" spans="1:20" s="5" customFormat="1" ht="15" customHeight="1" thickBot="1" x14ac:dyDescent="0.3">
      <c r="A31" s="189">
        <v>31</v>
      </c>
      <c r="B31" s="192"/>
      <c r="C31" s="186"/>
      <c r="D31" s="186"/>
      <c r="E31" s="204"/>
      <c r="F31" s="357" t="s">
        <v>136</v>
      </c>
      <c r="G31" s="255"/>
      <c r="H31" s="211"/>
      <c r="I31" s="191"/>
      <c r="J31" s="185"/>
      <c r="K31" s="439">
        <f>K26+K30</f>
        <v>0</v>
      </c>
      <c r="L31" s="183"/>
      <c r="M31" s="34"/>
      <c r="Q31" s="495"/>
      <c r="R31" s="255"/>
      <c r="S31" s="191"/>
    </row>
    <row r="32" spans="1:20" s="14" customFormat="1" ht="15" customHeight="1" x14ac:dyDescent="0.25">
      <c r="A32" s="189">
        <v>32</v>
      </c>
      <c r="B32" s="192"/>
      <c r="C32" s="186"/>
      <c r="D32" s="206" t="s">
        <v>6</v>
      </c>
      <c r="E32" s="204"/>
      <c r="F32" s="257" t="s">
        <v>137</v>
      </c>
      <c r="G32" s="191"/>
      <c r="H32" s="191"/>
      <c r="I32" s="191"/>
      <c r="J32" s="185"/>
      <c r="K32" s="112"/>
      <c r="L32" s="183"/>
      <c r="M32" s="34"/>
      <c r="Q32" s="255"/>
      <c r="R32" s="255"/>
      <c r="S32" s="493"/>
    </row>
    <row r="33" spans="1:19" s="5" customFormat="1" ht="15" customHeight="1" thickBot="1" x14ac:dyDescent="0.3">
      <c r="A33" s="189">
        <v>33</v>
      </c>
      <c r="B33" s="192"/>
      <c r="C33" s="186"/>
      <c r="D33" s="206" t="s">
        <v>5</v>
      </c>
      <c r="E33" s="206"/>
      <c r="F33" s="191" t="s">
        <v>140</v>
      </c>
      <c r="G33" s="191"/>
      <c r="H33" s="191"/>
      <c r="I33" s="191"/>
      <c r="J33" s="185"/>
      <c r="K33" s="269">
        <f>J45+J57+J69+J82+J95</f>
        <v>0</v>
      </c>
      <c r="L33" s="183"/>
      <c r="M33" s="34"/>
      <c r="Q33" s="187"/>
      <c r="R33" s="255"/>
      <c r="S33" s="191"/>
    </row>
    <row r="34" spans="1:19" s="20" customFormat="1" ht="15" customHeight="1" thickBot="1" x14ac:dyDescent="0.3">
      <c r="A34" s="189">
        <v>34</v>
      </c>
      <c r="B34" s="192"/>
      <c r="C34" s="186"/>
      <c r="D34" s="186"/>
      <c r="E34" s="204" t="s">
        <v>87</v>
      </c>
      <c r="F34" s="191"/>
      <c r="G34" s="191"/>
      <c r="H34" s="191"/>
      <c r="I34" s="191"/>
      <c r="J34" s="185"/>
      <c r="K34" s="439">
        <f>K31+K32-K33</f>
        <v>0</v>
      </c>
      <c r="L34" s="183"/>
      <c r="M34" s="34" t="s">
        <v>149</v>
      </c>
      <c r="Q34" s="496"/>
      <c r="R34" s="255"/>
      <c r="S34" s="191"/>
    </row>
    <row r="35" spans="1:19" s="20" customFormat="1" ht="30" customHeight="1" x14ac:dyDescent="0.3">
      <c r="A35" s="189">
        <v>35</v>
      </c>
      <c r="B35" s="192"/>
      <c r="C35" s="194" t="s">
        <v>408</v>
      </c>
      <c r="D35" s="426"/>
      <c r="E35" s="500" t="str">
        <f>F8</f>
        <v>Extending the network</v>
      </c>
      <c r="F35" s="186"/>
      <c r="G35" s="498"/>
      <c r="H35" s="186"/>
      <c r="I35" s="186"/>
      <c r="J35" s="193"/>
      <c r="K35" s="193"/>
      <c r="L35" s="183"/>
      <c r="M35" s="503" t="s">
        <v>415</v>
      </c>
      <c r="N35" s="502" t="str">
        <f>IF(K46+K58+K70+K83+K96+K106=K34,"OK","SUM ERROR")</f>
        <v>OK</v>
      </c>
      <c r="Q35" s="496"/>
      <c r="R35" s="255"/>
      <c r="S35" s="191"/>
    </row>
    <row r="36" spans="1:19" s="5" customFormat="1" x14ac:dyDescent="0.25">
      <c r="A36" s="189">
        <v>36</v>
      </c>
      <c r="B36" s="192"/>
      <c r="C36" s="186"/>
      <c r="D36" s="186"/>
      <c r="E36" s="191"/>
      <c r="F36" s="191"/>
      <c r="G36" s="436" t="s">
        <v>131</v>
      </c>
      <c r="H36" s="191"/>
      <c r="I36" s="191"/>
      <c r="J36" s="190" t="s">
        <v>17</v>
      </c>
      <c r="K36" s="190" t="s">
        <v>17</v>
      </c>
      <c r="L36" s="183"/>
      <c r="Q36" s="255"/>
      <c r="R36" s="255"/>
      <c r="S36" s="191"/>
    </row>
    <row r="37" spans="1:19" s="5" customFormat="1" ht="15" customHeight="1" x14ac:dyDescent="0.25">
      <c r="A37" s="189">
        <v>37</v>
      </c>
      <c r="B37" s="192"/>
      <c r="C37" s="186"/>
      <c r="D37" s="186"/>
      <c r="E37" s="191"/>
      <c r="F37" s="191"/>
      <c r="G37" s="889" t="s">
        <v>117</v>
      </c>
      <c r="H37" s="889"/>
      <c r="I37" s="191"/>
      <c r="J37" s="1"/>
      <c r="K37" s="186"/>
      <c r="L37" s="183"/>
      <c r="M37" s="34"/>
      <c r="Q37" s="255"/>
      <c r="R37" s="255"/>
      <c r="S37" s="191"/>
    </row>
    <row r="38" spans="1:19" s="14" customFormat="1" ht="15" customHeight="1" x14ac:dyDescent="0.25">
      <c r="A38" s="189">
        <v>38</v>
      </c>
      <c r="B38" s="192"/>
      <c r="C38" s="186"/>
      <c r="D38" s="186"/>
      <c r="E38" s="437"/>
      <c r="F38" s="437"/>
      <c r="G38" s="889" t="s">
        <v>117</v>
      </c>
      <c r="H38" s="889"/>
      <c r="I38" s="437"/>
      <c r="J38" s="1"/>
      <c r="K38" s="186"/>
      <c r="L38" s="183"/>
      <c r="M38" s="34"/>
      <c r="Q38" s="255"/>
      <c r="R38" s="255"/>
      <c r="S38" s="191"/>
    </row>
    <row r="39" spans="1:19" s="14" customFormat="1" ht="15" customHeight="1" x14ac:dyDescent="0.25">
      <c r="A39" s="189">
        <v>39</v>
      </c>
      <c r="B39" s="192"/>
      <c r="C39" s="186"/>
      <c r="D39" s="186"/>
      <c r="E39" s="437"/>
      <c r="F39" s="437"/>
      <c r="G39" s="889" t="s">
        <v>117</v>
      </c>
      <c r="H39" s="889"/>
      <c r="I39" s="437"/>
      <c r="J39" s="1"/>
      <c r="K39" s="186"/>
      <c r="L39" s="183"/>
      <c r="M39" s="34"/>
      <c r="Q39" s="187"/>
      <c r="R39" s="255"/>
      <c r="S39" s="442"/>
    </row>
    <row r="40" spans="1:19" s="5" customFormat="1" ht="15" customHeight="1" x14ac:dyDescent="0.25">
      <c r="A40" s="189">
        <v>40</v>
      </c>
      <c r="B40" s="192"/>
      <c r="C40" s="186"/>
      <c r="D40" s="186"/>
      <c r="E40" s="437"/>
      <c r="F40" s="437"/>
      <c r="G40" s="889" t="s">
        <v>117</v>
      </c>
      <c r="H40" s="889"/>
      <c r="I40" s="437"/>
      <c r="J40" s="1"/>
      <c r="K40" s="186"/>
      <c r="L40" s="183"/>
      <c r="M40" s="34"/>
      <c r="Q40" s="201"/>
      <c r="R40" s="255"/>
      <c r="S40" s="211"/>
    </row>
    <row r="41" spans="1:19" s="5" customFormat="1" ht="15" customHeight="1" x14ac:dyDescent="0.25">
      <c r="A41" s="189">
        <v>41</v>
      </c>
      <c r="B41" s="192"/>
      <c r="C41" s="197"/>
      <c r="D41" s="197"/>
      <c r="E41" s="437"/>
      <c r="F41" s="437"/>
      <c r="G41" s="889" t="s">
        <v>117</v>
      </c>
      <c r="H41" s="889"/>
      <c r="I41" s="437"/>
      <c r="J41" s="1"/>
      <c r="K41" s="186"/>
      <c r="L41" s="183"/>
      <c r="M41" s="34"/>
      <c r="Q41" s="255"/>
      <c r="R41" s="255"/>
      <c r="S41" s="211"/>
    </row>
    <row r="42" spans="1:19" s="14" customFormat="1" ht="15" customHeight="1" x14ac:dyDescent="0.25">
      <c r="A42" s="189">
        <v>42</v>
      </c>
      <c r="B42" s="192"/>
      <c r="C42" s="197"/>
      <c r="D42" s="197"/>
      <c r="E42" s="191"/>
      <c r="F42" s="191"/>
      <c r="G42" s="438" t="s">
        <v>167</v>
      </c>
      <c r="H42" s="191"/>
      <c r="I42" s="191"/>
      <c r="J42" s="191"/>
      <c r="K42" s="186"/>
      <c r="L42" s="183"/>
      <c r="M42" s="34"/>
      <c r="Q42" s="187"/>
      <c r="R42" s="255"/>
      <c r="S42" s="442"/>
    </row>
    <row r="43" spans="1:19" s="159" customFormat="1" ht="15" customHeight="1" thickBot="1" x14ac:dyDescent="0.3">
      <c r="A43" s="189">
        <v>43</v>
      </c>
      <c r="B43" s="192"/>
      <c r="C43" s="188"/>
      <c r="D43" s="188"/>
      <c r="E43" s="191"/>
      <c r="F43" s="191"/>
      <c r="G43" s="188" t="s">
        <v>366</v>
      </c>
      <c r="H43" s="191"/>
      <c r="I43" s="191"/>
      <c r="J43" s="1"/>
      <c r="K43" s="186"/>
      <c r="L43" s="183"/>
      <c r="M43" s="34"/>
      <c r="Q43" s="255"/>
      <c r="R43" s="255"/>
      <c r="S43" s="442"/>
    </row>
    <row r="44" spans="1:19" s="5" customFormat="1" ht="15" customHeight="1" thickBot="1" x14ac:dyDescent="0.3">
      <c r="A44" s="189">
        <v>44</v>
      </c>
      <c r="B44" s="192"/>
      <c r="C44" s="197"/>
      <c r="D44" s="197"/>
      <c r="E44" s="191"/>
      <c r="F44" s="201" t="str">
        <f>E35</f>
        <v>Extending the network</v>
      </c>
      <c r="G44" s="498"/>
      <c r="H44" s="191"/>
      <c r="I44" s="191"/>
      <c r="J44" s="186"/>
      <c r="K44" s="440">
        <f>SUM(J37:J41)+J43</f>
        <v>0</v>
      </c>
      <c r="L44" s="183"/>
      <c r="M44" s="34"/>
      <c r="Q44" s="357"/>
      <c r="R44" s="255"/>
      <c r="S44" s="211"/>
    </row>
    <row r="45" spans="1:19" s="5" customFormat="1" ht="15" customHeight="1" thickBot="1" x14ac:dyDescent="0.3">
      <c r="A45" s="189">
        <v>45</v>
      </c>
      <c r="B45" s="192"/>
      <c r="C45" s="197"/>
      <c r="D45" s="206"/>
      <c r="E45" s="206"/>
      <c r="F45" s="191"/>
      <c r="G45" s="197" t="s">
        <v>414</v>
      </c>
      <c r="H45" s="191"/>
      <c r="I45" s="191"/>
      <c r="J45" s="1"/>
      <c r="K45" s="186"/>
      <c r="L45" s="183"/>
      <c r="M45" s="34"/>
      <c r="Q45" s="357"/>
      <c r="R45" s="255"/>
      <c r="S45" s="211"/>
    </row>
    <row r="46" spans="1:19" s="5" customFormat="1" ht="15" customHeight="1" thickBot="1" x14ac:dyDescent="0.3">
      <c r="A46" s="189">
        <v>46</v>
      </c>
      <c r="B46" s="192"/>
      <c r="C46" s="197"/>
      <c r="D46" s="197"/>
      <c r="E46" s="191"/>
      <c r="F46" s="204" t="str">
        <f>F44&amp;" "&amp;G45</f>
        <v xml:space="preserve">Extending the network less capital contributions </v>
      </c>
      <c r="G46" s="191"/>
      <c r="H46" s="191"/>
      <c r="I46" s="191"/>
      <c r="J46" s="186"/>
      <c r="K46" s="347">
        <f>K44-J45</f>
        <v>0</v>
      </c>
      <c r="L46" s="183"/>
      <c r="M46" s="34"/>
    </row>
    <row r="47" spans="1:19" s="5" customFormat="1" ht="30" customHeight="1" x14ac:dyDescent="0.3">
      <c r="A47" s="189">
        <v>47</v>
      </c>
      <c r="B47" s="192"/>
      <c r="C47" s="194" t="s">
        <v>409</v>
      </c>
      <c r="D47" s="426"/>
      <c r="E47" s="194" t="str">
        <f>F12</f>
        <v>Installations</v>
      </c>
      <c r="F47" s="191"/>
      <c r="G47" s="191"/>
      <c r="H47" s="191"/>
      <c r="I47" s="191"/>
      <c r="J47" s="444"/>
      <c r="K47" s="445"/>
      <c r="L47" s="183"/>
      <c r="M47" s="35"/>
    </row>
    <row r="48" spans="1:19" s="5" customFormat="1" x14ac:dyDescent="0.25">
      <c r="A48" s="189">
        <v>48</v>
      </c>
      <c r="B48" s="192"/>
      <c r="C48" s="188"/>
      <c r="D48" s="188"/>
      <c r="E48" s="186"/>
      <c r="F48" s="186"/>
      <c r="G48" s="436" t="s">
        <v>131</v>
      </c>
      <c r="H48" s="186"/>
      <c r="I48" s="186"/>
      <c r="J48" s="190" t="s">
        <v>17</v>
      </c>
      <c r="K48" s="190" t="s">
        <v>17</v>
      </c>
      <c r="L48" s="183"/>
      <c r="M48" s="35"/>
    </row>
    <row r="49" spans="1:13" s="5" customFormat="1" ht="12.75" customHeight="1" x14ac:dyDescent="0.25">
      <c r="A49" s="189">
        <v>49</v>
      </c>
      <c r="B49" s="192"/>
      <c r="C49" s="186"/>
      <c r="D49" s="186"/>
      <c r="E49" s="197"/>
      <c r="F49" s="197"/>
      <c r="G49" s="889" t="s">
        <v>117</v>
      </c>
      <c r="H49" s="889"/>
      <c r="I49" s="197"/>
      <c r="J49" s="1"/>
      <c r="K49" s="441"/>
      <c r="L49" s="183"/>
      <c r="M49" s="35"/>
    </row>
    <row r="50" spans="1:13" s="5" customFormat="1" ht="15" customHeight="1" x14ac:dyDescent="0.25">
      <c r="A50" s="189">
        <v>50</v>
      </c>
      <c r="B50" s="192"/>
      <c r="C50" s="186"/>
      <c r="D50" s="186"/>
      <c r="E50" s="197"/>
      <c r="F50" s="197"/>
      <c r="G50" s="889" t="s">
        <v>117</v>
      </c>
      <c r="H50" s="889"/>
      <c r="I50" s="197"/>
      <c r="J50" s="1"/>
      <c r="K50" s="185"/>
      <c r="L50" s="183"/>
      <c r="M50" s="34"/>
    </row>
    <row r="51" spans="1:13" s="5" customFormat="1" ht="15" customHeight="1" x14ac:dyDescent="0.25">
      <c r="A51" s="189">
        <v>51</v>
      </c>
      <c r="B51" s="192"/>
      <c r="C51" s="186"/>
      <c r="D51" s="186"/>
      <c r="E51" s="197"/>
      <c r="F51" s="197"/>
      <c r="G51" s="889" t="s">
        <v>117</v>
      </c>
      <c r="H51" s="889"/>
      <c r="I51" s="197"/>
      <c r="J51" s="1"/>
      <c r="K51" s="185"/>
      <c r="L51" s="183"/>
      <c r="M51" s="34"/>
    </row>
    <row r="52" spans="1:13" s="5" customFormat="1" ht="15" customHeight="1" x14ac:dyDescent="0.25">
      <c r="A52" s="189">
        <v>52</v>
      </c>
      <c r="B52" s="192"/>
      <c r="C52" s="187"/>
      <c r="D52" s="187"/>
      <c r="E52" s="197"/>
      <c r="F52" s="197"/>
      <c r="G52" s="889" t="s">
        <v>117</v>
      </c>
      <c r="H52" s="889"/>
      <c r="I52" s="197"/>
      <c r="J52" s="1"/>
      <c r="K52" s="441"/>
      <c r="L52" s="183"/>
      <c r="M52" s="34"/>
    </row>
    <row r="53" spans="1:13" s="5" customFormat="1" ht="15" customHeight="1" x14ac:dyDescent="0.25">
      <c r="A53" s="189">
        <v>53</v>
      </c>
      <c r="B53" s="192"/>
      <c r="C53" s="197"/>
      <c r="D53" s="197"/>
      <c r="E53" s="197"/>
      <c r="F53" s="197"/>
      <c r="G53" s="889" t="s">
        <v>117</v>
      </c>
      <c r="H53" s="889"/>
      <c r="I53" s="197"/>
      <c r="J53" s="1"/>
      <c r="K53" s="185"/>
      <c r="L53" s="183"/>
      <c r="M53" s="34"/>
    </row>
    <row r="54" spans="1:13" s="5" customFormat="1" ht="15" customHeight="1" x14ac:dyDescent="0.25">
      <c r="A54" s="189">
        <v>54</v>
      </c>
      <c r="B54" s="192"/>
      <c r="C54" s="197"/>
      <c r="D54" s="197"/>
      <c r="E54" s="188"/>
      <c r="F54" s="186"/>
      <c r="G54" s="438" t="s">
        <v>167</v>
      </c>
      <c r="H54" s="186"/>
      <c r="I54" s="186"/>
      <c r="J54" s="185"/>
      <c r="K54" s="185"/>
      <c r="L54" s="183"/>
      <c r="M54" s="34"/>
    </row>
    <row r="55" spans="1:13" s="5" customFormat="1" ht="15" customHeight="1" thickBot="1" x14ac:dyDescent="0.3">
      <c r="A55" s="189">
        <v>55</v>
      </c>
      <c r="B55" s="192"/>
      <c r="C55" s="197"/>
      <c r="D55" s="197"/>
      <c r="E55" s="888"/>
      <c r="F55" s="888"/>
      <c r="G55" s="188" t="s">
        <v>366</v>
      </c>
      <c r="H55" s="188"/>
      <c r="I55" s="186"/>
      <c r="J55" s="1"/>
      <c r="K55" s="185"/>
      <c r="L55" s="183"/>
      <c r="M55" s="34"/>
    </row>
    <row r="56" spans="1:13" s="5" customFormat="1" ht="15" customHeight="1" thickBot="1" x14ac:dyDescent="0.3">
      <c r="A56" s="189">
        <v>56</v>
      </c>
      <c r="B56" s="192"/>
      <c r="C56" s="186"/>
      <c r="D56" s="186"/>
      <c r="E56" s="188"/>
      <c r="F56" s="201" t="str">
        <f>E47</f>
        <v>Installations</v>
      </c>
      <c r="G56" s="186"/>
      <c r="H56" s="186"/>
      <c r="I56" s="186"/>
      <c r="J56" s="185"/>
      <c r="K56" s="347">
        <f>SUM(J49:J53)+J55</f>
        <v>0</v>
      </c>
      <c r="L56" s="183"/>
      <c r="M56" s="34"/>
    </row>
    <row r="57" spans="1:13" s="5" customFormat="1" ht="15" customHeight="1" thickBot="1" x14ac:dyDescent="0.3">
      <c r="A57" s="189">
        <v>57</v>
      </c>
      <c r="B57" s="185"/>
      <c r="C57" s="197"/>
      <c r="D57" s="206"/>
      <c r="E57" s="206"/>
      <c r="F57" s="191"/>
      <c r="G57" s="197" t="s">
        <v>414</v>
      </c>
      <c r="H57" s="186"/>
      <c r="I57" s="186"/>
      <c r="J57" s="1"/>
      <c r="K57" s="185"/>
      <c r="L57" s="183"/>
      <c r="M57" s="34"/>
    </row>
    <row r="58" spans="1:13" s="20" customFormat="1" ht="15" customHeight="1" thickBot="1" x14ac:dyDescent="0.3">
      <c r="A58" s="189">
        <v>58</v>
      </c>
      <c r="B58" s="192"/>
      <c r="C58" s="186"/>
      <c r="D58" s="186"/>
      <c r="E58" s="188"/>
      <c r="F58" s="204" t="str">
        <f>F56&amp;" "&amp;G57</f>
        <v xml:space="preserve">Installations less capital contributions </v>
      </c>
      <c r="G58" s="186"/>
      <c r="H58" s="186"/>
      <c r="I58" s="186"/>
      <c r="J58" s="185"/>
      <c r="K58" s="440">
        <f>K56-J57</f>
        <v>0</v>
      </c>
      <c r="L58" s="183"/>
      <c r="M58" s="34"/>
    </row>
    <row r="59" spans="1:13" s="20" customFormat="1" ht="30" customHeight="1" x14ac:dyDescent="0.3">
      <c r="A59" s="189">
        <v>59</v>
      </c>
      <c r="B59" s="192"/>
      <c r="C59" s="194" t="s">
        <v>410</v>
      </c>
      <c r="D59" s="426"/>
      <c r="E59" s="194" t="str">
        <f>F15</f>
        <v>Network capacity</v>
      </c>
      <c r="F59" s="186"/>
      <c r="G59" s="186"/>
      <c r="H59" s="186"/>
      <c r="I59" s="186"/>
      <c r="J59" s="193"/>
      <c r="K59" s="193"/>
      <c r="L59" s="183"/>
      <c r="M59" s="35"/>
    </row>
    <row r="60" spans="1:13" s="12" customFormat="1" ht="13.5" customHeight="1" x14ac:dyDescent="0.25">
      <c r="A60" s="189">
        <v>60</v>
      </c>
      <c r="B60" s="185"/>
      <c r="C60" s="188"/>
      <c r="D60" s="188"/>
      <c r="E60" s="186"/>
      <c r="F60" s="186"/>
      <c r="G60" s="436" t="s">
        <v>131</v>
      </c>
      <c r="H60" s="186"/>
      <c r="I60" s="186"/>
      <c r="J60" s="190" t="s">
        <v>17</v>
      </c>
      <c r="K60" s="190" t="s">
        <v>17</v>
      </c>
      <c r="L60" s="183"/>
      <c r="M60" s="35"/>
    </row>
    <row r="61" spans="1:13" s="12" customFormat="1" ht="15" customHeight="1" x14ac:dyDescent="0.25">
      <c r="A61" s="189">
        <v>61</v>
      </c>
      <c r="B61" s="185"/>
      <c r="C61" s="186"/>
      <c r="D61" s="186"/>
      <c r="E61" s="197"/>
      <c r="F61" s="197"/>
      <c r="G61" s="889" t="s">
        <v>117</v>
      </c>
      <c r="H61" s="889"/>
      <c r="I61" s="197"/>
      <c r="J61" s="1"/>
      <c r="K61" s="441"/>
      <c r="L61" s="183"/>
      <c r="M61" s="35"/>
    </row>
    <row r="62" spans="1:13" s="12" customFormat="1" ht="15" customHeight="1" x14ac:dyDescent="0.25">
      <c r="A62" s="189">
        <v>62</v>
      </c>
      <c r="B62" s="185"/>
      <c r="C62" s="186"/>
      <c r="D62" s="186"/>
      <c r="E62" s="197"/>
      <c r="F62" s="197"/>
      <c r="G62" s="889" t="s">
        <v>117</v>
      </c>
      <c r="H62" s="889"/>
      <c r="I62" s="197"/>
      <c r="J62" s="1"/>
      <c r="K62" s="185"/>
      <c r="L62" s="183"/>
      <c r="M62" s="34"/>
    </row>
    <row r="63" spans="1:13" s="12" customFormat="1" ht="15" customHeight="1" x14ac:dyDescent="0.25">
      <c r="A63" s="189">
        <v>63</v>
      </c>
      <c r="B63" s="185"/>
      <c r="C63" s="186"/>
      <c r="D63" s="186"/>
      <c r="E63" s="197"/>
      <c r="F63" s="197"/>
      <c r="G63" s="889" t="s">
        <v>117</v>
      </c>
      <c r="H63" s="889"/>
      <c r="I63" s="197"/>
      <c r="J63" s="1"/>
      <c r="K63" s="185"/>
      <c r="L63" s="183"/>
      <c r="M63" s="34"/>
    </row>
    <row r="64" spans="1:13" s="12" customFormat="1" ht="15" customHeight="1" x14ac:dyDescent="0.25">
      <c r="A64" s="189">
        <v>64</v>
      </c>
      <c r="B64" s="185"/>
      <c r="C64" s="187"/>
      <c r="D64" s="187"/>
      <c r="E64" s="197"/>
      <c r="F64" s="197"/>
      <c r="G64" s="889" t="s">
        <v>117</v>
      </c>
      <c r="H64" s="889"/>
      <c r="I64" s="197"/>
      <c r="J64" s="1"/>
      <c r="K64" s="441"/>
      <c r="L64" s="183"/>
      <c r="M64" s="35"/>
    </row>
    <row r="65" spans="1:13" s="12" customFormat="1" ht="15" customHeight="1" x14ac:dyDescent="0.25">
      <c r="A65" s="189">
        <v>65</v>
      </c>
      <c r="B65" s="185"/>
      <c r="C65" s="197"/>
      <c r="D65" s="197"/>
      <c r="E65" s="197"/>
      <c r="F65" s="197"/>
      <c r="G65" s="889" t="s">
        <v>117</v>
      </c>
      <c r="H65" s="889"/>
      <c r="I65" s="197"/>
      <c r="J65" s="1"/>
      <c r="K65" s="185"/>
      <c r="L65" s="183"/>
      <c r="M65" s="34"/>
    </row>
    <row r="66" spans="1:13" s="5" customFormat="1" ht="15" customHeight="1" x14ac:dyDescent="0.25">
      <c r="A66" s="189">
        <v>66</v>
      </c>
      <c r="B66" s="192"/>
      <c r="C66" s="197"/>
      <c r="D66" s="197"/>
      <c r="E66" s="188"/>
      <c r="F66" s="186"/>
      <c r="G66" s="438" t="s">
        <v>167</v>
      </c>
      <c r="H66" s="186"/>
      <c r="I66" s="186"/>
      <c r="J66" s="185"/>
      <c r="K66" s="185"/>
      <c r="L66" s="183"/>
      <c r="M66" s="34"/>
    </row>
    <row r="67" spans="1:13" s="13" customFormat="1" ht="15" customHeight="1" thickBot="1" x14ac:dyDescent="0.3">
      <c r="A67" s="189">
        <v>67</v>
      </c>
      <c r="B67" s="185"/>
      <c r="C67" s="197"/>
      <c r="D67" s="197"/>
      <c r="E67" s="888"/>
      <c r="F67" s="888"/>
      <c r="G67" s="188" t="s">
        <v>366</v>
      </c>
      <c r="H67" s="188"/>
      <c r="I67" s="186"/>
      <c r="J67" s="1"/>
      <c r="K67" s="185"/>
      <c r="L67" s="183"/>
      <c r="M67" s="34"/>
    </row>
    <row r="68" spans="1:13" s="12" customFormat="1" ht="15" customHeight="1" thickBot="1" x14ac:dyDescent="0.3">
      <c r="A68" s="189">
        <v>68</v>
      </c>
      <c r="B68" s="185"/>
      <c r="C68" s="186"/>
      <c r="D68" s="186"/>
      <c r="E68" s="188"/>
      <c r="F68" s="201" t="str">
        <f>E59</f>
        <v>Network capacity</v>
      </c>
      <c r="G68" s="186"/>
      <c r="H68" s="186"/>
      <c r="I68" s="186"/>
      <c r="J68" s="185"/>
      <c r="K68" s="347">
        <f>SUM(J61:J65)+J67</f>
        <v>0</v>
      </c>
      <c r="L68" s="183"/>
      <c r="M68" s="34"/>
    </row>
    <row r="69" spans="1:13" s="12" customFormat="1" ht="15" customHeight="1" thickBot="1" x14ac:dyDescent="0.3">
      <c r="A69" s="189">
        <v>69</v>
      </c>
      <c r="B69" s="185"/>
      <c r="C69" s="197"/>
      <c r="D69" s="206"/>
      <c r="E69" s="206"/>
      <c r="F69" s="191"/>
      <c r="G69" s="197" t="s">
        <v>414</v>
      </c>
      <c r="H69" s="186"/>
      <c r="I69" s="186"/>
      <c r="J69" s="1"/>
      <c r="K69" s="185"/>
      <c r="L69" s="183"/>
      <c r="M69" s="34"/>
    </row>
    <row r="70" spans="1:13" s="12" customFormat="1" ht="15" customHeight="1" thickBot="1" x14ac:dyDescent="0.3">
      <c r="A70" s="189">
        <v>70</v>
      </c>
      <c r="B70" s="185"/>
      <c r="C70" s="186"/>
      <c r="D70" s="186"/>
      <c r="E70" s="188"/>
      <c r="F70" s="204" t="str">
        <f>F68&amp;" "&amp;G69</f>
        <v xml:space="preserve">Network capacity less capital contributions </v>
      </c>
      <c r="G70" s="186"/>
      <c r="H70" s="186"/>
      <c r="I70" s="186"/>
      <c r="J70" s="185"/>
      <c r="K70" s="440">
        <f>K68-J69</f>
        <v>0</v>
      </c>
      <c r="L70" s="183"/>
      <c r="M70" s="34"/>
    </row>
    <row r="71" spans="1:13" s="58" customFormat="1" ht="15" customHeight="1" x14ac:dyDescent="0.25">
      <c r="A71" s="189">
        <v>71</v>
      </c>
      <c r="B71" s="185"/>
      <c r="C71" s="186"/>
      <c r="D71" s="186"/>
      <c r="E71" s="188"/>
      <c r="F71" s="204"/>
      <c r="G71" s="186"/>
      <c r="H71" s="186"/>
      <c r="I71" s="186"/>
      <c r="J71" s="185"/>
      <c r="K71" s="443"/>
      <c r="L71" s="183"/>
      <c r="M71" s="34"/>
    </row>
    <row r="72" spans="1:13" s="58" customFormat="1" ht="15" customHeight="1" x14ac:dyDescent="0.3">
      <c r="A72" s="189">
        <v>72</v>
      </c>
      <c r="B72" s="185"/>
      <c r="C72" s="194" t="s">
        <v>411</v>
      </c>
      <c r="D72" s="426"/>
      <c r="E72" s="194" t="str">
        <f>F19</f>
        <v>Network sustain &amp; enhance</v>
      </c>
      <c r="F72" s="186"/>
      <c r="G72" s="186"/>
      <c r="H72" s="186"/>
      <c r="I72" s="186"/>
      <c r="J72" s="193"/>
      <c r="K72" s="193"/>
      <c r="L72" s="183"/>
      <c r="M72" s="34"/>
    </row>
    <row r="73" spans="1:13" s="58" customFormat="1" ht="15" customHeight="1" x14ac:dyDescent="0.25">
      <c r="A73" s="189">
        <v>73</v>
      </c>
      <c r="B73" s="185"/>
      <c r="C73" s="188"/>
      <c r="D73" s="188"/>
      <c r="E73" s="186"/>
      <c r="F73" s="186"/>
      <c r="G73" s="436" t="s">
        <v>131</v>
      </c>
      <c r="H73" s="186"/>
      <c r="I73" s="186"/>
      <c r="J73" s="190" t="s">
        <v>17</v>
      </c>
      <c r="K73" s="190" t="s">
        <v>17</v>
      </c>
      <c r="L73" s="183"/>
      <c r="M73" s="34"/>
    </row>
    <row r="74" spans="1:13" s="58" customFormat="1" ht="15" customHeight="1" x14ac:dyDescent="0.25">
      <c r="A74" s="189">
        <v>74</v>
      </c>
      <c r="B74" s="185"/>
      <c r="C74" s="186"/>
      <c r="D74" s="186"/>
      <c r="E74" s="197"/>
      <c r="F74" s="197"/>
      <c r="G74" s="889" t="s">
        <v>117</v>
      </c>
      <c r="H74" s="889"/>
      <c r="I74" s="197"/>
      <c r="J74" s="1"/>
      <c r="K74" s="441"/>
      <c r="L74" s="183"/>
      <c r="M74" s="34"/>
    </row>
    <row r="75" spans="1:13" s="58" customFormat="1" ht="15" customHeight="1" x14ac:dyDescent="0.25">
      <c r="A75" s="189">
        <v>75</v>
      </c>
      <c r="B75" s="185"/>
      <c r="C75" s="186"/>
      <c r="D75" s="186"/>
      <c r="E75" s="197"/>
      <c r="F75" s="197"/>
      <c r="G75" s="889" t="s">
        <v>117</v>
      </c>
      <c r="H75" s="889"/>
      <c r="I75" s="197"/>
      <c r="J75" s="1"/>
      <c r="K75" s="185"/>
      <c r="L75" s="183"/>
      <c r="M75" s="34"/>
    </row>
    <row r="76" spans="1:13" s="58" customFormat="1" ht="15" customHeight="1" x14ac:dyDescent="0.25">
      <c r="A76" s="189">
        <v>76</v>
      </c>
      <c r="B76" s="185"/>
      <c r="C76" s="186"/>
      <c r="D76" s="186"/>
      <c r="E76" s="197"/>
      <c r="F76" s="197"/>
      <c r="G76" s="889" t="s">
        <v>117</v>
      </c>
      <c r="H76" s="889"/>
      <c r="I76" s="197"/>
      <c r="J76" s="1"/>
      <c r="K76" s="185"/>
      <c r="L76" s="183"/>
      <c r="M76" s="34"/>
    </row>
    <row r="77" spans="1:13" s="58" customFormat="1" ht="15" customHeight="1" x14ac:dyDescent="0.25">
      <c r="A77" s="189">
        <v>77</v>
      </c>
      <c r="B77" s="185"/>
      <c r="C77" s="187"/>
      <c r="D77" s="187"/>
      <c r="E77" s="197"/>
      <c r="F77" s="197"/>
      <c r="G77" s="889" t="s">
        <v>117</v>
      </c>
      <c r="H77" s="889"/>
      <c r="I77" s="197"/>
      <c r="J77" s="1"/>
      <c r="K77" s="441"/>
      <c r="L77" s="183"/>
      <c r="M77" s="34"/>
    </row>
    <row r="78" spans="1:13" s="58" customFormat="1" ht="15" customHeight="1" x14ac:dyDescent="0.25">
      <c r="A78" s="189">
        <v>78</v>
      </c>
      <c r="B78" s="185"/>
      <c r="C78" s="197"/>
      <c r="D78" s="197"/>
      <c r="E78" s="197"/>
      <c r="F78" s="197"/>
      <c r="G78" s="889" t="s">
        <v>117</v>
      </c>
      <c r="H78" s="889"/>
      <c r="I78" s="197"/>
      <c r="J78" s="1"/>
      <c r="K78" s="185"/>
      <c r="L78" s="183"/>
      <c r="M78" s="34"/>
    </row>
    <row r="79" spans="1:13" s="58" customFormat="1" ht="15" customHeight="1" x14ac:dyDescent="0.25">
      <c r="A79" s="189">
        <v>79</v>
      </c>
      <c r="B79" s="185"/>
      <c r="C79" s="197"/>
      <c r="D79" s="197"/>
      <c r="E79" s="188"/>
      <c r="F79" s="186"/>
      <c r="G79" s="438" t="s">
        <v>167</v>
      </c>
      <c r="H79" s="186"/>
      <c r="I79" s="186"/>
      <c r="J79" s="185"/>
      <c r="K79" s="185"/>
      <c r="L79" s="183"/>
      <c r="M79" s="34"/>
    </row>
    <row r="80" spans="1:13" s="58" customFormat="1" ht="15" customHeight="1" thickBot="1" x14ac:dyDescent="0.3">
      <c r="A80" s="189">
        <v>80</v>
      </c>
      <c r="B80" s="185"/>
      <c r="C80" s="197"/>
      <c r="D80" s="197"/>
      <c r="E80" s="888"/>
      <c r="F80" s="888"/>
      <c r="G80" s="188" t="s">
        <v>366</v>
      </c>
      <c r="H80" s="188"/>
      <c r="I80" s="186"/>
      <c r="J80" s="1"/>
      <c r="K80" s="185"/>
      <c r="L80" s="183"/>
      <c r="M80" s="34"/>
    </row>
    <row r="81" spans="1:13" s="58" customFormat="1" ht="15" customHeight="1" thickBot="1" x14ac:dyDescent="0.3">
      <c r="A81" s="189">
        <v>81</v>
      </c>
      <c r="B81" s="185"/>
      <c r="C81" s="186"/>
      <c r="D81" s="186"/>
      <c r="E81" s="188"/>
      <c r="F81" s="201" t="str">
        <f>E72</f>
        <v>Network sustain &amp; enhance</v>
      </c>
      <c r="G81" s="186"/>
      <c r="H81" s="186"/>
      <c r="I81" s="186"/>
      <c r="J81" s="185"/>
      <c r="K81" s="347">
        <f>SUM(J74:J78)+J80</f>
        <v>0</v>
      </c>
      <c r="L81" s="183"/>
      <c r="M81" s="34"/>
    </row>
    <row r="82" spans="1:13" s="58" customFormat="1" ht="15" customHeight="1" thickBot="1" x14ac:dyDescent="0.3">
      <c r="A82" s="189">
        <v>82</v>
      </c>
      <c r="B82" s="185"/>
      <c r="C82" s="197"/>
      <c r="D82" s="206"/>
      <c r="E82" s="206"/>
      <c r="F82" s="191"/>
      <c r="G82" s="197" t="s">
        <v>414</v>
      </c>
      <c r="H82" s="186"/>
      <c r="I82" s="186"/>
      <c r="J82" s="1"/>
      <c r="K82" s="185"/>
      <c r="L82" s="183"/>
      <c r="M82" s="34"/>
    </row>
    <row r="83" spans="1:13" s="30" customFormat="1" ht="15" customHeight="1" thickBot="1" x14ac:dyDescent="0.3">
      <c r="A83" s="189">
        <v>83</v>
      </c>
      <c r="B83" s="185"/>
      <c r="C83" s="186"/>
      <c r="D83" s="186"/>
      <c r="E83" s="188"/>
      <c r="F83" s="204" t="str">
        <f>F81&amp;" "&amp;G82</f>
        <v xml:space="preserve">Network sustain &amp; enhance less capital contributions </v>
      </c>
      <c r="G83" s="186"/>
      <c r="H83" s="186"/>
      <c r="I83" s="186"/>
      <c r="J83" s="185"/>
      <c r="K83" s="440">
        <f>K81-J82</f>
        <v>0</v>
      </c>
      <c r="L83" s="183"/>
      <c r="M83" s="34"/>
    </row>
    <row r="84" spans="1:13" s="58" customFormat="1" ht="15" customHeight="1" x14ac:dyDescent="0.25">
      <c r="A84" s="189">
        <v>84</v>
      </c>
      <c r="B84" s="185"/>
      <c r="C84" s="186"/>
      <c r="D84" s="186"/>
      <c r="E84" s="188"/>
      <c r="F84" s="204"/>
      <c r="G84" s="186"/>
      <c r="H84" s="186"/>
      <c r="I84" s="186"/>
      <c r="J84" s="185"/>
      <c r="K84" s="443"/>
      <c r="L84" s="183"/>
      <c r="M84" s="34"/>
    </row>
    <row r="85" spans="1:13" s="58" customFormat="1" ht="15" customHeight="1" x14ac:dyDescent="0.3">
      <c r="A85" s="189">
        <v>85</v>
      </c>
      <c r="B85" s="185"/>
      <c r="C85" s="194" t="s">
        <v>412</v>
      </c>
      <c r="D85" s="426"/>
      <c r="E85" s="194" t="str">
        <f>F25</f>
        <v>Network &amp; customer IT</v>
      </c>
      <c r="F85" s="186"/>
      <c r="G85" s="186"/>
      <c r="H85" s="186"/>
      <c r="I85" s="186"/>
      <c r="J85" s="193"/>
      <c r="K85" s="193"/>
      <c r="L85" s="183"/>
      <c r="M85" s="34"/>
    </row>
    <row r="86" spans="1:13" s="58" customFormat="1" ht="15" customHeight="1" x14ac:dyDescent="0.25">
      <c r="A86" s="189">
        <v>86</v>
      </c>
      <c r="B86" s="185"/>
      <c r="C86" s="188"/>
      <c r="D86" s="188"/>
      <c r="E86" s="186"/>
      <c r="F86" s="186"/>
      <c r="G86" s="436" t="s">
        <v>131</v>
      </c>
      <c r="H86" s="186"/>
      <c r="I86" s="186"/>
      <c r="J86" s="190" t="s">
        <v>17</v>
      </c>
      <c r="K86" s="190" t="s">
        <v>17</v>
      </c>
      <c r="L86" s="183"/>
      <c r="M86" s="34"/>
    </row>
    <row r="87" spans="1:13" s="58" customFormat="1" ht="15" customHeight="1" x14ac:dyDescent="0.25">
      <c r="A87" s="189">
        <v>87</v>
      </c>
      <c r="B87" s="185"/>
      <c r="C87" s="186"/>
      <c r="D87" s="186"/>
      <c r="E87" s="197"/>
      <c r="F87" s="197"/>
      <c r="G87" s="889" t="s">
        <v>117</v>
      </c>
      <c r="H87" s="889"/>
      <c r="I87" s="197"/>
      <c r="J87" s="1"/>
      <c r="K87" s="441"/>
      <c r="L87" s="183"/>
      <c r="M87" s="34"/>
    </row>
    <row r="88" spans="1:13" s="58" customFormat="1" ht="15" customHeight="1" x14ac:dyDescent="0.25">
      <c r="A88" s="189">
        <v>88</v>
      </c>
      <c r="B88" s="185"/>
      <c r="C88" s="186"/>
      <c r="D88" s="186"/>
      <c r="E88" s="197"/>
      <c r="F88" s="197"/>
      <c r="G88" s="889" t="s">
        <v>117</v>
      </c>
      <c r="H88" s="889"/>
      <c r="I88" s="197"/>
      <c r="J88" s="1"/>
      <c r="K88" s="185"/>
      <c r="L88" s="183"/>
      <c r="M88" s="34"/>
    </row>
    <row r="89" spans="1:13" s="58" customFormat="1" ht="15" customHeight="1" x14ac:dyDescent="0.25">
      <c r="A89" s="189">
        <v>89</v>
      </c>
      <c r="B89" s="185"/>
      <c r="C89" s="186"/>
      <c r="D89" s="186"/>
      <c r="E89" s="197"/>
      <c r="F89" s="197"/>
      <c r="G89" s="889" t="s">
        <v>117</v>
      </c>
      <c r="H89" s="889"/>
      <c r="I89" s="197"/>
      <c r="J89" s="1"/>
      <c r="K89" s="185"/>
      <c r="L89" s="183"/>
      <c r="M89" s="34"/>
    </row>
    <row r="90" spans="1:13" s="58" customFormat="1" ht="15" customHeight="1" x14ac:dyDescent="0.25">
      <c r="A90" s="189">
        <v>90</v>
      </c>
      <c r="B90" s="185"/>
      <c r="C90" s="187"/>
      <c r="D90" s="187"/>
      <c r="E90" s="197"/>
      <c r="F90" s="197"/>
      <c r="G90" s="889" t="s">
        <v>117</v>
      </c>
      <c r="H90" s="889"/>
      <c r="I90" s="197"/>
      <c r="J90" s="1"/>
      <c r="K90" s="441"/>
      <c r="L90" s="183"/>
      <c r="M90" s="34"/>
    </row>
    <row r="91" spans="1:13" s="58" customFormat="1" ht="15" customHeight="1" x14ac:dyDescent="0.25">
      <c r="A91" s="189">
        <v>91</v>
      </c>
      <c r="B91" s="185"/>
      <c r="C91" s="197"/>
      <c r="D91" s="197"/>
      <c r="E91" s="197"/>
      <c r="F91" s="197"/>
      <c r="G91" s="889" t="s">
        <v>117</v>
      </c>
      <c r="H91" s="889"/>
      <c r="I91" s="197"/>
      <c r="J91" s="1"/>
      <c r="K91" s="185"/>
      <c r="L91" s="183"/>
      <c r="M91" s="34"/>
    </row>
    <row r="92" spans="1:13" s="58" customFormat="1" ht="15" customHeight="1" x14ac:dyDescent="0.25">
      <c r="A92" s="189">
        <v>92</v>
      </c>
      <c r="B92" s="185"/>
      <c r="C92" s="197"/>
      <c r="D92" s="197"/>
      <c r="E92" s="188"/>
      <c r="F92" s="186"/>
      <c r="G92" s="438" t="s">
        <v>167</v>
      </c>
      <c r="H92" s="186"/>
      <c r="I92" s="186"/>
      <c r="J92" s="185"/>
      <c r="K92" s="185"/>
      <c r="L92" s="183"/>
      <c r="M92" s="34"/>
    </row>
    <row r="93" spans="1:13" s="58" customFormat="1" ht="15" customHeight="1" thickBot="1" x14ac:dyDescent="0.3">
      <c r="A93" s="189">
        <v>93</v>
      </c>
      <c r="B93" s="185"/>
      <c r="C93" s="197"/>
      <c r="D93" s="197"/>
      <c r="E93" s="888"/>
      <c r="F93" s="888"/>
      <c r="G93" s="188" t="s">
        <v>366</v>
      </c>
      <c r="H93" s="188"/>
      <c r="I93" s="186"/>
      <c r="J93" s="1"/>
      <c r="K93" s="185"/>
      <c r="L93" s="183"/>
      <c r="M93" s="34"/>
    </row>
    <row r="94" spans="1:13" s="58" customFormat="1" ht="15" customHeight="1" thickBot="1" x14ac:dyDescent="0.3">
      <c r="A94" s="189">
        <v>94</v>
      </c>
      <c r="B94" s="185"/>
      <c r="C94" s="197"/>
      <c r="D94" s="188"/>
      <c r="E94" s="204"/>
      <c r="F94" s="201" t="str">
        <f>E85</f>
        <v>Network &amp; customer IT</v>
      </c>
      <c r="G94" s="186"/>
      <c r="H94" s="186"/>
      <c r="I94" s="185"/>
      <c r="J94" s="185"/>
      <c r="K94" s="347">
        <f>SUM(J87:J91)+J93</f>
        <v>0</v>
      </c>
      <c r="L94" s="183"/>
      <c r="M94" s="34"/>
    </row>
    <row r="95" spans="1:13" s="58" customFormat="1" ht="15" customHeight="1" thickBot="1" x14ac:dyDescent="0.3">
      <c r="A95" s="189">
        <v>95</v>
      </c>
      <c r="B95" s="185"/>
      <c r="C95" s="197"/>
      <c r="D95" s="499"/>
      <c r="E95" s="204"/>
      <c r="F95" s="191"/>
      <c r="G95" s="197" t="s">
        <v>414</v>
      </c>
      <c r="H95" s="186"/>
      <c r="I95" s="185"/>
      <c r="J95" s="1"/>
      <c r="K95" s="185"/>
      <c r="L95" s="183"/>
      <c r="M95" s="34"/>
    </row>
    <row r="96" spans="1:13" s="58" customFormat="1" ht="15" customHeight="1" thickBot="1" x14ac:dyDescent="0.3">
      <c r="A96" s="189">
        <v>96</v>
      </c>
      <c r="B96" s="185"/>
      <c r="C96" s="197"/>
      <c r="D96" s="499"/>
      <c r="E96" s="204"/>
      <c r="F96" s="204" t="str">
        <f>F94&amp;" "&amp;G95</f>
        <v xml:space="preserve">Network &amp; customer IT less capital contributions </v>
      </c>
      <c r="G96" s="191"/>
      <c r="H96" s="186"/>
      <c r="I96" s="185"/>
      <c r="J96" s="185"/>
      <c r="K96" s="347">
        <f>K94-J95</f>
        <v>0</v>
      </c>
      <c r="L96" s="183"/>
      <c r="M96" s="34"/>
    </row>
    <row r="97" spans="1:13" s="20" customFormat="1" ht="30" customHeight="1" x14ac:dyDescent="0.3">
      <c r="A97" s="189">
        <v>97</v>
      </c>
      <c r="B97" s="804"/>
      <c r="C97" s="194" t="s">
        <v>413</v>
      </c>
      <c r="D97" s="803"/>
      <c r="E97" s="197"/>
      <c r="F97" s="194" t="str">
        <f>F28</f>
        <v>Non-network IT</v>
      </c>
      <c r="G97" s="186"/>
      <c r="H97" s="194"/>
      <c r="I97" s="186"/>
      <c r="J97" s="190"/>
      <c r="K97" s="193"/>
      <c r="L97" s="183"/>
      <c r="M97" s="35"/>
    </row>
    <row r="98" spans="1:13" s="17" customFormat="1" ht="20.25" customHeight="1" x14ac:dyDescent="0.3">
      <c r="A98" s="189">
        <v>98</v>
      </c>
      <c r="B98" s="804"/>
      <c r="C98" s="194"/>
      <c r="D98" s="803"/>
      <c r="E98" s="197"/>
      <c r="F98" s="194"/>
      <c r="G98" s="194" t="s">
        <v>481</v>
      </c>
      <c r="H98" s="194"/>
      <c r="I98" s="186"/>
      <c r="J98" s="190"/>
      <c r="K98" s="190"/>
      <c r="L98" s="183"/>
      <c r="M98" s="35"/>
    </row>
    <row r="99" spans="1:13" s="17" customFormat="1" ht="15" customHeight="1" x14ac:dyDescent="0.25">
      <c r="A99" s="189">
        <v>99</v>
      </c>
      <c r="B99" s="197"/>
      <c r="C99" s="805"/>
      <c r="D99" s="805"/>
      <c r="E99" s="186"/>
      <c r="F99" s="186"/>
      <c r="G99" s="436" t="s">
        <v>131</v>
      </c>
      <c r="H99" s="186"/>
      <c r="I99" s="186"/>
      <c r="J99" s="190" t="s">
        <v>17</v>
      </c>
      <c r="K99" s="190" t="s">
        <v>17</v>
      </c>
      <c r="L99" s="183"/>
      <c r="M99" s="35"/>
    </row>
    <row r="100" spans="1:13" s="17" customFormat="1" ht="15" customHeight="1" x14ac:dyDescent="0.25">
      <c r="A100" s="189">
        <v>100</v>
      </c>
      <c r="B100" s="197"/>
      <c r="C100" s="186"/>
      <c r="D100" s="186"/>
      <c r="E100" s="197"/>
      <c r="F100" s="197"/>
      <c r="G100" s="887" t="s">
        <v>117</v>
      </c>
      <c r="H100" s="887"/>
      <c r="I100" s="197"/>
      <c r="J100" s="736"/>
      <c r="K100" s="185"/>
      <c r="L100" s="183"/>
      <c r="M100" s="34"/>
    </row>
    <row r="101" spans="1:13" s="17" customFormat="1" ht="15" customHeight="1" x14ac:dyDescent="0.25">
      <c r="A101" s="189">
        <v>101</v>
      </c>
      <c r="B101" s="197"/>
      <c r="C101" s="186"/>
      <c r="D101" s="186"/>
      <c r="E101" s="197"/>
      <c r="F101" s="197"/>
      <c r="G101" s="887" t="s">
        <v>117</v>
      </c>
      <c r="H101" s="887"/>
      <c r="I101" s="197"/>
      <c r="J101" s="736"/>
      <c r="K101" s="185"/>
      <c r="L101" s="183"/>
      <c r="M101" s="34"/>
    </row>
    <row r="102" spans="1:13" s="17" customFormat="1" ht="15" customHeight="1" x14ac:dyDescent="0.25">
      <c r="A102" s="189">
        <v>102</v>
      </c>
      <c r="B102" s="197"/>
      <c r="C102" s="186"/>
      <c r="D102" s="186"/>
      <c r="E102" s="197"/>
      <c r="F102" s="197"/>
      <c r="G102" s="887" t="s">
        <v>117</v>
      </c>
      <c r="H102" s="887"/>
      <c r="I102" s="197"/>
      <c r="J102" s="736"/>
      <c r="K102" s="441"/>
      <c r="L102" s="183"/>
      <c r="M102" s="35"/>
    </row>
    <row r="103" spans="1:13" s="17" customFormat="1" ht="15" customHeight="1" x14ac:dyDescent="0.25">
      <c r="A103" s="189">
        <v>103</v>
      </c>
      <c r="B103" s="197"/>
      <c r="C103" s="187"/>
      <c r="D103" s="187"/>
      <c r="E103" s="197"/>
      <c r="F103" s="197"/>
      <c r="G103" s="887" t="s">
        <v>117</v>
      </c>
      <c r="H103" s="887"/>
      <c r="I103" s="197"/>
      <c r="J103" s="736"/>
      <c r="K103" s="185"/>
      <c r="L103" s="183"/>
      <c r="M103" s="34"/>
    </row>
    <row r="104" spans="1:13" s="20" customFormat="1" ht="15" customHeight="1" x14ac:dyDescent="0.25">
      <c r="A104" s="189">
        <v>104</v>
      </c>
      <c r="B104" s="197"/>
      <c r="C104" s="197"/>
      <c r="D104" s="197"/>
      <c r="E104" s="197"/>
      <c r="F104" s="197"/>
      <c r="G104" s="887" t="s">
        <v>117</v>
      </c>
      <c r="H104" s="887"/>
      <c r="I104" s="197"/>
      <c r="J104" s="736"/>
      <c r="K104" s="185"/>
      <c r="L104" s="183"/>
      <c r="M104" s="34"/>
    </row>
    <row r="105" spans="1:13" s="13" customFormat="1" ht="15" customHeight="1" x14ac:dyDescent="0.25">
      <c r="A105" s="189">
        <v>105</v>
      </c>
      <c r="B105" s="804"/>
      <c r="C105" s="197"/>
      <c r="D105" s="197"/>
      <c r="E105" s="805"/>
      <c r="F105" s="186"/>
      <c r="G105" s="438" t="s">
        <v>167</v>
      </c>
      <c r="H105" s="186"/>
      <c r="I105" s="186"/>
      <c r="J105" s="191"/>
      <c r="K105" s="185"/>
      <c r="L105" s="183"/>
      <c r="M105" s="34"/>
    </row>
    <row r="106" spans="1:13" s="13" customFormat="1" ht="15" customHeight="1" thickBot="1" x14ac:dyDescent="0.3">
      <c r="A106" s="189">
        <v>106</v>
      </c>
      <c r="B106" s="197"/>
      <c r="C106" s="197"/>
      <c r="D106" s="197"/>
      <c r="E106" s="888"/>
      <c r="F106" s="888"/>
      <c r="G106" s="805" t="s">
        <v>366</v>
      </c>
      <c r="H106" s="805"/>
      <c r="I106" s="186"/>
      <c r="J106" s="736"/>
      <c r="K106" s="185"/>
      <c r="L106" s="183"/>
      <c r="M106" s="34"/>
    </row>
    <row r="107" spans="1:13" s="13" customFormat="1" ht="15" customHeight="1" thickBot="1" x14ac:dyDescent="0.3">
      <c r="A107" s="189">
        <v>107</v>
      </c>
      <c r="B107" s="197"/>
      <c r="C107" s="197"/>
      <c r="D107" s="197"/>
      <c r="E107" s="805"/>
      <c r="F107" s="806"/>
      <c r="G107" s="427" t="str">
        <f>F97</f>
        <v>Non-network IT</v>
      </c>
      <c r="H107" s="427" t="s">
        <v>971</v>
      </c>
      <c r="I107" s="186"/>
      <c r="J107" s="808"/>
      <c r="K107" s="807">
        <f>SUM(J100:J104)+J106</f>
        <v>0</v>
      </c>
      <c r="L107" s="183"/>
      <c r="M107" s="34"/>
    </row>
    <row r="108" spans="1:13" s="13" customFormat="1" ht="15" customHeight="1" x14ac:dyDescent="0.25">
      <c r="A108" s="189">
        <v>108</v>
      </c>
      <c r="B108" s="197"/>
      <c r="C108" s="197"/>
      <c r="D108" s="197"/>
      <c r="E108" s="805"/>
      <c r="F108" s="201"/>
      <c r="G108" s="186"/>
      <c r="H108" s="186"/>
      <c r="I108" s="186"/>
      <c r="J108" s="808"/>
      <c r="K108" s="185"/>
      <c r="L108" s="183"/>
      <c r="M108" s="34"/>
    </row>
    <row r="109" spans="1:13" s="13" customFormat="1" ht="15" customHeight="1" x14ac:dyDescent="0.3">
      <c r="A109" s="189">
        <v>109</v>
      </c>
      <c r="B109" s="197"/>
      <c r="C109" s="194"/>
      <c r="D109" s="803"/>
      <c r="E109" s="197"/>
      <c r="F109" s="194"/>
      <c r="G109" s="809" t="s">
        <v>483</v>
      </c>
      <c r="H109" s="809"/>
      <c r="I109" s="186"/>
      <c r="J109" s="190"/>
      <c r="K109" s="190"/>
      <c r="L109" s="183"/>
      <c r="M109" s="34"/>
    </row>
    <row r="110" spans="1:13" s="13" customFormat="1" ht="15" customHeight="1" x14ac:dyDescent="0.25">
      <c r="A110" s="189">
        <v>110</v>
      </c>
      <c r="B110" s="197"/>
      <c r="C110" s="805"/>
      <c r="D110" s="805"/>
      <c r="E110" s="186"/>
      <c r="F110" s="186"/>
      <c r="G110" s="436" t="s">
        <v>131</v>
      </c>
      <c r="H110" s="186"/>
      <c r="I110" s="186"/>
      <c r="J110" s="190" t="s">
        <v>17</v>
      </c>
      <c r="K110" s="190" t="s">
        <v>17</v>
      </c>
      <c r="L110" s="183"/>
      <c r="M110" s="34"/>
    </row>
    <row r="111" spans="1:13" s="17" customFormat="1" ht="15" customHeight="1" x14ac:dyDescent="0.25">
      <c r="A111" s="189">
        <v>111</v>
      </c>
      <c r="B111" s="197"/>
      <c r="C111" s="186"/>
      <c r="D111" s="186"/>
      <c r="E111" s="197"/>
      <c r="F111" s="197"/>
      <c r="G111" s="887" t="s">
        <v>117</v>
      </c>
      <c r="H111" s="887"/>
      <c r="I111" s="197"/>
      <c r="J111" s="736"/>
      <c r="K111" s="185"/>
      <c r="L111" s="183"/>
      <c r="M111" s="34"/>
    </row>
    <row r="112" spans="1:13" x14ac:dyDescent="0.25">
      <c r="A112" s="189">
        <v>112</v>
      </c>
      <c r="B112" s="197"/>
      <c r="C112" s="186"/>
      <c r="D112" s="186"/>
      <c r="E112" s="197"/>
      <c r="F112" s="197"/>
      <c r="G112" s="887" t="s">
        <v>117</v>
      </c>
      <c r="H112" s="887"/>
      <c r="I112" s="197"/>
      <c r="J112" s="736"/>
      <c r="K112" s="185"/>
      <c r="L112" s="183"/>
    </row>
    <row r="113" spans="1:12" x14ac:dyDescent="0.25">
      <c r="A113" s="189">
        <v>113</v>
      </c>
      <c r="B113" s="197"/>
      <c r="C113" s="186"/>
      <c r="D113" s="186"/>
      <c r="E113" s="197"/>
      <c r="F113" s="197"/>
      <c r="G113" s="887" t="s">
        <v>117</v>
      </c>
      <c r="H113" s="887"/>
      <c r="I113" s="197"/>
      <c r="J113" s="736"/>
      <c r="K113" s="441"/>
      <c r="L113" s="183"/>
    </row>
    <row r="114" spans="1:12" x14ac:dyDescent="0.25">
      <c r="A114" s="189">
        <v>114</v>
      </c>
      <c r="B114" s="197"/>
      <c r="C114" s="187"/>
      <c r="D114" s="187"/>
      <c r="E114" s="197"/>
      <c r="F114" s="197"/>
      <c r="G114" s="887" t="s">
        <v>117</v>
      </c>
      <c r="H114" s="887"/>
      <c r="I114" s="197"/>
      <c r="J114" s="736"/>
      <c r="K114" s="185"/>
      <c r="L114" s="183"/>
    </row>
    <row r="115" spans="1:12" x14ac:dyDescent="0.25">
      <c r="A115" s="189">
        <v>115</v>
      </c>
      <c r="B115" s="197"/>
      <c r="C115" s="197"/>
      <c r="D115" s="197"/>
      <c r="E115" s="197"/>
      <c r="F115" s="197"/>
      <c r="G115" s="887" t="s">
        <v>117</v>
      </c>
      <c r="H115" s="887"/>
      <c r="I115" s="197"/>
      <c r="J115" s="736"/>
      <c r="K115" s="185"/>
      <c r="L115" s="183"/>
    </row>
    <row r="116" spans="1:12" x14ac:dyDescent="0.25">
      <c r="A116" s="189">
        <v>116</v>
      </c>
      <c r="B116" s="197"/>
      <c r="C116" s="197"/>
      <c r="D116" s="197"/>
      <c r="E116" s="805"/>
      <c r="F116" s="186"/>
      <c r="G116" s="438" t="s">
        <v>167</v>
      </c>
      <c r="H116" s="186"/>
      <c r="I116" s="186"/>
      <c r="J116" s="191"/>
      <c r="K116" s="185"/>
      <c r="L116" s="183"/>
    </row>
    <row r="117" spans="1:12" ht="15.75" thickBot="1" x14ac:dyDescent="0.3">
      <c r="A117" s="189">
        <v>117</v>
      </c>
      <c r="B117" s="197"/>
      <c r="C117" s="197"/>
      <c r="D117" s="197"/>
      <c r="E117" s="888"/>
      <c r="F117" s="888"/>
      <c r="G117" s="805" t="s">
        <v>366</v>
      </c>
      <c r="H117" s="805"/>
      <c r="I117" s="186"/>
      <c r="J117" s="736"/>
      <c r="K117" s="185"/>
      <c r="L117" s="183"/>
    </row>
    <row r="118" spans="1:12" ht="15.75" thickBot="1" x14ac:dyDescent="0.3">
      <c r="A118" s="189">
        <v>118</v>
      </c>
      <c r="B118" s="197"/>
      <c r="C118" s="197"/>
      <c r="D118" s="197"/>
      <c r="E118" s="805"/>
      <c r="F118" s="201"/>
      <c r="G118" s="427" t="str">
        <f>F97</f>
        <v>Non-network IT</v>
      </c>
      <c r="H118" s="427" t="s">
        <v>972</v>
      </c>
      <c r="I118" s="186"/>
      <c r="J118" s="808"/>
      <c r="K118" s="807">
        <f>SUM(J111:J115)+J117</f>
        <v>0</v>
      </c>
      <c r="L118" s="183"/>
    </row>
    <row r="119" spans="1:12" ht="15.75" thickBot="1" x14ac:dyDescent="0.3">
      <c r="A119" s="189">
        <v>119</v>
      </c>
      <c r="B119" s="197"/>
      <c r="C119" s="197"/>
      <c r="D119" s="197"/>
      <c r="E119" s="805"/>
      <c r="F119" s="201"/>
      <c r="G119" s="186"/>
      <c r="H119" s="186"/>
      <c r="I119" s="186"/>
      <c r="J119" s="808"/>
      <c r="K119" s="808"/>
      <c r="L119" s="183"/>
    </row>
    <row r="120" spans="1:12" ht="19.5" thickBot="1" x14ac:dyDescent="0.35">
      <c r="A120" s="189">
        <v>120</v>
      </c>
      <c r="B120" s="197"/>
      <c r="C120" s="197"/>
      <c r="D120" s="197"/>
      <c r="E120" s="805"/>
      <c r="F120" s="201"/>
      <c r="G120" s="809" t="s">
        <v>973</v>
      </c>
      <c r="H120" s="186"/>
      <c r="I120" s="186"/>
      <c r="J120" s="808"/>
      <c r="K120" s="807">
        <f>K107+K118</f>
        <v>0</v>
      </c>
      <c r="L120" s="183"/>
    </row>
    <row r="121" spans="1:12" x14ac:dyDescent="0.25">
      <c r="A121" s="189">
        <v>121</v>
      </c>
      <c r="B121" s="197"/>
      <c r="C121" s="197"/>
      <c r="D121" s="197"/>
      <c r="E121" s="805"/>
      <c r="F121" s="201"/>
      <c r="G121" s="186"/>
      <c r="H121" s="186"/>
      <c r="I121" s="186"/>
      <c r="J121" s="808"/>
      <c r="K121" s="808"/>
      <c r="L121" s="183"/>
    </row>
    <row r="122" spans="1:12" ht="18.75" x14ac:dyDescent="0.3">
      <c r="A122" s="189">
        <v>122</v>
      </c>
      <c r="B122" s="197"/>
      <c r="C122" s="247" t="s">
        <v>416</v>
      </c>
      <c r="D122" s="197"/>
      <c r="E122" s="805"/>
      <c r="F122" s="805"/>
      <c r="G122" s="805"/>
      <c r="H122" s="805"/>
      <c r="I122" s="186"/>
      <c r="J122" s="186"/>
      <c r="K122" s="186"/>
      <c r="L122" s="186"/>
    </row>
    <row r="123" spans="1:12" ht="18.75" x14ac:dyDescent="0.3">
      <c r="A123" s="189">
        <v>123</v>
      </c>
      <c r="B123" s="197"/>
      <c r="C123" s="247"/>
      <c r="D123" s="197"/>
      <c r="E123" s="805"/>
      <c r="F123" s="805"/>
      <c r="G123" s="805"/>
      <c r="H123" s="805"/>
      <c r="I123" s="186"/>
      <c r="J123" s="190"/>
      <c r="K123" s="190"/>
      <c r="L123" s="190"/>
    </row>
    <row r="124" spans="1:12" x14ac:dyDescent="0.25">
      <c r="A124" s="189">
        <v>124</v>
      </c>
      <c r="B124" s="197"/>
      <c r="C124" s="197"/>
      <c r="D124" s="197"/>
      <c r="E124" s="805"/>
      <c r="F124" s="805"/>
      <c r="G124" s="805"/>
      <c r="H124" s="805"/>
      <c r="I124" s="186"/>
      <c r="J124" s="190" t="s">
        <v>17</v>
      </c>
      <c r="K124" s="190"/>
      <c r="L124" s="190"/>
    </row>
    <row r="125" spans="1:12" x14ac:dyDescent="0.25">
      <c r="A125" s="189">
        <v>125</v>
      </c>
      <c r="B125" s="197"/>
      <c r="C125" s="197"/>
      <c r="D125" s="197"/>
      <c r="E125" s="805"/>
      <c r="F125" s="257" t="s">
        <v>463</v>
      </c>
      <c r="G125" s="805"/>
      <c r="H125" s="805"/>
      <c r="I125" s="186"/>
      <c r="J125" s="736"/>
      <c r="K125" s="190"/>
      <c r="L125" s="190"/>
    </row>
    <row r="126" spans="1:12" x14ac:dyDescent="0.25">
      <c r="A126" s="189">
        <v>126</v>
      </c>
      <c r="B126" s="197"/>
      <c r="C126" s="186"/>
      <c r="D126" s="186"/>
      <c r="E126" s="805"/>
      <c r="F126" s="255"/>
      <c r="G126" s="255"/>
      <c r="H126" s="255"/>
      <c r="I126" s="255"/>
      <c r="J126" s="255"/>
      <c r="K126" s="190"/>
      <c r="L126" s="190"/>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4">
    <mergeCell ref="G103:H103"/>
    <mergeCell ref="G88:H88"/>
    <mergeCell ref="G89:H89"/>
    <mergeCell ref="G90:H90"/>
    <mergeCell ref="G91:H91"/>
    <mergeCell ref="G78:H78"/>
    <mergeCell ref="G87:H87"/>
    <mergeCell ref="G100:H100"/>
    <mergeCell ref="G101:H101"/>
    <mergeCell ref="G102:H102"/>
    <mergeCell ref="G65:H65"/>
    <mergeCell ref="G74:H74"/>
    <mergeCell ref="G75:H75"/>
    <mergeCell ref="G76:H76"/>
    <mergeCell ref="G77:H77"/>
    <mergeCell ref="G53:H53"/>
    <mergeCell ref="G61:H61"/>
    <mergeCell ref="G62:H62"/>
    <mergeCell ref="G63:H63"/>
    <mergeCell ref="G64:H64"/>
    <mergeCell ref="E80:F80"/>
    <mergeCell ref="E93:F93"/>
    <mergeCell ref="E55:F55"/>
    <mergeCell ref="I2:K2"/>
    <mergeCell ref="I3:K3"/>
    <mergeCell ref="E67:F67"/>
    <mergeCell ref="A5:K5"/>
    <mergeCell ref="G37:H37"/>
    <mergeCell ref="G38:H38"/>
    <mergeCell ref="G39:H39"/>
    <mergeCell ref="G40:H40"/>
    <mergeCell ref="G41:H41"/>
    <mergeCell ref="G49:H49"/>
    <mergeCell ref="G50:H50"/>
    <mergeCell ref="G51:H51"/>
    <mergeCell ref="G52:H52"/>
    <mergeCell ref="G114:H114"/>
    <mergeCell ref="G115:H115"/>
    <mergeCell ref="E117:F117"/>
    <mergeCell ref="G104:H104"/>
    <mergeCell ref="E106:F106"/>
    <mergeCell ref="G111:H111"/>
    <mergeCell ref="G112:H112"/>
    <mergeCell ref="G113:H11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J93 J95 J74:J78 J37:J41 J69 J67 J61:J65 J87:J91 J45 J82 J80 J57 J55 J49:J53 J43 J100:J104 J125 J106 J111:J115 J117" xr:uid="{00000000-0002-0000-0C00-000000000000}">
      <formula1>OR(AND(ISNUMBER(J37),J37&gt;=0),AND(ISTEXT(J37),J37="N/A"))</formula1>
    </dataValidation>
    <dataValidation allowBlank="1" showInputMessage="1" showErrorMessage="1" prompt="Please enter text" sqref="G61:G65 G37:G41 G49:G53 G74:G78 G87:G91 G100:G104 G111:G115" xr:uid="{00000000-0002-0000-0C00-000001000000}"/>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82"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51AD9-9113-43A2-8054-6DF30CFA9F80}">
  <sheetPr>
    <tabColor rgb="FF003870"/>
    <pageSetUpPr fitToPage="1"/>
  </sheetPr>
  <dimension ref="A1:R62"/>
  <sheetViews>
    <sheetView showGridLines="0" view="pageBreakPreview" topLeftCell="A43" zoomScaleNormal="100" zoomScaleSheetLayoutView="100" workbookViewId="0">
      <selection activeCell="H69" sqref="H69"/>
    </sheetView>
  </sheetViews>
  <sheetFormatPr defaultColWidth="9.140625" defaultRowHeight="14.25" customHeight="1" x14ac:dyDescent="0.25"/>
  <cols>
    <col min="1" max="3" width="3.7109375" style="58" customWidth="1"/>
    <col min="4" max="4" width="2.42578125" style="58" customWidth="1"/>
    <col min="5" max="5" width="5.5703125" style="58" customWidth="1"/>
    <col min="6" max="6" width="25.85546875" style="58" customWidth="1"/>
    <col min="7" max="7" width="29.140625" style="58" customWidth="1"/>
    <col min="8" max="10" width="15.7109375" style="58" customWidth="1"/>
    <col min="11" max="11" width="2.7109375" style="58" customWidth="1"/>
    <col min="12" max="12" width="11.85546875" style="34" customWidth="1"/>
    <col min="13" max="16384" width="9.140625" style="25"/>
  </cols>
  <sheetData>
    <row r="1" spans="1:12" s="22" customFormat="1" ht="14.25" customHeight="1" x14ac:dyDescent="0.25">
      <c r="A1" s="226"/>
      <c r="B1" s="224"/>
      <c r="C1" s="224"/>
      <c r="D1" s="224"/>
      <c r="E1" s="224"/>
      <c r="F1" s="224"/>
      <c r="G1" s="224"/>
      <c r="H1" s="224"/>
      <c r="I1" s="224"/>
      <c r="J1" s="224"/>
      <c r="K1" s="348"/>
      <c r="L1" s="34"/>
    </row>
    <row r="2" spans="1:12" s="22" customFormat="1" ht="18" customHeight="1" x14ac:dyDescent="0.3">
      <c r="A2" s="222"/>
      <c r="B2" s="213"/>
      <c r="C2" s="213"/>
      <c r="D2" s="213"/>
      <c r="E2" s="213"/>
      <c r="F2" s="213"/>
      <c r="G2" s="221" t="s">
        <v>1052</v>
      </c>
      <c r="H2" s="890"/>
      <c r="I2" s="891"/>
      <c r="J2" s="892"/>
      <c r="K2" s="349"/>
      <c r="L2" s="34"/>
    </row>
    <row r="3" spans="1:12" s="22" customFormat="1" ht="18" customHeight="1" x14ac:dyDescent="0.25">
      <c r="A3" s="222"/>
      <c r="B3" s="213"/>
      <c r="C3" s="213"/>
      <c r="D3" s="213"/>
      <c r="E3" s="213"/>
      <c r="F3" s="213"/>
      <c r="G3" s="221" t="s">
        <v>1054</v>
      </c>
      <c r="H3" s="834" t="s">
        <v>426</v>
      </c>
      <c r="I3" s="835"/>
      <c r="J3" s="836"/>
      <c r="K3" s="349"/>
      <c r="L3" s="34"/>
    </row>
    <row r="4" spans="1:12" s="22" customFormat="1" ht="30" customHeight="1" x14ac:dyDescent="0.35">
      <c r="A4" s="220" t="s">
        <v>134</v>
      </c>
      <c r="B4" s="213"/>
      <c r="C4" s="213"/>
      <c r="D4" s="213"/>
      <c r="E4" s="213"/>
      <c r="F4" s="213"/>
      <c r="G4" s="216"/>
      <c r="H4" s="213"/>
      <c r="I4" s="213"/>
      <c r="J4" s="213"/>
      <c r="K4" s="349"/>
      <c r="L4" s="34"/>
    </row>
    <row r="5" spans="1:12" ht="78" customHeight="1" x14ac:dyDescent="0.25">
      <c r="A5" s="829" t="s">
        <v>1065</v>
      </c>
      <c r="B5" s="893"/>
      <c r="C5" s="893"/>
      <c r="D5" s="893"/>
      <c r="E5" s="893"/>
      <c r="F5" s="893"/>
      <c r="G5" s="893"/>
      <c r="H5" s="893"/>
      <c r="I5" s="893"/>
      <c r="J5" s="893"/>
      <c r="K5" s="245"/>
    </row>
    <row r="6" spans="1:12" s="22" customFormat="1" ht="25.5" customHeight="1" x14ac:dyDescent="0.25">
      <c r="A6" s="217" t="s">
        <v>151</v>
      </c>
      <c r="B6" s="216"/>
      <c r="C6" s="215"/>
      <c r="D6" s="213"/>
      <c r="E6" s="213"/>
      <c r="F6" s="213"/>
      <c r="G6" s="213"/>
      <c r="H6" s="213"/>
      <c r="I6" s="213"/>
      <c r="J6" s="213"/>
      <c r="K6" s="349"/>
      <c r="L6" s="34"/>
    </row>
    <row r="7" spans="1:12" ht="46.5" customHeight="1" x14ac:dyDescent="0.3">
      <c r="A7" s="189">
        <v>7</v>
      </c>
      <c r="B7" s="254"/>
      <c r="C7" s="247" t="s">
        <v>135</v>
      </c>
      <c r="D7" s="248"/>
      <c r="E7" s="446"/>
      <c r="F7" s="446"/>
      <c r="G7" s="211"/>
      <c r="H7" s="279" t="s">
        <v>997</v>
      </c>
      <c r="I7" s="279" t="s">
        <v>127</v>
      </c>
      <c r="J7" s="279" t="s">
        <v>91</v>
      </c>
      <c r="K7" s="263"/>
    </row>
    <row r="8" spans="1:12" ht="15" customHeight="1" x14ac:dyDescent="0.3">
      <c r="A8" s="189">
        <v>8</v>
      </c>
      <c r="B8" s="254"/>
      <c r="C8" s="247"/>
      <c r="D8" s="446"/>
      <c r="E8" s="258" t="s">
        <v>274</v>
      </c>
      <c r="F8" s="447"/>
      <c r="G8" s="211"/>
      <c r="H8" s="211"/>
      <c r="I8" s="211"/>
      <c r="J8" s="211"/>
      <c r="K8" s="263"/>
    </row>
    <row r="9" spans="1:12" ht="15" customHeight="1" x14ac:dyDescent="0.3">
      <c r="A9" s="189"/>
      <c r="B9" s="254"/>
      <c r="C9" s="247"/>
      <c r="D9" s="446"/>
      <c r="E9" s="258"/>
      <c r="F9" s="624" t="s">
        <v>487</v>
      </c>
      <c r="G9" s="211"/>
      <c r="H9" s="174"/>
      <c r="I9" s="625"/>
      <c r="J9" s="626"/>
      <c r="K9" s="263"/>
      <c r="L9" s="34" t="s">
        <v>488</v>
      </c>
    </row>
    <row r="10" spans="1:12" ht="15" customHeight="1" x14ac:dyDescent="0.3">
      <c r="A10" s="189"/>
      <c r="B10" s="254"/>
      <c r="C10" s="247"/>
      <c r="D10" s="446"/>
      <c r="E10" s="258"/>
      <c r="F10" s="624" t="s">
        <v>489</v>
      </c>
      <c r="G10" s="211"/>
      <c r="H10" s="174">
        <v>500000</v>
      </c>
      <c r="I10" s="625"/>
      <c r="J10" s="626"/>
      <c r="K10" s="263"/>
      <c r="L10" s="34" t="s">
        <v>488</v>
      </c>
    </row>
    <row r="11" spans="1:12" ht="15" customHeight="1" thickBot="1" x14ac:dyDescent="0.35">
      <c r="A11" s="189"/>
      <c r="B11" s="254"/>
      <c r="C11" s="247"/>
      <c r="D11" s="446"/>
      <c r="E11" s="258"/>
      <c r="F11" s="624" t="s">
        <v>490</v>
      </c>
      <c r="G11" s="211"/>
      <c r="H11" s="627"/>
      <c r="I11" s="628"/>
      <c r="J11" s="629"/>
      <c r="K11" s="263"/>
      <c r="L11" s="34" t="s">
        <v>488</v>
      </c>
    </row>
    <row r="12" spans="1:12" ht="15" customHeight="1" thickBot="1" x14ac:dyDescent="0.35">
      <c r="A12" s="189"/>
      <c r="B12" s="254"/>
      <c r="C12" s="247"/>
      <c r="D12" s="446"/>
      <c r="E12" s="258"/>
      <c r="F12" s="630" t="s">
        <v>491</v>
      </c>
      <c r="G12" s="211"/>
      <c r="H12" s="631">
        <f>SUM(H9:H11)</f>
        <v>500000</v>
      </c>
      <c r="I12" s="199"/>
      <c r="J12" s="632"/>
      <c r="K12" s="263"/>
      <c r="L12" s="34" t="s">
        <v>492</v>
      </c>
    </row>
    <row r="13" spans="1:12" ht="15" customHeight="1" x14ac:dyDescent="0.3">
      <c r="A13" s="189"/>
      <c r="B13" s="254"/>
      <c r="C13" s="247"/>
      <c r="D13" s="446"/>
      <c r="E13" s="258"/>
      <c r="F13" s="630"/>
      <c r="G13" s="211"/>
      <c r="H13" s="415"/>
      <c r="I13" s="384"/>
      <c r="J13" s="633"/>
      <c r="K13" s="263"/>
    </row>
    <row r="14" spans="1:12" ht="15" customHeight="1" x14ac:dyDescent="0.3">
      <c r="A14" s="189"/>
      <c r="B14" s="254"/>
      <c r="C14" s="247"/>
      <c r="D14" s="446"/>
      <c r="E14" s="258"/>
      <c r="F14" s="634" t="s">
        <v>493</v>
      </c>
      <c r="G14" s="211"/>
      <c r="H14" s="211"/>
      <c r="I14" s="211"/>
      <c r="J14" s="633"/>
      <c r="K14" s="263"/>
    </row>
    <row r="15" spans="1:12" ht="15" customHeight="1" x14ac:dyDescent="0.3">
      <c r="A15" s="189"/>
      <c r="B15" s="254"/>
      <c r="C15" s="247"/>
      <c r="D15" s="446"/>
      <c r="E15" s="258"/>
      <c r="F15" s="635" t="s">
        <v>494</v>
      </c>
      <c r="G15" s="211"/>
      <c r="H15" s="636">
        <v>50000</v>
      </c>
      <c r="I15" s="636"/>
      <c r="J15" s="636"/>
      <c r="K15" s="263"/>
      <c r="L15" s="34" t="s">
        <v>495</v>
      </c>
    </row>
    <row r="16" spans="1:12" ht="15" customHeight="1" x14ac:dyDescent="0.3">
      <c r="A16" s="189"/>
      <c r="B16" s="254"/>
      <c r="C16" s="247"/>
      <c r="D16" s="446"/>
      <c r="E16" s="258"/>
      <c r="F16" s="635" t="s">
        <v>496</v>
      </c>
      <c r="G16" s="211"/>
      <c r="H16" s="636">
        <v>100000</v>
      </c>
      <c r="I16" s="636"/>
      <c r="J16" s="636"/>
      <c r="K16" s="263"/>
      <c r="L16" s="34" t="s">
        <v>497</v>
      </c>
    </row>
    <row r="17" spans="1:18" ht="41.25" customHeight="1" x14ac:dyDescent="0.3">
      <c r="A17" s="189">
        <v>9</v>
      </c>
      <c r="B17" s="185"/>
      <c r="C17" s="247" t="s">
        <v>138</v>
      </c>
      <c r="D17" s="248"/>
      <c r="E17" s="448"/>
      <c r="F17" s="255"/>
      <c r="G17" s="365"/>
      <c r="H17" s="541" t="s">
        <v>128</v>
      </c>
      <c r="I17" s="279" t="s">
        <v>127</v>
      </c>
      <c r="J17" s="279" t="s">
        <v>91</v>
      </c>
      <c r="K17" s="263"/>
    </row>
    <row r="18" spans="1:18" ht="12.75" customHeight="1" x14ac:dyDescent="0.3">
      <c r="A18" s="189">
        <v>10</v>
      </c>
      <c r="B18" s="185"/>
      <c r="C18" s="247"/>
      <c r="D18" s="248"/>
      <c r="E18" s="255"/>
      <c r="F18" s="357"/>
      <c r="G18" s="365"/>
      <c r="H18" s="541"/>
      <c r="I18" s="279"/>
      <c r="J18" s="279"/>
      <c r="K18" s="263"/>
    </row>
    <row r="19" spans="1:18" ht="15" customHeight="1" x14ac:dyDescent="0.25">
      <c r="A19" s="189">
        <v>11</v>
      </c>
      <c r="B19" s="185"/>
      <c r="C19" s="255"/>
      <c r="D19" s="493"/>
      <c r="E19" s="187" t="s">
        <v>403</v>
      </c>
      <c r="F19" s="255"/>
      <c r="G19" s="492" t="s">
        <v>390</v>
      </c>
      <c r="H19" s="200"/>
      <c r="I19" s="209">
        <v>0</v>
      </c>
      <c r="J19" s="637">
        <f>IF(H19=0,0,(I19-H19)/H19)</f>
        <v>0</v>
      </c>
      <c r="K19" s="183"/>
      <c r="L19" s="34" t="s">
        <v>315</v>
      </c>
    </row>
    <row r="20" spans="1:18" ht="15" customHeight="1" x14ac:dyDescent="0.25">
      <c r="A20" s="189">
        <v>12</v>
      </c>
      <c r="B20" s="185"/>
      <c r="C20" s="211"/>
      <c r="D20" s="249"/>
      <c r="E20" s="495"/>
      <c r="F20" s="255"/>
      <c r="G20" s="390" t="s">
        <v>391</v>
      </c>
      <c r="H20" s="200"/>
      <c r="I20" s="209">
        <v>0</v>
      </c>
      <c r="J20" s="637">
        <f t="shared" ref="J20:J41" si="0">IF(H20=0,0,(I20-H20)/H20)</f>
        <v>0</v>
      </c>
      <c r="K20" s="183"/>
      <c r="L20" s="34" t="s">
        <v>315</v>
      </c>
    </row>
    <row r="21" spans="1:18" ht="15" customHeight="1" thickBot="1" x14ac:dyDescent="0.3">
      <c r="A21" s="189">
        <v>13</v>
      </c>
      <c r="B21" s="185"/>
      <c r="C21" s="211"/>
      <c r="D21" s="249"/>
      <c r="E21" s="495"/>
      <c r="F21" s="255"/>
      <c r="G21" s="390" t="s">
        <v>365</v>
      </c>
      <c r="H21" s="200"/>
      <c r="I21" s="209">
        <v>0</v>
      </c>
      <c r="J21" s="637">
        <f t="shared" si="0"/>
        <v>0</v>
      </c>
      <c r="K21" s="183"/>
      <c r="L21" s="34" t="s">
        <v>315</v>
      </c>
    </row>
    <row r="22" spans="1:18" ht="15" customHeight="1" thickBot="1" x14ac:dyDescent="0.3">
      <c r="A22" s="189">
        <v>14</v>
      </c>
      <c r="B22" s="185"/>
      <c r="C22" s="211"/>
      <c r="D22" s="249"/>
      <c r="E22" s="255"/>
      <c r="F22" s="255"/>
      <c r="G22" s="442"/>
      <c r="H22" s="199">
        <f>SUM(H19:H21)</f>
        <v>0</v>
      </c>
      <c r="I22" s="199">
        <f t="shared" ref="I22:J22" si="1">SUM(I19:I21)</f>
        <v>0</v>
      </c>
      <c r="J22" s="199">
        <f t="shared" si="1"/>
        <v>0</v>
      </c>
      <c r="K22" s="183"/>
    </row>
    <row r="23" spans="1:18" ht="15" customHeight="1" x14ac:dyDescent="0.25">
      <c r="A23" s="189">
        <v>15</v>
      </c>
      <c r="B23" s="185"/>
      <c r="C23" s="255"/>
      <c r="D23" s="249"/>
      <c r="E23" s="187" t="s">
        <v>404</v>
      </c>
      <c r="F23" s="255"/>
      <c r="G23" s="442" t="s">
        <v>392</v>
      </c>
      <c r="H23" s="200"/>
      <c r="I23" s="209">
        <v>0</v>
      </c>
      <c r="J23" s="637">
        <f t="shared" si="0"/>
        <v>0</v>
      </c>
      <c r="K23" s="183"/>
      <c r="L23" s="34" t="s">
        <v>315</v>
      </c>
    </row>
    <row r="24" spans="1:18" ht="15" customHeight="1" thickBot="1" x14ac:dyDescent="0.3">
      <c r="A24" s="189">
        <v>16</v>
      </c>
      <c r="B24" s="185"/>
      <c r="C24" s="211"/>
      <c r="D24" s="249"/>
      <c r="E24" s="495"/>
      <c r="F24" s="255"/>
      <c r="G24" s="442" t="s">
        <v>393</v>
      </c>
      <c r="H24" s="200"/>
      <c r="I24" s="209">
        <v>0</v>
      </c>
      <c r="J24" s="637">
        <f t="shared" si="0"/>
        <v>0</v>
      </c>
      <c r="K24" s="183"/>
      <c r="L24" s="34" t="s">
        <v>315</v>
      </c>
    </row>
    <row r="25" spans="1:18" ht="15" customHeight="1" thickBot="1" x14ac:dyDescent="0.3">
      <c r="A25" s="189">
        <v>17</v>
      </c>
      <c r="B25" s="185"/>
      <c r="C25" s="211"/>
      <c r="D25" s="249"/>
      <c r="E25" s="255"/>
      <c r="F25" s="255"/>
      <c r="G25" s="493"/>
      <c r="H25" s="199">
        <f>SUM(H23:H24)</f>
        <v>0</v>
      </c>
      <c r="I25" s="199">
        <f>SUM(I23:I24)</f>
        <v>0</v>
      </c>
      <c r="J25" s="199">
        <f>SUM(J23:J24)</f>
        <v>0</v>
      </c>
      <c r="K25" s="211"/>
    </row>
    <row r="26" spans="1:18" ht="15" customHeight="1" x14ac:dyDescent="0.25">
      <c r="A26" s="189">
        <v>18</v>
      </c>
      <c r="B26" s="185"/>
      <c r="C26" s="255"/>
      <c r="D26" s="255"/>
      <c r="E26" s="187" t="s">
        <v>406</v>
      </c>
      <c r="F26" s="255"/>
      <c r="G26" s="191" t="s">
        <v>396</v>
      </c>
      <c r="H26" s="200"/>
      <c r="I26" s="497">
        <v>0</v>
      </c>
      <c r="J26" s="637">
        <f t="shared" ref="J26" si="2">IF(H26=0,0,(I26-H26)/H26)</f>
        <v>0</v>
      </c>
      <c r="K26" s="191"/>
      <c r="L26" s="34" t="s">
        <v>315</v>
      </c>
      <c r="R26" s="191"/>
    </row>
    <row r="27" spans="1:18" ht="15" customHeight="1" x14ac:dyDescent="0.25">
      <c r="A27" s="189">
        <v>19</v>
      </c>
      <c r="B27" s="185"/>
      <c r="C27" s="211"/>
      <c r="D27" s="249"/>
      <c r="E27" s="495"/>
      <c r="F27" s="255"/>
      <c r="G27" s="191" t="s">
        <v>397</v>
      </c>
      <c r="H27" s="200"/>
      <c r="I27" s="497">
        <v>0</v>
      </c>
      <c r="J27" s="637">
        <f t="shared" si="0"/>
        <v>0</v>
      </c>
      <c r="K27" s="183"/>
      <c r="L27" s="34" t="s">
        <v>315</v>
      </c>
      <c r="R27" s="191"/>
    </row>
    <row r="28" spans="1:18" ht="15" customHeight="1" thickBot="1" x14ac:dyDescent="0.3">
      <c r="A28" s="189">
        <v>20</v>
      </c>
      <c r="B28" s="185"/>
      <c r="C28" s="211"/>
      <c r="D28" s="249"/>
      <c r="E28" s="495"/>
      <c r="F28" s="255"/>
      <c r="G28" s="191" t="s">
        <v>398</v>
      </c>
      <c r="H28" s="200"/>
      <c r="I28" s="497">
        <v>0</v>
      </c>
      <c r="J28" s="637">
        <f t="shared" si="0"/>
        <v>0</v>
      </c>
      <c r="K28" s="183"/>
      <c r="L28" s="34" t="s">
        <v>315</v>
      </c>
      <c r="R28" s="191"/>
    </row>
    <row r="29" spans="1:18" ht="15" customHeight="1" thickBot="1" x14ac:dyDescent="0.3">
      <c r="A29" s="189">
        <v>21</v>
      </c>
      <c r="B29" s="185"/>
      <c r="C29" s="211"/>
      <c r="D29" s="249"/>
      <c r="E29" s="255"/>
      <c r="F29" s="255"/>
      <c r="G29" s="493"/>
      <c r="H29" s="199">
        <f>SUM(H26:H28)</f>
        <v>0</v>
      </c>
      <c r="I29" s="199">
        <f t="shared" ref="I29:J29" si="3">SUM(I26:I28)</f>
        <v>0</v>
      </c>
      <c r="J29" s="199">
        <f t="shared" si="3"/>
        <v>0</v>
      </c>
      <c r="K29" s="183"/>
      <c r="R29" s="191"/>
    </row>
    <row r="30" spans="1:18" ht="15" customHeight="1" x14ac:dyDescent="0.25">
      <c r="A30" s="189">
        <v>22</v>
      </c>
      <c r="B30" s="185"/>
      <c r="C30" s="255"/>
      <c r="D30" s="255"/>
      <c r="E30" s="187" t="s">
        <v>407</v>
      </c>
      <c r="F30" s="255"/>
      <c r="G30" s="191" t="s">
        <v>399</v>
      </c>
      <c r="H30" s="200"/>
      <c r="I30" s="497">
        <v>0</v>
      </c>
      <c r="J30" s="638">
        <f t="shared" si="0"/>
        <v>0</v>
      </c>
      <c r="K30" s="183"/>
      <c r="L30" s="34" t="s">
        <v>315</v>
      </c>
      <c r="R30" s="191"/>
    </row>
    <row r="31" spans="1:18" ht="15" customHeight="1" x14ac:dyDescent="0.25">
      <c r="A31" s="189">
        <v>23</v>
      </c>
      <c r="B31" s="185"/>
      <c r="C31" s="211"/>
      <c r="D31" s="249"/>
      <c r="E31" s="496"/>
      <c r="F31" s="255"/>
      <c r="G31" s="191" t="s">
        <v>400</v>
      </c>
      <c r="H31" s="200"/>
      <c r="I31" s="497">
        <v>0</v>
      </c>
      <c r="J31" s="638">
        <f t="shared" si="0"/>
        <v>0</v>
      </c>
      <c r="K31" s="183"/>
      <c r="L31" s="34" t="s">
        <v>315</v>
      </c>
      <c r="R31" s="191"/>
    </row>
    <row r="32" spans="1:18" ht="15" customHeight="1" x14ac:dyDescent="0.25">
      <c r="A32" s="189">
        <v>24</v>
      </c>
      <c r="B32" s="185"/>
      <c r="C32" s="211"/>
      <c r="D32" s="201"/>
      <c r="E32" s="496"/>
      <c r="F32" s="255"/>
      <c r="G32" s="191" t="s">
        <v>401</v>
      </c>
      <c r="H32" s="200"/>
      <c r="I32" s="497">
        <v>0</v>
      </c>
      <c r="J32" s="638">
        <f t="shared" si="0"/>
        <v>0</v>
      </c>
      <c r="K32" s="183"/>
      <c r="L32" s="34" t="s">
        <v>315</v>
      </c>
      <c r="R32" s="191"/>
    </row>
    <row r="33" spans="1:18" ht="15" customHeight="1" thickBot="1" x14ac:dyDescent="0.3">
      <c r="A33" s="189">
        <v>25</v>
      </c>
      <c r="B33" s="185"/>
      <c r="C33" s="211"/>
      <c r="D33" s="201"/>
      <c r="E33" s="255"/>
      <c r="F33" s="255"/>
      <c r="G33" s="191" t="s">
        <v>402</v>
      </c>
      <c r="H33" s="200"/>
      <c r="I33" s="497">
        <v>0</v>
      </c>
      <c r="J33" s="638">
        <f t="shared" si="0"/>
        <v>0</v>
      </c>
      <c r="K33" s="183"/>
      <c r="L33" s="34" t="s">
        <v>315</v>
      </c>
      <c r="R33" s="191"/>
    </row>
    <row r="34" spans="1:18" ht="15" customHeight="1" thickBot="1" x14ac:dyDescent="0.3">
      <c r="A34" s="189">
        <v>26</v>
      </c>
      <c r="B34" s="185"/>
      <c r="C34" s="211"/>
      <c r="D34" s="201"/>
      <c r="E34" s="255"/>
      <c r="F34" s="255"/>
      <c r="G34" s="191"/>
      <c r="H34" s="199">
        <f>SUM(H30:H33)</f>
        <v>0</v>
      </c>
      <c r="I34" s="199">
        <f>SUM(I30:I33)</f>
        <v>0</v>
      </c>
      <c r="J34" s="199">
        <f>SUM(J30:J33)</f>
        <v>0</v>
      </c>
      <c r="K34" s="183"/>
      <c r="R34" s="191"/>
    </row>
    <row r="35" spans="1:18" ht="15" customHeight="1" thickBot="1" x14ac:dyDescent="0.3">
      <c r="A35" s="189">
        <v>27</v>
      </c>
      <c r="B35" s="185"/>
      <c r="C35" s="211"/>
      <c r="D35" s="201"/>
      <c r="E35" s="187" t="s">
        <v>405</v>
      </c>
      <c r="F35" s="255"/>
      <c r="G35" s="442" t="s">
        <v>395</v>
      </c>
      <c r="H35" s="200"/>
      <c r="I35" s="497">
        <v>0</v>
      </c>
      <c r="J35" s="638">
        <f t="shared" si="0"/>
        <v>0</v>
      </c>
      <c r="K35" s="183"/>
      <c r="L35" s="34" t="s">
        <v>315</v>
      </c>
      <c r="R35" s="191"/>
    </row>
    <row r="36" spans="1:18" ht="15" customHeight="1" thickBot="1" x14ac:dyDescent="0.3">
      <c r="A36" s="189">
        <v>28</v>
      </c>
      <c r="B36" s="185"/>
      <c r="C36" s="211"/>
      <c r="D36" s="255"/>
      <c r="E36" s="201" t="s">
        <v>139</v>
      </c>
      <c r="F36" s="255"/>
      <c r="G36" s="211"/>
      <c r="H36" s="199">
        <f>H22+H25+H29+H34+H35</f>
        <v>0</v>
      </c>
      <c r="I36" s="199">
        <f>I22+I25+I29+I34+I35</f>
        <v>0</v>
      </c>
      <c r="J36" s="199">
        <f>J22+J25+J29+J34+J35</f>
        <v>0</v>
      </c>
      <c r="K36" s="183"/>
      <c r="Q36" s="442"/>
      <c r="R36" s="191"/>
    </row>
    <row r="37" spans="1:18" ht="15" customHeight="1" x14ac:dyDescent="0.25">
      <c r="A37" s="189">
        <v>29</v>
      </c>
      <c r="B37" s="185"/>
      <c r="C37" s="211"/>
      <c r="D37" s="201"/>
      <c r="E37" s="255"/>
      <c r="F37" s="255"/>
      <c r="G37" s="211"/>
      <c r="H37" s="384"/>
      <c r="I37" s="384"/>
      <c r="J37" s="639"/>
      <c r="K37" s="183"/>
      <c r="Q37" s="442"/>
      <c r="R37" s="191"/>
    </row>
    <row r="38" spans="1:18" ht="15" customHeight="1" x14ac:dyDescent="0.25">
      <c r="A38" s="189">
        <v>30</v>
      </c>
      <c r="B38" s="185"/>
      <c r="C38" s="255"/>
      <c r="D38" s="201"/>
      <c r="E38" s="187" t="s">
        <v>405</v>
      </c>
      <c r="F38" s="255"/>
      <c r="G38" s="442" t="s">
        <v>394</v>
      </c>
      <c r="H38" s="200"/>
      <c r="I38" s="497">
        <v>0</v>
      </c>
      <c r="J38" s="638">
        <f t="shared" si="0"/>
        <v>0</v>
      </c>
      <c r="K38" s="183"/>
      <c r="L38" s="34" t="s">
        <v>315</v>
      </c>
      <c r="Q38" s="442"/>
      <c r="R38" s="191"/>
    </row>
    <row r="39" spans="1:18" ht="15" customHeight="1" thickBot="1" x14ac:dyDescent="0.3">
      <c r="A39" s="189">
        <v>31</v>
      </c>
      <c r="B39" s="185"/>
      <c r="C39" s="211"/>
      <c r="D39" s="201"/>
      <c r="E39" s="255"/>
      <c r="F39" s="255"/>
      <c r="G39" s="442" t="s">
        <v>1009</v>
      </c>
      <c r="H39" s="200"/>
      <c r="I39" s="497">
        <v>0</v>
      </c>
      <c r="J39" s="638">
        <f t="shared" si="0"/>
        <v>0</v>
      </c>
      <c r="K39" s="183"/>
      <c r="L39" s="34" t="s">
        <v>315</v>
      </c>
      <c r="Q39" s="442"/>
      <c r="R39" s="191"/>
    </row>
    <row r="40" spans="1:18" ht="15" customHeight="1" thickBot="1" x14ac:dyDescent="0.3">
      <c r="A40" s="189">
        <v>32</v>
      </c>
      <c r="B40" s="185"/>
      <c r="C40" s="211"/>
      <c r="D40" s="255"/>
      <c r="E40" s="357" t="s">
        <v>217</v>
      </c>
      <c r="F40" s="255"/>
      <c r="G40" s="211"/>
      <c r="H40" s="199">
        <f>SUM(H38:H39)</f>
        <v>0</v>
      </c>
      <c r="I40" s="199">
        <f>SUM(I38:I39)</f>
        <v>0</v>
      </c>
      <c r="J40" s="199">
        <f>SUM(J38:J39)</f>
        <v>0</v>
      </c>
      <c r="K40" s="183"/>
      <c r="L40" s="34" t="s">
        <v>315</v>
      </c>
      <c r="Q40" s="191"/>
      <c r="R40" s="191"/>
    </row>
    <row r="41" spans="1:18" ht="15" customHeight="1" thickBot="1" x14ac:dyDescent="0.3">
      <c r="A41" s="189">
        <v>33</v>
      </c>
      <c r="B41" s="185"/>
      <c r="C41" s="211"/>
      <c r="D41" s="255"/>
      <c r="E41" s="357" t="s">
        <v>136</v>
      </c>
      <c r="F41" s="255"/>
      <c r="G41" s="211"/>
      <c r="H41" s="199">
        <f>H36+H40</f>
        <v>0</v>
      </c>
      <c r="I41" s="199">
        <f>I36+I40</f>
        <v>0</v>
      </c>
      <c r="J41" s="640">
        <f t="shared" si="0"/>
        <v>0</v>
      </c>
      <c r="K41" s="183"/>
      <c r="Q41" s="191"/>
      <c r="R41" s="191"/>
    </row>
    <row r="42" spans="1:18" ht="29.25" customHeight="1" x14ac:dyDescent="0.3">
      <c r="A42" s="189">
        <v>34</v>
      </c>
      <c r="B42" s="185"/>
      <c r="C42" s="247" t="s">
        <v>983</v>
      </c>
      <c r="D42" s="248"/>
      <c r="E42" s="448"/>
      <c r="F42" s="448"/>
      <c r="G42" s="211"/>
      <c r="H42" s="541" t="s">
        <v>128</v>
      </c>
      <c r="I42" s="279" t="s">
        <v>127</v>
      </c>
      <c r="J42" s="279" t="s">
        <v>91</v>
      </c>
      <c r="K42" s="183"/>
      <c r="Q42" s="191"/>
      <c r="R42" s="191"/>
    </row>
    <row r="43" spans="1:18" ht="16.5" customHeight="1" x14ac:dyDescent="0.3">
      <c r="A43" s="189">
        <v>35</v>
      </c>
      <c r="B43" s="185"/>
      <c r="C43" s="194"/>
      <c r="D43" s="490"/>
      <c r="E43" s="491"/>
      <c r="F43" s="448"/>
      <c r="G43" s="211"/>
      <c r="H43" s="186"/>
      <c r="I43" s="211"/>
      <c r="J43" s="211"/>
      <c r="K43" s="183"/>
      <c r="Q43" s="191"/>
      <c r="R43" s="191"/>
    </row>
    <row r="44" spans="1:18" ht="15" customHeight="1" x14ac:dyDescent="0.25">
      <c r="A44" s="189">
        <v>36</v>
      </c>
      <c r="B44" s="185"/>
      <c r="C44" s="255"/>
      <c r="D44" s="249"/>
      <c r="E44" s="187"/>
      <c r="F44" s="255"/>
      <c r="G44" s="211" t="s">
        <v>384</v>
      </c>
      <c r="H44" s="200"/>
      <c r="I44" s="209">
        <v>0</v>
      </c>
      <c r="J44" s="641">
        <f t="shared" ref="J44:J55" si="4">IF(H44=0,0,(I44-H44)/H44)</f>
        <v>0</v>
      </c>
      <c r="K44" s="183"/>
      <c r="L44" s="34" t="s">
        <v>307</v>
      </c>
      <c r="Q44" s="191"/>
      <c r="R44" s="191"/>
    </row>
    <row r="45" spans="1:18" ht="15" customHeight="1" x14ac:dyDescent="0.25">
      <c r="A45" s="189">
        <v>37</v>
      </c>
      <c r="B45" s="185"/>
      <c r="C45" s="211"/>
      <c r="D45" s="249"/>
      <c r="E45" s="495"/>
      <c r="F45" s="255"/>
      <c r="G45" s="211" t="s">
        <v>385</v>
      </c>
      <c r="H45" s="200"/>
      <c r="I45" s="209">
        <v>0</v>
      </c>
      <c r="J45" s="641">
        <f t="shared" si="4"/>
        <v>0</v>
      </c>
      <c r="K45" s="183"/>
      <c r="L45" s="34" t="s">
        <v>307</v>
      </c>
      <c r="Q45" s="191"/>
      <c r="R45" s="191"/>
    </row>
    <row r="46" spans="1:18" ht="15" customHeight="1" x14ac:dyDescent="0.25">
      <c r="A46" s="189">
        <v>38</v>
      </c>
      <c r="B46" s="185"/>
      <c r="C46" s="255"/>
      <c r="D46" s="249"/>
      <c r="E46" s="187"/>
      <c r="F46" s="255"/>
      <c r="G46" s="211" t="s">
        <v>386</v>
      </c>
      <c r="H46" s="200"/>
      <c r="I46" s="209">
        <v>0</v>
      </c>
      <c r="J46" s="641">
        <f t="shared" si="4"/>
        <v>0</v>
      </c>
      <c r="K46" s="183"/>
      <c r="L46" s="34" t="s">
        <v>307</v>
      </c>
      <c r="Q46" s="191"/>
      <c r="R46" s="191"/>
    </row>
    <row r="47" spans="1:18" ht="15" customHeight="1" x14ac:dyDescent="0.25">
      <c r="A47" s="189">
        <v>39</v>
      </c>
      <c r="B47" s="185"/>
      <c r="C47" s="211"/>
      <c r="D47" s="249"/>
      <c r="E47" s="494"/>
      <c r="F47" s="255"/>
      <c r="G47" s="211" t="s">
        <v>387</v>
      </c>
      <c r="H47" s="200"/>
      <c r="I47" s="209">
        <v>41420</v>
      </c>
      <c r="J47" s="641">
        <f t="shared" si="4"/>
        <v>0</v>
      </c>
      <c r="K47" s="183"/>
      <c r="L47" s="34" t="s">
        <v>307</v>
      </c>
      <c r="Q47" s="191"/>
      <c r="R47" s="191"/>
    </row>
    <row r="48" spans="1:18" ht="15" customHeight="1" x14ac:dyDescent="0.25">
      <c r="A48" s="189">
        <v>40</v>
      </c>
      <c r="B48" s="185"/>
      <c r="C48" s="211"/>
      <c r="D48" s="249"/>
      <c r="E48" s="494"/>
      <c r="F48" s="255"/>
      <c r="G48" s="211" t="s">
        <v>966</v>
      </c>
      <c r="H48" s="200"/>
      <c r="I48" s="209">
        <v>0</v>
      </c>
      <c r="J48" s="641">
        <f t="shared" si="4"/>
        <v>0</v>
      </c>
      <c r="K48" s="183"/>
      <c r="L48" s="34" t="s">
        <v>307</v>
      </c>
      <c r="Q48" s="201"/>
      <c r="R48" s="191"/>
    </row>
    <row r="49" spans="1:18" ht="15" customHeight="1" thickBot="1" x14ac:dyDescent="0.3">
      <c r="A49" s="189">
        <v>41</v>
      </c>
      <c r="B49" s="185"/>
      <c r="C49" s="211"/>
      <c r="D49" s="249"/>
      <c r="E49" s="255"/>
      <c r="F49" s="255"/>
      <c r="G49" s="211" t="s">
        <v>361</v>
      </c>
      <c r="H49" s="200"/>
      <c r="I49" s="209">
        <v>0</v>
      </c>
      <c r="J49" s="641">
        <f t="shared" si="4"/>
        <v>0</v>
      </c>
      <c r="K49" s="183"/>
      <c r="L49" s="34" t="s">
        <v>307</v>
      </c>
    </row>
    <row r="50" spans="1:18" ht="15" customHeight="1" thickBot="1" x14ac:dyDescent="0.3">
      <c r="A50" s="189">
        <v>42</v>
      </c>
      <c r="B50" s="185"/>
      <c r="C50" s="255"/>
      <c r="D50" s="427"/>
      <c r="E50" s="427" t="s">
        <v>389</v>
      </c>
      <c r="F50" s="255"/>
      <c r="G50" s="255"/>
      <c r="H50" s="199">
        <f>SUM(H42:H49)</f>
        <v>0</v>
      </c>
      <c r="I50" s="199">
        <f>SUM(I44:I49)</f>
        <v>41420</v>
      </c>
      <c r="J50" s="642">
        <f t="shared" si="4"/>
        <v>0</v>
      </c>
      <c r="K50" s="183"/>
    </row>
    <row r="51" spans="1:18" ht="15" customHeight="1" x14ac:dyDescent="0.25">
      <c r="A51" s="189">
        <v>43</v>
      </c>
      <c r="B51" s="185"/>
      <c r="C51" s="255"/>
      <c r="D51" s="249"/>
      <c r="E51" s="187"/>
      <c r="F51" s="255"/>
      <c r="G51" s="211" t="s">
        <v>348</v>
      </c>
      <c r="H51" s="200"/>
      <c r="I51" s="209">
        <v>0</v>
      </c>
      <c r="J51" s="641">
        <f t="shared" si="4"/>
        <v>0</v>
      </c>
      <c r="K51" s="183"/>
      <c r="L51" s="34" t="s">
        <v>307</v>
      </c>
    </row>
    <row r="52" spans="1:18" ht="15" customHeight="1" x14ac:dyDescent="0.25">
      <c r="A52" s="189">
        <v>44</v>
      </c>
      <c r="B52" s="185"/>
      <c r="C52" s="211"/>
      <c r="D52" s="249"/>
      <c r="E52" s="255"/>
      <c r="F52" s="255"/>
      <c r="G52" s="211" t="s">
        <v>349</v>
      </c>
      <c r="H52" s="200"/>
      <c r="I52" s="209">
        <v>0</v>
      </c>
      <c r="J52" s="641">
        <f t="shared" si="4"/>
        <v>0</v>
      </c>
      <c r="K52" s="183"/>
      <c r="L52" s="34" t="s">
        <v>307</v>
      </c>
    </row>
    <row r="53" spans="1:18" ht="15" customHeight="1" thickBot="1" x14ac:dyDescent="0.3">
      <c r="A53" s="189">
        <v>45</v>
      </c>
      <c r="B53" s="185"/>
      <c r="C53" s="211"/>
      <c r="D53" s="249"/>
      <c r="E53" s="255"/>
      <c r="F53" s="255"/>
      <c r="G53" s="211" t="s">
        <v>350</v>
      </c>
      <c r="H53" s="200"/>
      <c r="I53" s="209">
        <v>0</v>
      </c>
      <c r="J53" s="641">
        <f t="shared" si="4"/>
        <v>0</v>
      </c>
      <c r="K53" s="183"/>
      <c r="L53" s="34" t="s">
        <v>307</v>
      </c>
    </row>
    <row r="54" spans="1:18" ht="15" customHeight="1" thickBot="1" x14ac:dyDescent="0.3">
      <c r="A54" s="189">
        <v>46</v>
      </c>
      <c r="B54" s="185"/>
      <c r="C54" s="255"/>
      <c r="D54" s="427"/>
      <c r="E54" s="427" t="s">
        <v>126</v>
      </c>
      <c r="F54" s="255"/>
      <c r="G54" s="185"/>
      <c r="H54" s="199">
        <f>SUM(H52:H53)</f>
        <v>0</v>
      </c>
      <c r="I54" s="199">
        <f>SUM(I51:I53)</f>
        <v>0</v>
      </c>
      <c r="J54" s="642">
        <f t="shared" si="4"/>
        <v>0</v>
      </c>
      <c r="K54" s="183"/>
    </row>
    <row r="55" spans="1:18" ht="15" customHeight="1" thickBot="1" x14ac:dyDescent="0.3">
      <c r="A55" s="189">
        <v>47</v>
      </c>
      <c r="B55" s="185"/>
      <c r="C55" s="255"/>
      <c r="D55" s="249"/>
      <c r="E55" s="249" t="s">
        <v>976</v>
      </c>
      <c r="F55" s="255"/>
      <c r="G55" s="185"/>
      <c r="H55" s="199">
        <f>H51+H54</f>
        <v>0</v>
      </c>
      <c r="I55" s="199">
        <f>I51+I54</f>
        <v>0</v>
      </c>
      <c r="J55" s="642">
        <f t="shared" si="4"/>
        <v>0</v>
      </c>
      <c r="K55" s="183"/>
    </row>
    <row r="56" spans="1:18" ht="25.5" customHeight="1" x14ac:dyDescent="0.3">
      <c r="A56" s="189">
        <v>51</v>
      </c>
      <c r="B56" s="254"/>
      <c r="C56" s="247" t="s">
        <v>984</v>
      </c>
      <c r="D56" s="248"/>
      <c r="E56" s="448"/>
      <c r="F56" s="448"/>
      <c r="G56" s="211"/>
      <c r="H56" s="186"/>
      <c r="I56" s="211"/>
      <c r="J56" s="211"/>
      <c r="K56" s="263"/>
    </row>
    <row r="57" spans="1:18" ht="15" customHeight="1" x14ac:dyDescent="0.25">
      <c r="A57" s="189">
        <v>54</v>
      </c>
      <c r="B57" s="254"/>
      <c r="C57" s="254"/>
      <c r="D57" s="249"/>
      <c r="E57" s="255"/>
      <c r="F57" s="258" t="s">
        <v>463</v>
      </c>
      <c r="G57" s="211"/>
      <c r="H57" s="200"/>
      <c r="I57" s="209">
        <v>0</v>
      </c>
      <c r="J57" s="641">
        <f t="shared" ref="J57:J58" si="5">IF(H57=0,0,IF(H57=0,0,(I57-H57)/H57))</f>
        <v>0</v>
      </c>
      <c r="K57" s="263"/>
      <c r="L57" s="34" t="s">
        <v>307</v>
      </c>
    </row>
    <row r="58" spans="1:18" ht="15" customHeight="1" x14ac:dyDescent="0.25">
      <c r="A58" s="189">
        <v>55</v>
      </c>
      <c r="B58" s="254"/>
      <c r="C58" s="254"/>
      <c r="D58" s="249"/>
      <c r="E58" s="255"/>
      <c r="F58" s="258" t="s">
        <v>118</v>
      </c>
      <c r="G58" s="211"/>
      <c r="H58" s="200"/>
      <c r="I58" s="209">
        <v>0</v>
      </c>
      <c r="J58" s="641">
        <f t="shared" si="5"/>
        <v>0</v>
      </c>
      <c r="K58" s="263"/>
      <c r="L58" s="34" t="s">
        <v>307</v>
      </c>
    </row>
    <row r="59" spans="1:18" s="34" customFormat="1" ht="15" customHeight="1" x14ac:dyDescent="0.25">
      <c r="A59" s="189">
        <v>56</v>
      </c>
      <c r="B59" s="254"/>
      <c r="C59" s="254"/>
      <c r="D59" s="249"/>
      <c r="E59" s="254"/>
      <c r="F59" s="254"/>
      <c r="G59" s="211"/>
      <c r="H59" s="185"/>
      <c r="I59" s="185"/>
      <c r="J59" s="366"/>
      <c r="K59" s="263"/>
      <c r="M59" s="25"/>
      <c r="N59" s="25"/>
      <c r="O59" s="25"/>
      <c r="P59" s="25"/>
      <c r="Q59" s="25"/>
      <c r="R59" s="25"/>
    </row>
    <row r="60" spans="1:18" s="34" customFormat="1" ht="15" customHeight="1" x14ac:dyDescent="0.25">
      <c r="A60" s="189">
        <v>57</v>
      </c>
      <c r="B60" s="438"/>
      <c r="C60" s="438" t="s">
        <v>1078</v>
      </c>
      <c r="D60" s="366"/>
      <c r="E60" s="366"/>
      <c r="F60" s="366"/>
      <c r="G60" s="366"/>
      <c r="H60" s="366"/>
      <c r="I60" s="366"/>
      <c r="J60" s="366"/>
      <c r="K60" s="263"/>
      <c r="M60" s="25"/>
      <c r="N60" s="25"/>
      <c r="O60" s="25"/>
      <c r="P60" s="25"/>
      <c r="Q60" s="25"/>
      <c r="R60" s="25"/>
    </row>
    <row r="61" spans="1:18" s="34" customFormat="1" ht="30" customHeight="1" x14ac:dyDescent="0.25">
      <c r="A61" s="189">
        <v>58</v>
      </c>
      <c r="B61" s="438"/>
      <c r="C61" s="894" t="s">
        <v>1077</v>
      </c>
      <c r="D61" s="894"/>
      <c r="E61" s="894"/>
      <c r="F61" s="894"/>
      <c r="G61" s="894"/>
      <c r="H61" s="894"/>
      <c r="I61" s="894"/>
      <c r="J61" s="894"/>
      <c r="K61" s="263"/>
      <c r="M61" s="25"/>
      <c r="N61" s="25"/>
      <c r="O61" s="25"/>
      <c r="P61" s="25"/>
      <c r="Q61" s="25"/>
      <c r="R61" s="25"/>
    </row>
    <row r="62" spans="1:18" s="34" customFormat="1" ht="15" customHeight="1" x14ac:dyDescent="0.25">
      <c r="A62" s="189">
        <v>59</v>
      </c>
      <c r="B62" s="450"/>
      <c r="C62" s="383"/>
      <c r="D62" s="383"/>
      <c r="E62" s="383"/>
      <c r="F62" s="383"/>
      <c r="G62" s="383"/>
      <c r="H62" s="383"/>
      <c r="I62" s="383"/>
      <c r="J62" s="383"/>
      <c r="K62" s="449"/>
      <c r="M62" s="25"/>
      <c r="N62" s="25"/>
      <c r="O62" s="25"/>
      <c r="P62" s="25"/>
      <c r="Q62" s="25"/>
      <c r="R62" s="25"/>
    </row>
  </sheetData>
  <sheetProtection formatRows="0" insertRows="0"/>
  <mergeCells count="4">
    <mergeCell ref="H2:J2"/>
    <mergeCell ref="H3:J3"/>
    <mergeCell ref="A5:J5"/>
    <mergeCell ref="C61:J61"/>
  </mergeCells>
  <dataValidations count="2">
    <dataValidation type="decimal" operator="greaterThanOrEqual" allowBlank="1" showInputMessage="1" showErrorMessage="1" error="Decimal values larger than or equal to 0 are accepted" prompt="Please enter a number larger than or equal to 0" sqref="H23:H24 H44:H49 H19:H21 H9:H13" xr:uid="{34D143D6-172C-4407-B7EA-284E75196ABA}">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51:H53 H30:I33 H35:I35 H26:I28 H38:I39 H57:H58" xr:uid="{471A0384-0261-4B87-8181-1FCBD2A4721A}">
      <formula1>OR(AND(ISNUMBER(H26),H26&gt;=0),AND(ISTEXT(H26),H26="N/A"))</formula1>
    </dataValidation>
  </dataValidations>
  <pageMargins left="0.70866141732283472" right="0.70866141732283472" top="0.74803149606299213" bottom="0.74803149606299213" header="0.31496062992125984" footer="0.31496062992125984"/>
  <pageSetup paperSize="9" scale="70" fitToHeight="0" orientation="portrait" r:id="rId1"/>
  <headerFooter alignWithMargins="0">
    <oddHeader>&amp;CCommerce Commission Information Disclosure Template</oddHeader>
    <oddFooter>&amp;L&amp;F&amp;C&amp;P&amp;R&amp;A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5118-DF76-4FEB-87CB-50FD90ED81BA}">
  <sheetPr>
    <tabColor indexed="45"/>
    <pageSetUpPr fitToPage="1"/>
  </sheetPr>
  <dimension ref="A1:O38"/>
  <sheetViews>
    <sheetView showGridLines="0" view="pageBreakPreview" topLeftCell="A7" zoomScaleNormal="100" zoomScaleSheetLayoutView="100" workbookViewId="0">
      <selection activeCell="P47" sqref="P47"/>
    </sheetView>
  </sheetViews>
  <sheetFormatPr defaultColWidth="9.140625" defaultRowHeight="12.75" x14ac:dyDescent="0.2"/>
  <cols>
    <col min="1" max="1" width="3.7109375" style="645" customWidth="1"/>
    <col min="2" max="2" width="5.5703125" style="645" customWidth="1"/>
    <col min="3" max="3" width="41.7109375" style="645" customWidth="1"/>
    <col min="4" max="4" width="11.85546875" style="645" customWidth="1"/>
    <col min="5" max="5" width="0.5703125" style="645" customWidth="1"/>
    <col min="6" max="6" width="13" style="645" customWidth="1"/>
    <col min="7" max="7" width="0.5703125" style="645" customWidth="1"/>
    <col min="8" max="8" width="13" style="645" customWidth="1"/>
    <col min="9" max="9" width="0.5703125" style="645" customWidth="1"/>
    <col min="10" max="10" width="13" style="645" customWidth="1"/>
    <col min="11" max="11" width="0.5703125" style="645" customWidth="1"/>
    <col min="12" max="12" width="13" style="645" customWidth="1"/>
    <col min="13" max="13" width="2.7109375" style="645" customWidth="1"/>
    <col min="14" max="16384" width="9.140625" style="645"/>
  </cols>
  <sheetData>
    <row r="1" spans="1:15" s="646" customFormat="1" ht="12.75" customHeight="1" x14ac:dyDescent="0.2">
      <c r="A1" s="812"/>
      <c r="B1" s="813"/>
      <c r="C1" s="813"/>
      <c r="D1" s="813"/>
      <c r="E1" s="813"/>
      <c r="F1" s="813"/>
      <c r="G1" s="813"/>
      <c r="H1" s="813"/>
      <c r="I1" s="813"/>
      <c r="J1" s="813"/>
      <c r="K1" s="813"/>
      <c r="L1" s="813"/>
      <c r="M1" s="814"/>
      <c r="N1" s="644"/>
      <c r="O1" s="645"/>
    </row>
    <row r="2" spans="1:15" s="646" customFormat="1" ht="16.5" customHeight="1" x14ac:dyDescent="0.3">
      <c r="A2" s="647"/>
      <c r="B2" s="648"/>
      <c r="C2" s="648"/>
      <c r="D2" s="221" t="s">
        <v>1052</v>
      </c>
      <c r="E2" s="649" t="s">
        <v>500</v>
      </c>
      <c r="F2" s="901"/>
      <c r="G2" s="901"/>
      <c r="H2" s="901"/>
      <c r="I2" s="901"/>
      <c r="J2" s="901"/>
      <c r="K2" s="901"/>
      <c r="L2" s="901"/>
      <c r="M2" s="650"/>
      <c r="N2" s="644"/>
      <c r="O2" s="645"/>
    </row>
    <row r="3" spans="1:15" s="646" customFormat="1" ht="19.5" customHeight="1" x14ac:dyDescent="0.3">
      <c r="A3" s="647"/>
      <c r="B3" s="648"/>
      <c r="C3" s="648"/>
      <c r="D3" s="221" t="s">
        <v>1054</v>
      </c>
      <c r="E3" s="649" t="s">
        <v>1054</v>
      </c>
      <c r="F3" s="902" t="s">
        <v>426</v>
      </c>
      <c r="G3" s="903"/>
      <c r="H3" s="903"/>
      <c r="I3" s="903"/>
      <c r="J3" s="903"/>
      <c r="K3" s="903"/>
      <c r="L3" s="904"/>
      <c r="M3" s="650"/>
      <c r="N3" s="644"/>
      <c r="O3" s="645"/>
    </row>
    <row r="4" spans="1:15" s="646" customFormat="1" ht="28.5" customHeight="1" x14ac:dyDescent="0.35">
      <c r="A4" s="220" t="s">
        <v>501</v>
      </c>
      <c r="B4" s="220"/>
      <c r="C4" s="220"/>
      <c r="D4" s="648"/>
      <c r="E4" s="648"/>
      <c r="F4" s="648"/>
      <c r="G4" s="648"/>
      <c r="H4" s="648"/>
      <c r="I4" s="648"/>
      <c r="J4" s="648"/>
      <c r="K4" s="648"/>
      <c r="L4" s="648"/>
      <c r="M4" s="650"/>
      <c r="N4" s="644"/>
      <c r="O4" s="645"/>
    </row>
    <row r="5" spans="1:15" s="646" customFormat="1" ht="57.75" customHeight="1" x14ac:dyDescent="0.2">
      <c r="A5" s="815" t="s">
        <v>502</v>
      </c>
      <c r="B5" s="829" t="s">
        <v>1063</v>
      </c>
      <c r="C5" s="837"/>
      <c r="D5" s="837"/>
      <c r="E5" s="837"/>
      <c r="F5" s="837"/>
      <c r="G5" s="837"/>
      <c r="H5" s="837"/>
      <c r="I5" s="837"/>
      <c r="J5" s="837"/>
      <c r="K5" s="837"/>
      <c r="L5" s="648"/>
      <c r="M5" s="650"/>
      <c r="N5" s="644"/>
      <c r="O5" s="645"/>
    </row>
    <row r="6" spans="1:15" s="646" customFormat="1" ht="3.75" customHeight="1" x14ac:dyDescent="0.2">
      <c r="A6" s="651"/>
      <c r="B6" s="810"/>
      <c r="C6" s="810"/>
      <c r="D6" s="810"/>
      <c r="E6" s="810"/>
      <c r="F6" s="810"/>
      <c r="G6" s="810"/>
      <c r="H6" s="810"/>
      <c r="I6" s="810"/>
      <c r="J6" s="810"/>
      <c r="K6" s="810"/>
      <c r="L6" s="648"/>
      <c r="M6" s="650"/>
      <c r="N6" s="644"/>
      <c r="O6" s="645"/>
    </row>
    <row r="7" spans="1:15" ht="24.95" customHeight="1" x14ac:dyDescent="0.25">
      <c r="A7" s="652">
        <f>ROW()</f>
        <v>7</v>
      </c>
      <c r="B7" s="653" t="s">
        <v>985</v>
      </c>
      <c r="C7" s="654"/>
      <c r="D7" s="657" t="s">
        <v>17</v>
      </c>
      <c r="E7" s="657" t="s">
        <v>17</v>
      </c>
      <c r="F7" s="657" t="s">
        <v>17</v>
      </c>
      <c r="G7" s="657" t="s">
        <v>17</v>
      </c>
      <c r="H7" s="657" t="s">
        <v>17</v>
      </c>
      <c r="I7" s="657" t="s">
        <v>17</v>
      </c>
      <c r="J7" s="657" t="s">
        <v>17</v>
      </c>
      <c r="K7" s="657" t="s">
        <v>17</v>
      </c>
      <c r="L7" s="657" t="s">
        <v>17</v>
      </c>
      <c r="M7" s="658"/>
      <c r="N7" s="644"/>
    </row>
    <row r="8" spans="1:15" ht="38.25" x14ac:dyDescent="0.2">
      <c r="A8" s="652">
        <f>ROW()</f>
        <v>8</v>
      </c>
      <c r="B8" s="655"/>
      <c r="C8" s="655"/>
      <c r="D8" s="659" t="s">
        <v>996</v>
      </c>
      <c r="E8" s="656"/>
      <c r="F8" s="659" t="s">
        <v>503</v>
      </c>
      <c r="G8" s="656"/>
      <c r="H8" s="659" t="s">
        <v>1003</v>
      </c>
      <c r="I8" s="656"/>
      <c r="J8" s="659" t="s">
        <v>504</v>
      </c>
      <c r="K8" s="656"/>
      <c r="L8" s="659" t="s">
        <v>505</v>
      </c>
      <c r="M8" s="658"/>
      <c r="N8" s="644"/>
    </row>
    <row r="9" spans="1:15" ht="15.75" customHeight="1" x14ac:dyDescent="0.2">
      <c r="A9" s="652">
        <f>ROW()</f>
        <v>9</v>
      </c>
      <c r="B9" s="655"/>
      <c r="C9" s="655"/>
      <c r="D9" s="655"/>
      <c r="E9" s="656"/>
      <c r="F9" s="655"/>
      <c r="G9" s="656"/>
      <c r="H9" s="655"/>
      <c r="I9" s="656"/>
      <c r="J9" s="655"/>
      <c r="K9" s="656"/>
      <c r="L9" s="655"/>
      <c r="M9" s="658"/>
      <c r="N9" s="644"/>
    </row>
    <row r="10" spans="1:15" ht="15" customHeight="1" x14ac:dyDescent="0.2">
      <c r="A10" s="652">
        <f>ROW()</f>
        <v>10</v>
      </c>
      <c r="B10" s="655"/>
      <c r="C10" s="655" t="s">
        <v>506</v>
      </c>
      <c r="D10" s="660">
        <v>100000</v>
      </c>
      <c r="E10" s="656"/>
      <c r="F10" s="661"/>
      <c r="G10" s="656"/>
      <c r="H10" s="661"/>
      <c r="I10" s="656"/>
      <c r="J10" s="661"/>
      <c r="K10" s="656"/>
      <c r="L10" s="661"/>
      <c r="M10" s="658"/>
      <c r="N10" s="644"/>
    </row>
    <row r="11" spans="1:15" ht="12.75" customHeight="1" x14ac:dyDescent="0.2">
      <c r="A11" s="652">
        <f>ROW()</f>
        <v>11</v>
      </c>
      <c r="B11" s="655"/>
      <c r="C11" s="655"/>
      <c r="D11" s="655"/>
      <c r="E11" s="656"/>
      <c r="F11" s="655"/>
      <c r="G11" s="656"/>
      <c r="H11" s="655"/>
      <c r="I11" s="656"/>
      <c r="J11" s="655"/>
      <c r="K11" s="656"/>
      <c r="L11" s="655"/>
      <c r="M11" s="658"/>
      <c r="N11" s="644"/>
    </row>
    <row r="12" spans="1:15" ht="15" customHeight="1" x14ac:dyDescent="0.2">
      <c r="A12" s="652">
        <f>ROW()</f>
        <v>12</v>
      </c>
      <c r="B12" s="655"/>
      <c r="C12" s="655" t="s">
        <v>980</v>
      </c>
      <c r="D12" s="660">
        <v>0</v>
      </c>
      <c r="E12" s="656"/>
      <c r="F12" s="661"/>
      <c r="G12" s="656"/>
      <c r="H12" s="661"/>
      <c r="I12" s="656"/>
      <c r="J12" s="661"/>
      <c r="K12" s="656"/>
      <c r="L12" s="661"/>
      <c r="M12" s="658"/>
      <c r="N12" s="644"/>
    </row>
    <row r="13" spans="1:15" ht="15.75" customHeight="1" x14ac:dyDescent="0.2">
      <c r="A13" s="652">
        <f>ROW()</f>
        <v>13</v>
      </c>
      <c r="B13" s="655"/>
      <c r="C13" s="905" t="s">
        <v>507</v>
      </c>
      <c r="D13" s="655"/>
      <c r="E13" s="656"/>
      <c r="F13" s="655"/>
      <c r="G13" s="656"/>
      <c r="H13" s="655"/>
      <c r="I13" s="656"/>
      <c r="J13" s="655"/>
      <c r="K13" s="656"/>
      <c r="L13" s="655"/>
      <c r="M13" s="658"/>
      <c r="N13" s="644"/>
    </row>
    <row r="14" spans="1:15" ht="15" customHeight="1" x14ac:dyDescent="0.2">
      <c r="A14" s="652">
        <f>ROW()</f>
        <v>14</v>
      </c>
      <c r="B14" s="655"/>
      <c r="C14" s="905"/>
      <c r="D14" s="660">
        <f>D10-D12</f>
        <v>100000</v>
      </c>
      <c r="E14" s="656"/>
      <c r="F14" s="660">
        <f>F10-F12</f>
        <v>0</v>
      </c>
      <c r="G14" s="656"/>
      <c r="H14" s="660">
        <f>H10-H12</f>
        <v>0</v>
      </c>
      <c r="I14" s="656"/>
      <c r="J14" s="660">
        <f>J10-J12</f>
        <v>0</v>
      </c>
      <c r="K14" s="656"/>
      <c r="L14" s="660">
        <f>L10-L12</f>
        <v>0</v>
      </c>
      <c r="M14" s="658"/>
      <c r="N14" s="644"/>
    </row>
    <row r="15" spans="1:15" ht="12.75" customHeight="1" x14ac:dyDescent="0.2">
      <c r="A15" s="652">
        <f>ROW()</f>
        <v>15</v>
      </c>
      <c r="B15" s="655"/>
      <c r="C15" s="655"/>
      <c r="D15" s="655"/>
      <c r="E15" s="656"/>
      <c r="F15" s="655"/>
      <c r="G15" s="656"/>
      <c r="H15" s="655"/>
      <c r="I15" s="656"/>
      <c r="J15" s="655"/>
      <c r="K15" s="656"/>
      <c r="L15" s="655"/>
      <c r="M15" s="658"/>
      <c r="N15" s="644"/>
    </row>
    <row r="16" spans="1:15" ht="15" customHeight="1" x14ac:dyDescent="0.2">
      <c r="A16" s="652">
        <f>ROW()</f>
        <v>16</v>
      </c>
      <c r="B16" s="655"/>
      <c r="C16" s="662" t="s">
        <v>273</v>
      </c>
      <c r="D16" s="660">
        <v>0</v>
      </c>
      <c r="E16" s="656"/>
      <c r="F16" s="661"/>
      <c r="G16" s="656"/>
      <c r="H16" s="661"/>
      <c r="I16" s="656"/>
      <c r="J16" s="661"/>
      <c r="K16" s="656"/>
      <c r="L16" s="661"/>
      <c r="M16" s="658"/>
      <c r="N16" s="644"/>
    </row>
    <row r="17" spans="1:14" ht="15" customHeight="1" x14ac:dyDescent="0.2">
      <c r="A17" s="652">
        <f>ROW()</f>
        <v>17</v>
      </c>
      <c r="B17" s="655"/>
      <c r="C17" s="662" t="s">
        <v>272</v>
      </c>
      <c r="D17" s="660">
        <v>0</v>
      </c>
      <c r="E17" s="656"/>
      <c r="F17" s="661"/>
      <c r="G17" s="656"/>
      <c r="H17" s="661"/>
      <c r="I17" s="656"/>
      <c r="J17" s="661"/>
      <c r="K17" s="656"/>
      <c r="L17" s="661"/>
      <c r="M17" s="658"/>
      <c r="N17" s="644"/>
    </row>
    <row r="18" spans="1:14" ht="15" customHeight="1" x14ac:dyDescent="0.2">
      <c r="A18" s="652">
        <f>ROW()</f>
        <v>18</v>
      </c>
      <c r="B18" s="655"/>
      <c r="C18" s="662" t="s">
        <v>178</v>
      </c>
      <c r="D18" s="660">
        <v>0</v>
      </c>
      <c r="E18" s="656"/>
      <c r="F18" s="661"/>
      <c r="G18" s="656"/>
      <c r="H18" s="661"/>
      <c r="I18" s="656"/>
      <c r="J18" s="661"/>
      <c r="K18" s="656"/>
      <c r="L18" s="661"/>
      <c r="M18" s="658"/>
      <c r="N18" s="644"/>
    </row>
    <row r="19" spans="1:14" ht="12.75" customHeight="1" x14ac:dyDescent="0.2">
      <c r="A19" s="652">
        <f>ROW()</f>
        <v>19</v>
      </c>
      <c r="B19" s="655"/>
      <c r="C19" s="655"/>
      <c r="D19" s="655"/>
      <c r="E19" s="656"/>
      <c r="F19" s="655"/>
      <c r="G19" s="656"/>
      <c r="H19" s="655"/>
      <c r="I19" s="656"/>
      <c r="J19" s="655"/>
      <c r="K19" s="656"/>
      <c r="L19" s="655"/>
      <c r="M19" s="658"/>
      <c r="N19" s="644"/>
    </row>
    <row r="20" spans="1:14" ht="15" customHeight="1" x14ac:dyDescent="0.2">
      <c r="A20" s="652">
        <f>ROW()</f>
        <v>20</v>
      </c>
      <c r="B20" s="655"/>
      <c r="C20" s="655" t="s">
        <v>508</v>
      </c>
      <c r="D20" s="660">
        <f>D14-D16+D17-D18</f>
        <v>100000</v>
      </c>
      <c r="E20" s="656"/>
      <c r="F20" s="660">
        <f>F14-F16+F17-F18</f>
        <v>0</v>
      </c>
      <c r="G20" s="656"/>
      <c r="H20" s="660">
        <f>H14-H16+H17-H18</f>
        <v>0</v>
      </c>
      <c r="I20" s="656"/>
      <c r="J20" s="660">
        <f>J14-J16+J17-J18</f>
        <v>0</v>
      </c>
      <c r="K20" s="656"/>
      <c r="L20" s="660">
        <f>L14-L16+L17-L18</f>
        <v>0</v>
      </c>
      <c r="M20" s="658"/>
      <c r="N20" s="644"/>
    </row>
    <row r="21" spans="1:14" ht="12.75" customHeight="1" x14ac:dyDescent="0.2">
      <c r="A21" s="652">
        <f>ROW()</f>
        <v>21</v>
      </c>
      <c r="B21" s="655"/>
      <c r="C21" s="655"/>
      <c r="D21" s="655"/>
      <c r="E21" s="656"/>
      <c r="F21" s="655"/>
      <c r="G21" s="656"/>
      <c r="H21" s="655"/>
      <c r="I21" s="656"/>
      <c r="J21" s="655"/>
      <c r="K21" s="656"/>
      <c r="L21" s="655"/>
      <c r="M21" s="658"/>
      <c r="N21" s="644"/>
    </row>
    <row r="22" spans="1:14" ht="15" customHeight="1" x14ac:dyDescent="0.2">
      <c r="A22" s="652">
        <f>ROW()</f>
        <v>22</v>
      </c>
      <c r="B22" s="655"/>
      <c r="C22" s="655" t="s">
        <v>509</v>
      </c>
      <c r="D22" s="660">
        <v>834976</v>
      </c>
      <c r="E22" s="656"/>
      <c r="F22" s="661"/>
      <c r="G22" s="656"/>
      <c r="H22" s="661"/>
      <c r="I22" s="656"/>
      <c r="J22" s="661"/>
      <c r="K22" s="656"/>
      <c r="L22" s="661"/>
      <c r="M22" s="658"/>
      <c r="N22" s="644"/>
    </row>
    <row r="23" spans="1:14" ht="12.75" customHeight="1" x14ac:dyDescent="0.2">
      <c r="A23" s="652">
        <f>ROW()</f>
        <v>23</v>
      </c>
      <c r="B23" s="655"/>
      <c r="C23" s="655" t="s">
        <v>383</v>
      </c>
      <c r="D23" s="660">
        <v>0</v>
      </c>
      <c r="E23" s="656"/>
      <c r="F23" s="661"/>
      <c r="G23" s="656"/>
      <c r="H23" s="661"/>
      <c r="I23" s="656"/>
      <c r="J23" s="655"/>
      <c r="K23" s="656"/>
      <c r="L23" s="661"/>
      <c r="M23" s="658"/>
      <c r="N23" s="644"/>
    </row>
    <row r="24" spans="1:14" ht="12.75" customHeight="1" x14ac:dyDescent="0.2">
      <c r="A24" s="652">
        <f>ROW()</f>
        <v>24</v>
      </c>
      <c r="B24" s="655"/>
      <c r="C24" s="655" t="s">
        <v>986</v>
      </c>
      <c r="D24" s="660">
        <v>0</v>
      </c>
      <c r="E24" s="656"/>
      <c r="F24" s="661"/>
      <c r="G24" s="656"/>
      <c r="H24" s="661"/>
      <c r="I24" s="656"/>
      <c r="J24" s="661"/>
      <c r="K24" s="656"/>
      <c r="L24" s="661"/>
      <c r="M24" s="658"/>
      <c r="N24" s="644"/>
    </row>
    <row r="25" spans="1:14" ht="12.75" customHeight="1" x14ac:dyDescent="0.2">
      <c r="A25" s="652">
        <f>ROW()</f>
        <v>25</v>
      </c>
      <c r="B25" s="655"/>
      <c r="C25" s="816" t="s">
        <v>11</v>
      </c>
      <c r="D25" s="817"/>
      <c r="E25" s="817"/>
      <c r="F25" s="660">
        <f>SUM(F22:F24)</f>
        <v>0</v>
      </c>
      <c r="G25" s="656"/>
      <c r="H25" s="660">
        <f>SUM(H22:H24)</f>
        <v>0</v>
      </c>
      <c r="I25" s="656"/>
      <c r="J25" s="660">
        <f>SUM(J22:J24)</f>
        <v>0</v>
      </c>
      <c r="K25" s="656"/>
      <c r="L25" s="660">
        <f>SUM(L22:L24)</f>
        <v>0</v>
      </c>
      <c r="M25" s="658"/>
      <c r="N25" s="644"/>
    </row>
    <row r="26" spans="1:14" ht="24.95" customHeight="1" x14ac:dyDescent="0.25">
      <c r="A26" s="652">
        <f>ROW()</f>
        <v>26</v>
      </c>
      <c r="B26" s="653" t="s">
        <v>510</v>
      </c>
      <c r="C26" s="656"/>
      <c r="D26" s="656"/>
      <c r="E26" s="656"/>
      <c r="F26" s="656"/>
      <c r="G26" s="656"/>
      <c r="H26" s="656"/>
      <c r="I26" s="656"/>
      <c r="J26" s="655"/>
      <c r="K26" s="656"/>
      <c r="L26" s="655"/>
      <c r="M26" s="663"/>
      <c r="N26" s="644"/>
    </row>
    <row r="27" spans="1:14" ht="30" customHeight="1" x14ac:dyDescent="0.25">
      <c r="A27" s="652">
        <f>ROW()</f>
        <v>27</v>
      </c>
      <c r="B27" s="664" t="s">
        <v>511</v>
      </c>
      <c r="C27" s="655"/>
      <c r="D27" s="655"/>
      <c r="E27" s="656"/>
      <c r="F27" s="655"/>
      <c r="G27" s="656"/>
      <c r="H27" s="656"/>
      <c r="I27" s="655"/>
      <c r="J27" s="656"/>
      <c r="K27" s="655"/>
      <c r="L27" s="656"/>
      <c r="M27" s="658"/>
      <c r="N27" s="644"/>
    </row>
    <row r="28" spans="1:14" ht="12.75" customHeight="1" x14ac:dyDescent="0.2">
      <c r="A28" s="652">
        <f>ROW()</f>
        <v>28</v>
      </c>
      <c r="B28" s="655"/>
      <c r="C28" s="655"/>
      <c r="D28" s="655"/>
      <c r="E28" s="656"/>
      <c r="F28" s="655"/>
      <c r="G28" s="656"/>
      <c r="H28" s="655"/>
      <c r="I28" s="656"/>
      <c r="J28" s="655"/>
      <c r="K28" s="656"/>
      <c r="L28" s="657" t="s">
        <v>17</v>
      </c>
      <c r="M28" s="658"/>
      <c r="N28" s="644"/>
    </row>
    <row r="29" spans="1:14" ht="50.1" customHeight="1" x14ac:dyDescent="0.2">
      <c r="A29" s="652">
        <f>ROW()</f>
        <v>29</v>
      </c>
      <c r="B29" s="655"/>
      <c r="C29" s="665" t="s">
        <v>512</v>
      </c>
      <c r="D29" s="665"/>
      <c r="E29" s="656"/>
      <c r="F29" s="654"/>
      <c r="G29" s="654"/>
      <c r="H29" s="666" t="s">
        <v>513</v>
      </c>
      <c r="I29" s="666"/>
      <c r="J29" s="666"/>
      <c r="K29" s="656"/>
      <c r="L29" s="659" t="s">
        <v>514</v>
      </c>
      <c r="M29" s="658"/>
      <c r="N29" s="644"/>
    </row>
    <row r="30" spans="1:14" ht="15" customHeight="1" x14ac:dyDescent="0.2">
      <c r="A30" s="652">
        <f>ROW()</f>
        <v>30</v>
      </c>
      <c r="B30" s="655"/>
      <c r="C30" s="895"/>
      <c r="D30" s="896"/>
      <c r="E30" s="896"/>
      <c r="F30" s="897"/>
      <c r="G30" s="654"/>
      <c r="H30" s="898" t="s">
        <v>120</v>
      </c>
      <c r="I30" s="899"/>
      <c r="J30" s="900"/>
      <c r="K30" s="656"/>
      <c r="L30" s="667"/>
      <c r="M30" s="658"/>
      <c r="N30" s="644"/>
    </row>
    <row r="31" spans="1:14" ht="15" customHeight="1" x14ac:dyDescent="0.2">
      <c r="A31" s="652">
        <f>ROW()</f>
        <v>31</v>
      </c>
      <c r="B31" s="655"/>
      <c r="C31" s="895"/>
      <c r="D31" s="896"/>
      <c r="E31" s="896"/>
      <c r="F31" s="897"/>
      <c r="G31" s="654"/>
      <c r="H31" s="898" t="s">
        <v>120</v>
      </c>
      <c r="I31" s="899"/>
      <c r="J31" s="900"/>
      <c r="K31" s="656"/>
      <c r="L31" s="667"/>
      <c r="M31" s="658"/>
      <c r="N31" s="644"/>
    </row>
    <row r="32" spans="1:14" ht="15" customHeight="1" x14ac:dyDescent="0.2">
      <c r="A32" s="652">
        <f>ROW()</f>
        <v>32</v>
      </c>
      <c r="B32" s="655"/>
      <c r="C32" s="895"/>
      <c r="D32" s="896"/>
      <c r="E32" s="896"/>
      <c r="F32" s="897"/>
      <c r="G32" s="654"/>
      <c r="H32" s="898" t="s">
        <v>120</v>
      </c>
      <c r="I32" s="899"/>
      <c r="J32" s="900"/>
      <c r="K32" s="656"/>
      <c r="L32" s="667"/>
      <c r="M32" s="658"/>
      <c r="N32" s="644"/>
    </row>
    <row r="33" spans="1:14" ht="15" customHeight="1" x14ac:dyDescent="0.2">
      <c r="A33" s="652">
        <f>ROW()</f>
        <v>33</v>
      </c>
      <c r="B33" s="655"/>
      <c r="C33" s="895"/>
      <c r="D33" s="896"/>
      <c r="E33" s="896"/>
      <c r="F33" s="897"/>
      <c r="G33" s="654"/>
      <c r="H33" s="898" t="s">
        <v>120</v>
      </c>
      <c r="I33" s="899"/>
      <c r="J33" s="900"/>
      <c r="K33" s="656"/>
      <c r="L33" s="667"/>
      <c r="M33" s="658"/>
      <c r="N33" s="644"/>
    </row>
    <row r="34" spans="1:14" ht="15" customHeight="1" x14ac:dyDescent="0.2">
      <c r="A34" s="652">
        <f>ROW()</f>
        <v>34</v>
      </c>
      <c r="B34" s="655"/>
      <c r="C34" s="895"/>
      <c r="D34" s="896"/>
      <c r="E34" s="896"/>
      <c r="F34" s="897"/>
      <c r="G34" s="654"/>
      <c r="H34" s="898" t="s">
        <v>120</v>
      </c>
      <c r="I34" s="899"/>
      <c r="J34" s="900"/>
      <c r="K34" s="656"/>
      <c r="L34" s="667"/>
      <c r="M34" s="658"/>
      <c r="N34" s="644"/>
    </row>
    <row r="35" spans="1:14" ht="15" customHeight="1" x14ac:dyDescent="0.2">
      <c r="A35" s="652">
        <f>ROW()</f>
        <v>35</v>
      </c>
      <c r="B35" s="655"/>
      <c r="C35" s="895"/>
      <c r="D35" s="896"/>
      <c r="E35" s="896"/>
      <c r="F35" s="897"/>
      <c r="G35" s="654"/>
      <c r="H35" s="898" t="s">
        <v>120</v>
      </c>
      <c r="I35" s="899"/>
      <c r="J35" s="900"/>
      <c r="K35" s="656"/>
      <c r="L35" s="667"/>
      <c r="M35" s="658"/>
      <c r="N35" s="644"/>
    </row>
    <row r="36" spans="1:14" ht="15" customHeight="1" x14ac:dyDescent="0.2">
      <c r="A36" s="652">
        <f>ROW()</f>
        <v>36</v>
      </c>
      <c r="B36" s="655"/>
      <c r="C36" s="895"/>
      <c r="D36" s="896"/>
      <c r="E36" s="896"/>
      <c r="F36" s="897"/>
      <c r="G36" s="654"/>
      <c r="H36" s="898" t="s">
        <v>120</v>
      </c>
      <c r="I36" s="899"/>
      <c r="J36" s="900"/>
      <c r="K36" s="656"/>
      <c r="L36" s="667"/>
      <c r="M36" s="658"/>
      <c r="N36" s="644"/>
    </row>
    <row r="37" spans="1:14" ht="12.75" customHeight="1" x14ac:dyDescent="0.2">
      <c r="A37" s="652">
        <f>ROW()</f>
        <v>37</v>
      </c>
      <c r="B37" s="655"/>
      <c r="C37" s="668" t="s">
        <v>515</v>
      </c>
      <c r="D37" s="655"/>
      <c r="E37" s="656"/>
      <c r="F37" s="655"/>
      <c r="G37" s="656"/>
      <c r="H37" s="655"/>
      <c r="I37" s="656"/>
      <c r="J37" s="655"/>
      <c r="K37" s="656"/>
      <c r="L37" s="655"/>
      <c r="M37" s="658"/>
      <c r="N37" s="644"/>
    </row>
    <row r="38" spans="1:14" ht="12.75" customHeight="1" x14ac:dyDescent="0.2">
      <c r="A38" s="652">
        <f>ROW()</f>
        <v>38</v>
      </c>
      <c r="B38" s="669"/>
      <c r="C38" s="669"/>
      <c r="D38" s="669"/>
      <c r="E38" s="670"/>
      <c r="F38" s="669"/>
      <c r="G38" s="670"/>
      <c r="H38" s="669"/>
      <c r="I38" s="670"/>
      <c r="J38" s="669"/>
      <c r="K38" s="670"/>
      <c r="L38" s="669"/>
      <c r="M38" s="671"/>
      <c r="N38" s="644"/>
    </row>
  </sheetData>
  <sheetProtection formatColumns="0" formatRows="0"/>
  <mergeCells count="18">
    <mergeCell ref="F2:L2"/>
    <mergeCell ref="F3:L3"/>
    <mergeCell ref="B5:K5"/>
    <mergeCell ref="C13:C14"/>
    <mergeCell ref="C30:F30"/>
    <mergeCell ref="H30:J30"/>
    <mergeCell ref="C31:F31"/>
    <mergeCell ref="H31:J31"/>
    <mergeCell ref="C32:F32"/>
    <mergeCell ref="H32:J32"/>
    <mergeCell ref="C33:F33"/>
    <mergeCell ref="H33:J33"/>
    <mergeCell ref="C34:F34"/>
    <mergeCell ref="H34:J34"/>
    <mergeCell ref="C35:F35"/>
    <mergeCell ref="H35:J35"/>
    <mergeCell ref="C36:F36"/>
    <mergeCell ref="H36:J36"/>
  </mergeCells>
  <dataValidations count="3">
    <dataValidation type="list" allowBlank="1" showInputMessage="1" showErrorMessage="1" sqref="H30:J36" xr:uid="{1CF59334-B42F-4F04-8FD3-7BC485E00D3C}">
      <formula1>"[Select one],Net income, Total operational expenditure, Depreciation, Revaluations, Tax expense, Property plant &amp; equipment"</formula1>
    </dataValidation>
    <dataValidation allowBlank="1" showInputMessage="1" promptTitle="Short text entry cell" prompt=" " sqref="C30:F36" xr:uid="{57FAB81B-347B-4A23-8917-BDF6AA6046B2}"/>
    <dataValidation type="custom" allowBlank="1" showInputMessage="1" showErrorMessage="1" errorTitle="Thousands of dollars" error="Numeric values are accepted" promptTitle="Thousands of dollars" sqref="F22:F24 F10 H10 J10 L10 F12 H12 J12 L12 F16:F18 H16:H18 J16:J18 L16:L18 H22:H24 L22:L24 L30:L36 J22 J24" xr:uid="{01C93621-A7C1-4E56-B0B7-20947E466A0F}">
      <formula1>ISNUMBER(F10)</formula1>
    </dataValidation>
  </dataValidations>
  <pageMargins left="0.74803149606299213" right="0.74803149606299213" top="0.98425196850393704" bottom="0.98425196850393704" header="0.51181102362204722" footer="0.51181102362204722"/>
  <pageSetup paperSize="9" scale="7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sheetPr>
  <dimension ref="A1:M79"/>
  <sheetViews>
    <sheetView showGridLines="0" view="pageBreakPreview" zoomScaleNormal="100" zoomScaleSheetLayoutView="100" workbookViewId="0">
      <selection activeCell="A5" sqref="A5:I5"/>
    </sheetView>
  </sheetViews>
  <sheetFormatPr defaultColWidth="9.140625" defaultRowHeight="15" x14ac:dyDescent="0.25"/>
  <cols>
    <col min="1" max="1" width="3.7109375" style="58" customWidth="1"/>
    <col min="2" max="2" width="2.85546875" style="58" customWidth="1"/>
    <col min="3" max="3" width="6.140625" style="58" customWidth="1"/>
    <col min="4" max="5" width="2.28515625" style="58" customWidth="1"/>
    <col min="6" max="6" width="39.42578125" style="58" customWidth="1"/>
    <col min="7" max="7" width="26.85546875" style="58" customWidth="1"/>
    <col min="8" max="9" width="16.140625" style="58" customWidth="1"/>
    <col min="10" max="10" width="2.7109375" style="58" customWidth="1"/>
    <col min="11" max="11" width="11.28515625" style="58" customWidth="1"/>
    <col min="12" max="12" width="41.28515625" style="58" customWidth="1"/>
    <col min="13" max="16384" width="9.140625" style="58"/>
  </cols>
  <sheetData>
    <row r="1" spans="1:12" s="159" customFormat="1" ht="15" customHeight="1" x14ac:dyDescent="0.25">
      <c r="A1" s="456"/>
      <c r="B1" s="225"/>
      <c r="C1" s="225"/>
      <c r="D1" s="225"/>
      <c r="E1" s="225"/>
      <c r="F1" s="225"/>
      <c r="G1" s="225"/>
      <c r="H1" s="225"/>
      <c r="I1" s="214"/>
      <c r="J1" s="223"/>
      <c r="K1" s="58"/>
      <c r="L1" s="58"/>
    </row>
    <row r="2" spans="1:12" s="159" customFormat="1" ht="18" customHeight="1" x14ac:dyDescent="0.3">
      <c r="A2" s="457"/>
      <c r="B2" s="214"/>
      <c r="C2" s="214"/>
      <c r="D2" s="214"/>
      <c r="E2" s="214"/>
      <c r="F2" s="221" t="s">
        <v>1052</v>
      </c>
      <c r="G2" s="906" t="str">
        <f>IF(NOT(ISBLANK(CoverSheet!$C$8)),CoverSheet!$C$8,"")</f>
        <v/>
      </c>
      <c r="H2" s="906"/>
      <c r="I2" s="214"/>
      <c r="J2" s="458"/>
      <c r="K2" s="58"/>
      <c r="L2" s="58"/>
    </row>
    <row r="3" spans="1:12" s="159" customFormat="1" ht="18" customHeight="1" x14ac:dyDescent="0.25">
      <c r="A3" s="457"/>
      <c r="B3" s="214"/>
      <c r="C3" s="214"/>
      <c r="D3" s="214"/>
      <c r="E3" s="214"/>
      <c r="F3" s="221" t="s">
        <v>1054</v>
      </c>
      <c r="G3" s="907" t="str">
        <f>IF(ISNUMBER(CoverSheet!$C$12),CoverSheet!$C$12,"")</f>
        <v/>
      </c>
      <c r="H3" s="907"/>
      <c r="I3" s="214"/>
      <c r="J3" s="459"/>
      <c r="K3" s="58"/>
      <c r="L3" s="58"/>
    </row>
    <row r="4" spans="1:12" s="159" customFormat="1" ht="20.25" customHeight="1" x14ac:dyDescent="0.35">
      <c r="A4" s="220" t="s">
        <v>421</v>
      </c>
      <c r="B4" s="214"/>
      <c r="C4" s="214"/>
      <c r="D4" s="214"/>
      <c r="E4" s="214"/>
      <c r="F4" s="214"/>
      <c r="G4" s="214"/>
      <c r="H4" s="214"/>
      <c r="I4" s="214"/>
      <c r="J4" s="212"/>
      <c r="K4" s="58"/>
      <c r="L4" s="58"/>
    </row>
    <row r="5" spans="1:12" ht="54.75" customHeight="1" x14ac:dyDescent="0.25">
      <c r="A5" s="829" t="s">
        <v>1072</v>
      </c>
      <c r="B5" s="837"/>
      <c r="C5" s="837"/>
      <c r="D5" s="837"/>
      <c r="E5" s="837"/>
      <c r="F5" s="837"/>
      <c r="G5" s="837"/>
      <c r="H5" s="837"/>
      <c r="I5" s="837"/>
      <c r="J5" s="245"/>
      <c r="K5" s="19"/>
    </row>
    <row r="6" spans="1:12" s="159" customFormat="1" ht="15" customHeight="1" x14ac:dyDescent="0.25">
      <c r="A6" s="217" t="s">
        <v>151</v>
      </c>
      <c r="B6" s="216"/>
      <c r="C6" s="215"/>
      <c r="D6" s="215"/>
      <c r="E6" s="215"/>
      <c r="F6" s="215"/>
      <c r="G6" s="215"/>
      <c r="H6" s="214"/>
      <c r="I6" s="214"/>
      <c r="J6" s="212"/>
      <c r="K6" s="58"/>
      <c r="L6" s="58"/>
    </row>
    <row r="7" spans="1:12" ht="30" customHeight="1" x14ac:dyDescent="0.3">
      <c r="A7" s="189">
        <v>7</v>
      </c>
      <c r="B7" s="460"/>
      <c r="C7" s="247" t="s">
        <v>422</v>
      </c>
      <c r="D7" s="211"/>
      <c r="E7" s="211"/>
      <c r="F7" s="211"/>
      <c r="G7" s="211"/>
      <c r="H7" s="430" t="s">
        <v>17</v>
      </c>
      <c r="I7" s="474" t="s">
        <v>17</v>
      </c>
      <c r="J7" s="183"/>
    </row>
    <row r="8" spans="1:12" ht="15" customHeight="1" x14ac:dyDescent="0.25">
      <c r="A8" s="189">
        <v>8</v>
      </c>
      <c r="B8" s="211"/>
      <c r="C8" s="211"/>
      <c r="D8" s="211"/>
      <c r="E8" s="211"/>
      <c r="F8" s="461" t="s">
        <v>44</v>
      </c>
      <c r="G8" s="211"/>
      <c r="H8" s="415"/>
      <c r="I8" s="174"/>
      <c r="J8" s="183"/>
    </row>
    <row r="9" spans="1:12" ht="15" customHeight="1" x14ac:dyDescent="0.25">
      <c r="A9" s="462">
        <v>9</v>
      </c>
      <c r="B9" s="211"/>
      <c r="C9" s="211"/>
      <c r="D9" s="211"/>
      <c r="E9" s="211"/>
      <c r="F9" s="463"/>
      <c r="G9" s="211"/>
      <c r="H9" s="415"/>
      <c r="I9" s="415"/>
      <c r="J9" s="183"/>
    </row>
    <row r="10" spans="1:12" s="13" customFormat="1" ht="15" customHeight="1" x14ac:dyDescent="0.25">
      <c r="A10" s="462">
        <v>10</v>
      </c>
      <c r="B10" s="211"/>
      <c r="C10" s="211"/>
      <c r="D10" s="211"/>
      <c r="E10" s="211"/>
      <c r="F10" s="461" t="s">
        <v>92</v>
      </c>
      <c r="G10" s="211"/>
      <c r="H10" s="415"/>
      <c r="I10" s="174"/>
      <c r="J10" s="183"/>
      <c r="K10" s="58"/>
      <c r="L10" s="58"/>
    </row>
    <row r="11" spans="1:12" ht="15" customHeight="1" x14ac:dyDescent="0.25">
      <c r="A11" s="462">
        <v>11</v>
      </c>
      <c r="B11" s="211"/>
      <c r="C11" s="211"/>
      <c r="D11" s="211"/>
      <c r="E11" s="211"/>
      <c r="F11" s="463"/>
      <c r="G11" s="211"/>
      <c r="H11" s="415"/>
      <c r="I11" s="415"/>
      <c r="J11" s="183"/>
    </row>
    <row r="12" spans="1:12" ht="15" customHeight="1" x14ac:dyDescent="0.25">
      <c r="A12" s="462">
        <v>12</v>
      </c>
      <c r="B12" s="211"/>
      <c r="C12" s="211"/>
      <c r="D12" s="211"/>
      <c r="E12" s="211"/>
      <c r="F12" s="254" t="s">
        <v>384</v>
      </c>
      <c r="G12" s="211"/>
      <c r="H12" s="465">
        <f>SUMIF($G$40:$G$54,F12,$I$40:$I$54)</f>
        <v>0</v>
      </c>
      <c r="I12" s="211"/>
      <c r="J12" s="183"/>
    </row>
    <row r="13" spans="1:12" ht="15" customHeight="1" x14ac:dyDescent="0.25">
      <c r="A13" s="189">
        <v>13</v>
      </c>
      <c r="B13" s="211"/>
      <c r="C13" s="211"/>
      <c r="D13" s="211"/>
      <c r="E13" s="211"/>
      <c r="F13" s="254" t="s">
        <v>385</v>
      </c>
      <c r="G13" s="211"/>
      <c r="H13" s="465">
        <f t="shared" ref="H13:H21" si="0">SUMIF($G$40:$G$54,F13,$I$40:$I$54)</f>
        <v>0</v>
      </c>
      <c r="I13" s="211"/>
      <c r="J13" s="183"/>
    </row>
    <row r="14" spans="1:12" ht="15" customHeight="1" x14ac:dyDescent="0.25">
      <c r="A14" s="189">
        <v>14</v>
      </c>
      <c r="B14" s="211"/>
      <c r="C14" s="211"/>
      <c r="D14" s="211"/>
      <c r="E14" s="211"/>
      <c r="F14" s="254" t="s">
        <v>386</v>
      </c>
      <c r="G14" s="211"/>
      <c r="H14" s="465">
        <f t="shared" si="0"/>
        <v>0</v>
      </c>
      <c r="I14" s="211"/>
      <c r="J14" s="183"/>
    </row>
    <row r="15" spans="1:12" ht="15" customHeight="1" x14ac:dyDescent="0.25">
      <c r="A15" s="462">
        <v>15</v>
      </c>
      <c r="B15" s="211"/>
      <c r="C15" s="211"/>
      <c r="D15" s="211"/>
      <c r="E15" s="211"/>
      <c r="F15" s="254" t="s">
        <v>387</v>
      </c>
      <c r="G15" s="211"/>
      <c r="H15" s="465">
        <f t="shared" si="0"/>
        <v>0</v>
      </c>
      <c r="I15" s="211"/>
      <c r="J15" s="183"/>
    </row>
    <row r="16" spans="1:12" ht="15" customHeight="1" x14ac:dyDescent="0.25">
      <c r="A16" s="462">
        <v>16</v>
      </c>
      <c r="B16" s="211"/>
      <c r="C16" s="211"/>
      <c r="D16" s="211"/>
      <c r="E16" s="211"/>
      <c r="F16" s="254" t="s">
        <v>388</v>
      </c>
      <c r="G16" s="211"/>
      <c r="H16" s="465">
        <f t="shared" si="0"/>
        <v>0</v>
      </c>
      <c r="I16" s="211"/>
      <c r="J16" s="183"/>
    </row>
    <row r="17" spans="1:10" ht="15" customHeight="1" thickBot="1" x14ac:dyDescent="0.3">
      <c r="A17" s="462">
        <v>17</v>
      </c>
      <c r="B17" s="211"/>
      <c r="C17" s="211"/>
      <c r="D17" s="211"/>
      <c r="E17" s="211"/>
      <c r="F17" s="254" t="s">
        <v>361</v>
      </c>
      <c r="G17" s="211"/>
      <c r="H17" s="465">
        <f t="shared" si="0"/>
        <v>0</v>
      </c>
      <c r="I17" s="211"/>
      <c r="J17" s="183"/>
    </row>
    <row r="18" spans="1:10" ht="15" customHeight="1" thickBot="1" x14ac:dyDescent="0.3">
      <c r="A18" s="462">
        <v>18</v>
      </c>
      <c r="B18" s="211"/>
      <c r="C18" s="211"/>
      <c r="D18" s="211"/>
      <c r="E18" s="211"/>
      <c r="F18" s="427" t="s">
        <v>125</v>
      </c>
      <c r="G18" s="211"/>
      <c r="H18" s="211"/>
      <c r="I18" s="476">
        <f>SUM(H12:H17)</f>
        <v>0</v>
      </c>
      <c r="J18" s="183"/>
    </row>
    <row r="19" spans="1:10" ht="15" customHeight="1" x14ac:dyDescent="0.25">
      <c r="A19" s="189">
        <v>19</v>
      </c>
      <c r="B19" s="211"/>
      <c r="C19" s="211"/>
      <c r="D19" s="211"/>
      <c r="E19" s="211"/>
      <c r="F19" s="254" t="s">
        <v>348</v>
      </c>
      <c r="G19" s="211"/>
      <c r="H19" s="465">
        <f t="shared" si="0"/>
        <v>650</v>
      </c>
      <c r="I19" s="211"/>
      <c r="J19" s="183"/>
    </row>
    <row r="20" spans="1:10" ht="15" customHeight="1" x14ac:dyDescent="0.25">
      <c r="A20" s="189">
        <v>20</v>
      </c>
      <c r="B20" s="211"/>
      <c r="C20" s="211"/>
      <c r="D20" s="211"/>
      <c r="E20" s="211"/>
      <c r="F20" s="254" t="s">
        <v>1008</v>
      </c>
      <c r="G20" s="211"/>
      <c r="H20" s="465">
        <f t="shared" si="0"/>
        <v>0</v>
      </c>
      <c r="I20" s="211"/>
      <c r="J20" s="183"/>
    </row>
    <row r="21" spans="1:10" ht="15" customHeight="1" thickBot="1" x14ac:dyDescent="0.3">
      <c r="A21" s="462">
        <v>21</v>
      </c>
      <c r="B21" s="211"/>
      <c r="C21" s="211"/>
      <c r="D21" s="211"/>
      <c r="E21" s="211"/>
      <c r="F21" s="254" t="s">
        <v>350</v>
      </c>
      <c r="G21" s="211"/>
      <c r="H21" s="465">
        <f t="shared" si="0"/>
        <v>0</v>
      </c>
      <c r="I21" s="211"/>
      <c r="J21" s="183"/>
    </row>
    <row r="22" spans="1:10" ht="15" customHeight="1" thickBot="1" x14ac:dyDescent="0.3">
      <c r="A22" s="462">
        <v>22</v>
      </c>
      <c r="B22" s="211"/>
      <c r="C22" s="211"/>
      <c r="D22" s="211"/>
      <c r="E22" s="211"/>
      <c r="F22" s="427" t="s">
        <v>126</v>
      </c>
      <c r="G22" s="211"/>
      <c r="H22" s="211"/>
      <c r="I22" s="476">
        <f>SUM(H19:H21)</f>
        <v>650</v>
      </c>
      <c r="J22" s="183"/>
    </row>
    <row r="23" spans="1:10" ht="15" customHeight="1" thickBot="1" x14ac:dyDescent="0.3">
      <c r="A23" s="462">
        <v>23</v>
      </c>
      <c r="B23" s="211"/>
      <c r="C23" s="211"/>
      <c r="D23" s="211"/>
      <c r="E23" s="211"/>
      <c r="F23" s="461" t="s">
        <v>976</v>
      </c>
      <c r="G23" s="211"/>
      <c r="H23" s="415"/>
      <c r="I23" s="477">
        <f>I18+I22</f>
        <v>650</v>
      </c>
      <c r="J23" s="183"/>
    </row>
    <row r="24" spans="1:10" ht="15" customHeight="1" x14ac:dyDescent="0.25">
      <c r="A24" s="462">
        <v>24</v>
      </c>
      <c r="B24" s="211"/>
      <c r="C24" s="211"/>
      <c r="D24" s="211"/>
      <c r="E24" s="211"/>
      <c r="F24" s="484" t="s">
        <v>403</v>
      </c>
      <c r="G24" s="191"/>
      <c r="H24" s="465">
        <f t="shared" ref="H24:H28" si="1">SUMIF($G$40:$G$54,F24,$I$40:$I$54)</f>
        <v>0</v>
      </c>
      <c r="I24" s="211"/>
      <c r="J24" s="183"/>
    </row>
    <row r="25" spans="1:10" ht="15" customHeight="1" x14ac:dyDescent="0.25">
      <c r="A25" s="189">
        <v>25</v>
      </c>
      <c r="B25" s="211"/>
      <c r="C25" s="211"/>
      <c r="D25" s="211"/>
      <c r="E25" s="211"/>
      <c r="F25" s="485" t="s">
        <v>404</v>
      </c>
      <c r="G25" s="191"/>
      <c r="H25" s="465">
        <f t="shared" si="1"/>
        <v>0</v>
      </c>
      <c r="I25" s="211"/>
      <c r="J25" s="183"/>
    </row>
    <row r="26" spans="1:10" ht="15" customHeight="1" x14ac:dyDescent="0.25">
      <c r="A26" s="189">
        <v>26</v>
      </c>
      <c r="B26" s="211"/>
      <c r="C26" s="211"/>
      <c r="D26" s="211"/>
      <c r="E26" s="211"/>
      <c r="F26" s="187" t="s">
        <v>406</v>
      </c>
      <c r="G26" s="191"/>
      <c r="H26" s="465">
        <f t="shared" si="1"/>
        <v>100</v>
      </c>
      <c r="I26" s="211"/>
      <c r="J26" s="183"/>
    </row>
    <row r="27" spans="1:10" ht="15" customHeight="1" x14ac:dyDescent="0.25">
      <c r="A27" s="462">
        <v>27</v>
      </c>
      <c r="B27" s="211"/>
      <c r="C27" s="211"/>
      <c r="D27" s="211"/>
      <c r="E27" s="211"/>
      <c r="F27" s="486" t="s">
        <v>407</v>
      </c>
      <c r="G27" s="191"/>
      <c r="H27" s="465">
        <f t="shared" si="1"/>
        <v>0</v>
      </c>
      <c r="I27" s="211"/>
      <c r="J27" s="183"/>
    </row>
    <row r="28" spans="1:10" ht="15" customHeight="1" thickBot="1" x14ac:dyDescent="0.3">
      <c r="A28" s="462">
        <v>28</v>
      </c>
      <c r="B28" s="211"/>
      <c r="C28" s="211"/>
      <c r="D28" s="211"/>
      <c r="E28" s="211"/>
      <c r="F28" s="486" t="s">
        <v>1013</v>
      </c>
      <c r="G28" s="191"/>
      <c r="H28" s="465">
        <f t="shared" si="1"/>
        <v>0</v>
      </c>
      <c r="I28" s="211"/>
      <c r="J28" s="183"/>
    </row>
    <row r="29" spans="1:10" ht="15" customHeight="1" thickBot="1" x14ac:dyDescent="0.3">
      <c r="A29" s="189">
        <v>29</v>
      </c>
      <c r="B29" s="211"/>
      <c r="C29" s="211"/>
      <c r="D29" s="211"/>
      <c r="E29" s="211"/>
      <c r="F29" s="201" t="s">
        <v>139</v>
      </c>
      <c r="G29" s="191"/>
      <c r="H29" s="211"/>
      <c r="I29" s="476">
        <f>SUM(H24:H28)</f>
        <v>100</v>
      </c>
      <c r="J29" s="183"/>
    </row>
    <row r="30" spans="1:10" ht="15" customHeight="1" thickBot="1" x14ac:dyDescent="0.3">
      <c r="A30" s="189">
        <v>30</v>
      </c>
      <c r="B30" s="211"/>
      <c r="C30" s="211"/>
      <c r="D30" s="211"/>
      <c r="E30" s="211"/>
      <c r="F30" s="201" t="s">
        <v>217</v>
      </c>
      <c r="G30" s="211"/>
      <c r="H30" s="415"/>
      <c r="I30" s="476">
        <f>SUMIF($G$40:$G$54,F30,$I$40:$I$54)</f>
        <v>0</v>
      </c>
      <c r="J30" s="183"/>
    </row>
    <row r="31" spans="1:10" ht="15" customHeight="1" thickBot="1" x14ac:dyDescent="0.3">
      <c r="A31" s="462">
        <v>31</v>
      </c>
      <c r="B31" s="211"/>
      <c r="C31" s="211"/>
      <c r="D31" s="211"/>
      <c r="E31" s="211"/>
      <c r="F31" s="201" t="s">
        <v>136</v>
      </c>
      <c r="G31" s="211"/>
      <c r="H31" s="415"/>
      <c r="I31" s="476">
        <f>I29+I30</f>
        <v>100</v>
      </c>
      <c r="J31" s="183"/>
    </row>
    <row r="32" spans="1:10" ht="15" customHeight="1" x14ac:dyDescent="0.25">
      <c r="A32" s="462">
        <v>32</v>
      </c>
      <c r="B32" s="211"/>
      <c r="C32" s="211"/>
      <c r="D32" s="211"/>
      <c r="E32" s="211"/>
      <c r="F32" s="464" t="s">
        <v>137</v>
      </c>
      <c r="G32" s="211"/>
      <c r="H32" s="415"/>
      <c r="I32" s="177"/>
      <c r="J32" s="183"/>
    </row>
    <row r="33" spans="1:12" ht="15" customHeight="1" thickBot="1" x14ac:dyDescent="0.3">
      <c r="A33" s="189">
        <v>33</v>
      </c>
      <c r="B33" s="211"/>
      <c r="C33" s="211"/>
      <c r="D33" s="211"/>
      <c r="E33" s="211"/>
      <c r="F33" s="464" t="s">
        <v>140</v>
      </c>
      <c r="G33" s="211"/>
      <c r="H33" s="415"/>
      <c r="I33" s="174"/>
      <c r="J33" s="183"/>
    </row>
    <row r="34" spans="1:12" ht="15" customHeight="1" thickBot="1" x14ac:dyDescent="0.3">
      <c r="A34" s="189">
        <v>34</v>
      </c>
      <c r="B34" s="211"/>
      <c r="C34" s="211"/>
      <c r="D34" s="211"/>
      <c r="E34" s="211"/>
      <c r="F34" s="461" t="s">
        <v>266</v>
      </c>
      <c r="G34" s="211"/>
      <c r="H34" s="415"/>
      <c r="I34" s="476">
        <f>I31+I32-I33</f>
        <v>100</v>
      </c>
      <c r="J34" s="183"/>
    </row>
    <row r="35" spans="1:12" s="175" customFormat="1" ht="15" customHeight="1" thickBot="1" x14ac:dyDescent="0.25">
      <c r="A35" s="462">
        <v>35</v>
      </c>
      <c r="B35" s="466"/>
      <c r="C35" s="466"/>
      <c r="D35" s="466"/>
      <c r="E35" s="466"/>
      <c r="F35" s="461" t="s">
        <v>265</v>
      </c>
      <c r="G35" s="466"/>
      <c r="H35" s="467"/>
      <c r="I35" s="476">
        <f>I23+I34</f>
        <v>750</v>
      </c>
      <c r="J35" s="475"/>
      <c r="K35" s="176"/>
      <c r="L35" s="176"/>
    </row>
    <row r="36" spans="1:12" s="175" customFormat="1" ht="15" customHeight="1" x14ac:dyDescent="0.2">
      <c r="A36" s="462">
        <v>36</v>
      </c>
      <c r="B36" s="466"/>
      <c r="C36" s="466"/>
      <c r="D36" s="466"/>
      <c r="E36" s="466"/>
      <c r="F36" s="466"/>
      <c r="G36" s="466"/>
      <c r="H36" s="467"/>
      <c r="I36" s="467"/>
      <c r="J36" s="475"/>
      <c r="K36" s="176"/>
      <c r="L36" s="176"/>
    </row>
    <row r="37" spans="1:12" ht="15" customHeight="1" x14ac:dyDescent="0.25">
      <c r="A37" s="189">
        <v>37</v>
      </c>
      <c r="B37" s="211"/>
      <c r="C37" s="211"/>
      <c r="D37" s="211"/>
      <c r="E37" s="211"/>
      <c r="F37" s="461" t="s">
        <v>93</v>
      </c>
      <c r="G37" s="211"/>
      <c r="H37" s="415"/>
      <c r="I37" s="174"/>
      <c r="J37" s="183"/>
    </row>
    <row r="38" spans="1:12" s="165" customFormat="1" ht="30" customHeight="1" x14ac:dyDescent="0.3">
      <c r="A38" s="189">
        <v>38</v>
      </c>
      <c r="B38" s="468"/>
      <c r="C38" s="469" t="s">
        <v>423</v>
      </c>
      <c r="D38" s="470"/>
      <c r="E38" s="470"/>
      <c r="F38" s="470"/>
      <c r="G38" s="466"/>
      <c r="H38" s="471"/>
      <c r="I38" s="471"/>
      <c r="J38" s="475"/>
    </row>
    <row r="39" spans="1:12" s="165" customFormat="1" ht="61.5" customHeight="1" x14ac:dyDescent="0.2">
      <c r="A39" s="462">
        <v>39</v>
      </c>
      <c r="B39" s="466"/>
      <c r="C39" s="466"/>
      <c r="D39" s="466"/>
      <c r="E39" s="466"/>
      <c r="F39" s="472" t="s">
        <v>168</v>
      </c>
      <c r="G39" s="473" t="s">
        <v>264</v>
      </c>
      <c r="H39" s="811"/>
      <c r="I39" s="478" t="s">
        <v>987</v>
      </c>
      <c r="J39" s="475"/>
    </row>
    <row r="40" spans="1:12" s="165" customFormat="1" ht="15" customHeight="1" x14ac:dyDescent="0.2">
      <c r="A40" s="462">
        <v>40</v>
      </c>
      <c r="B40" s="466"/>
      <c r="C40" s="466"/>
      <c r="D40" s="466"/>
      <c r="E40" s="466"/>
      <c r="F40" s="173"/>
      <c r="G40" s="908" t="s">
        <v>406</v>
      </c>
      <c r="H40" s="909"/>
      <c r="I40" s="172">
        <v>100</v>
      </c>
      <c r="J40" s="475"/>
    </row>
    <row r="41" spans="1:12" s="165" customFormat="1" ht="15" customHeight="1" x14ac:dyDescent="0.2">
      <c r="A41" s="189">
        <v>41</v>
      </c>
      <c r="B41" s="466"/>
      <c r="C41" s="466"/>
      <c r="D41" s="466"/>
      <c r="E41" s="466"/>
      <c r="F41" s="171"/>
      <c r="G41" s="908" t="s">
        <v>348</v>
      </c>
      <c r="H41" s="909"/>
      <c r="I41" s="172">
        <v>650</v>
      </c>
      <c r="J41" s="475"/>
    </row>
    <row r="42" spans="1:12" s="165" customFormat="1" ht="15" customHeight="1" x14ac:dyDescent="0.2">
      <c r="A42" s="189">
        <v>42</v>
      </c>
      <c r="B42" s="466"/>
      <c r="C42" s="466"/>
      <c r="D42" s="466"/>
      <c r="E42" s="466"/>
      <c r="F42" s="171"/>
      <c r="G42" s="908" t="s">
        <v>120</v>
      </c>
      <c r="H42" s="909"/>
      <c r="I42" s="172"/>
      <c r="J42" s="475"/>
    </row>
    <row r="43" spans="1:12" s="165" customFormat="1" ht="15" customHeight="1" x14ac:dyDescent="0.2">
      <c r="A43" s="462">
        <v>43</v>
      </c>
      <c r="B43" s="466"/>
      <c r="C43" s="466"/>
      <c r="D43" s="466"/>
      <c r="E43" s="466"/>
      <c r="F43" s="171"/>
      <c r="G43" s="908" t="s">
        <v>120</v>
      </c>
      <c r="H43" s="909"/>
      <c r="I43" s="172"/>
      <c r="J43" s="475"/>
    </row>
    <row r="44" spans="1:12" s="165" customFormat="1" ht="15" customHeight="1" x14ac:dyDescent="0.2">
      <c r="A44" s="462">
        <v>44</v>
      </c>
      <c r="B44" s="466"/>
      <c r="C44" s="466"/>
      <c r="D44" s="466"/>
      <c r="E44" s="466"/>
      <c r="F44" s="171"/>
      <c r="G44" s="908" t="s">
        <v>120</v>
      </c>
      <c r="H44" s="909"/>
      <c r="I44" s="172"/>
      <c r="J44" s="475"/>
    </row>
    <row r="45" spans="1:12" s="165" customFormat="1" ht="15" customHeight="1" x14ac:dyDescent="0.2">
      <c r="A45" s="189">
        <v>45</v>
      </c>
      <c r="B45" s="466"/>
      <c r="C45" s="466"/>
      <c r="D45" s="466"/>
      <c r="E45" s="466"/>
      <c r="F45" s="171"/>
      <c r="G45" s="908" t="s">
        <v>120</v>
      </c>
      <c r="H45" s="909"/>
      <c r="I45" s="172"/>
      <c r="J45" s="475"/>
    </row>
    <row r="46" spans="1:12" s="165" customFormat="1" ht="15" customHeight="1" x14ac:dyDescent="0.2">
      <c r="A46" s="189">
        <v>46</v>
      </c>
      <c r="B46" s="466"/>
      <c r="C46" s="466"/>
      <c r="D46" s="466"/>
      <c r="E46" s="466"/>
      <c r="F46" s="171"/>
      <c r="G46" s="908" t="s">
        <v>120</v>
      </c>
      <c r="H46" s="909"/>
      <c r="I46" s="172"/>
      <c r="J46" s="475"/>
    </row>
    <row r="47" spans="1:12" s="165" customFormat="1" ht="15" customHeight="1" x14ac:dyDescent="0.2">
      <c r="A47" s="462">
        <v>47</v>
      </c>
      <c r="B47" s="466"/>
      <c r="C47" s="466"/>
      <c r="D47" s="466"/>
      <c r="E47" s="466"/>
      <c r="F47" s="171"/>
      <c r="G47" s="908" t="s">
        <v>120</v>
      </c>
      <c r="H47" s="909"/>
      <c r="I47" s="172"/>
      <c r="J47" s="475"/>
    </row>
    <row r="48" spans="1:12" s="165" customFormat="1" ht="15" customHeight="1" x14ac:dyDescent="0.2">
      <c r="A48" s="462">
        <v>48</v>
      </c>
      <c r="B48" s="466"/>
      <c r="C48" s="466"/>
      <c r="D48" s="466"/>
      <c r="E48" s="466"/>
      <c r="F48" s="171"/>
      <c r="G48" s="908" t="s">
        <v>120</v>
      </c>
      <c r="H48" s="909"/>
      <c r="I48" s="172"/>
      <c r="J48" s="475"/>
    </row>
    <row r="49" spans="1:13" s="165" customFormat="1" ht="15" customHeight="1" x14ac:dyDescent="0.2">
      <c r="A49" s="189">
        <v>49</v>
      </c>
      <c r="B49" s="466"/>
      <c r="C49" s="466"/>
      <c r="D49" s="466"/>
      <c r="E49" s="466"/>
      <c r="F49" s="171"/>
      <c r="G49" s="908" t="s">
        <v>120</v>
      </c>
      <c r="H49" s="909"/>
      <c r="I49" s="172"/>
      <c r="J49" s="475"/>
    </row>
    <row r="50" spans="1:13" s="165" customFormat="1" ht="15" customHeight="1" x14ac:dyDescent="0.2">
      <c r="A50" s="189">
        <v>50</v>
      </c>
      <c r="B50" s="466"/>
      <c r="C50" s="466"/>
      <c r="D50" s="466"/>
      <c r="E50" s="466"/>
      <c r="F50" s="171"/>
      <c r="G50" s="908" t="s">
        <v>120</v>
      </c>
      <c r="H50" s="909"/>
      <c r="I50" s="172"/>
      <c r="J50" s="475"/>
    </row>
    <row r="51" spans="1:13" s="165" customFormat="1" ht="15" customHeight="1" x14ac:dyDescent="0.2">
      <c r="A51" s="462">
        <v>51</v>
      </c>
      <c r="B51" s="466"/>
      <c r="C51" s="466"/>
      <c r="D51" s="466"/>
      <c r="E51" s="466"/>
      <c r="F51" s="171"/>
      <c r="G51" s="908" t="s">
        <v>120</v>
      </c>
      <c r="H51" s="909"/>
      <c r="I51" s="172"/>
      <c r="J51" s="475"/>
    </row>
    <row r="52" spans="1:13" s="165" customFormat="1" ht="15" customHeight="1" x14ac:dyDescent="0.2">
      <c r="A52" s="462">
        <v>52</v>
      </c>
      <c r="B52" s="466"/>
      <c r="C52" s="466"/>
      <c r="D52" s="466"/>
      <c r="E52" s="466"/>
      <c r="F52" s="171"/>
      <c r="G52" s="908" t="s">
        <v>120</v>
      </c>
      <c r="H52" s="909"/>
      <c r="I52" s="172"/>
      <c r="J52" s="475"/>
    </row>
    <row r="53" spans="1:13" s="165" customFormat="1" ht="15" customHeight="1" x14ac:dyDescent="0.2">
      <c r="A53" s="189">
        <v>53</v>
      </c>
      <c r="B53" s="466"/>
      <c r="C53" s="466"/>
      <c r="D53" s="466"/>
      <c r="E53" s="466"/>
      <c r="F53" s="171"/>
      <c r="G53" s="908" t="s">
        <v>120</v>
      </c>
      <c r="H53" s="909"/>
      <c r="I53" s="172"/>
      <c r="J53" s="475"/>
    </row>
    <row r="54" spans="1:13" s="165" customFormat="1" ht="15" customHeight="1" thickBot="1" x14ac:dyDescent="0.25">
      <c r="A54" s="189">
        <v>54</v>
      </c>
      <c r="B54" s="466"/>
      <c r="C54" s="466"/>
      <c r="D54" s="466"/>
      <c r="E54" s="466"/>
      <c r="F54" s="171"/>
      <c r="G54" s="908" t="s">
        <v>120</v>
      </c>
      <c r="H54" s="909"/>
      <c r="I54" s="170"/>
      <c r="J54" s="475"/>
    </row>
    <row r="55" spans="1:13" s="165" customFormat="1" ht="15" hidden="1" customHeight="1" thickBot="1" x14ac:dyDescent="0.25">
      <c r="A55" s="462">
        <v>55</v>
      </c>
      <c r="B55" s="466"/>
      <c r="C55" s="466"/>
      <c r="D55" s="466"/>
      <c r="E55" s="466"/>
      <c r="F55" s="169"/>
      <c r="G55" s="910"/>
      <c r="H55" s="910"/>
      <c r="I55" s="168"/>
      <c r="J55" s="475"/>
    </row>
    <row r="56" spans="1:13" s="165" customFormat="1" ht="15" customHeight="1" thickBot="1" x14ac:dyDescent="0.25">
      <c r="A56" s="462">
        <v>56</v>
      </c>
      <c r="B56" s="466"/>
      <c r="C56" s="466"/>
      <c r="D56" s="466"/>
      <c r="E56" s="466"/>
      <c r="F56" s="479" t="s">
        <v>263</v>
      </c>
      <c r="G56" s="480"/>
      <c r="H56" s="481"/>
      <c r="I56" s="482">
        <f>SUM(I40:I55)</f>
        <v>750</v>
      </c>
      <c r="J56" s="475"/>
      <c r="K56" s="167" t="b">
        <f>I56+I32-I33+I37=I35</f>
        <v>1</v>
      </c>
    </row>
    <row r="57" spans="1:13" s="165" customFormat="1" ht="15" customHeight="1" x14ac:dyDescent="0.2">
      <c r="A57" s="189">
        <v>57</v>
      </c>
      <c r="B57" s="466"/>
      <c r="C57" s="466"/>
      <c r="D57" s="466"/>
      <c r="E57" s="466"/>
      <c r="F57" s="483" t="s">
        <v>167</v>
      </c>
      <c r="G57" s="466"/>
      <c r="H57" s="466"/>
      <c r="I57" s="466"/>
      <c r="J57" s="475"/>
      <c r="L57" s="166"/>
      <c r="M57" s="162"/>
    </row>
    <row r="58" spans="1:13" x14ac:dyDescent="0.25">
      <c r="A58" s="189">
        <v>58</v>
      </c>
      <c r="B58" s="179"/>
      <c r="C58" s="179"/>
      <c r="D58" s="179"/>
      <c r="E58" s="179"/>
      <c r="F58" s="179"/>
      <c r="G58" s="179"/>
      <c r="H58" s="179"/>
      <c r="I58" s="179"/>
      <c r="J58" s="178"/>
      <c r="L58" s="161"/>
      <c r="M58" s="162"/>
    </row>
    <row r="59" spans="1:13" s="25" customFormat="1" x14ac:dyDescent="0.25">
      <c r="A59" s="21"/>
      <c r="B59" s="21"/>
      <c r="C59" s="21"/>
      <c r="D59" s="21"/>
      <c r="E59" s="21"/>
      <c r="F59" s="21"/>
      <c r="G59" s="21"/>
      <c r="H59" s="21"/>
      <c r="I59" s="21"/>
      <c r="J59" s="21"/>
      <c r="L59" s="161"/>
      <c r="M59" s="162"/>
    </row>
    <row r="60" spans="1:13" s="25" customFormat="1" hidden="1" x14ac:dyDescent="0.25">
      <c r="A60" s="21"/>
      <c r="B60" s="21"/>
      <c r="C60" s="21"/>
      <c r="D60" s="21"/>
      <c r="E60" s="21"/>
      <c r="F60" s="21"/>
      <c r="G60" s="21"/>
      <c r="H60" s="21"/>
      <c r="I60" s="21"/>
      <c r="J60" s="21"/>
      <c r="L60" s="161"/>
      <c r="M60" s="162"/>
    </row>
    <row r="61" spans="1:13" s="25" customFormat="1" ht="13.5" hidden="1" customHeight="1" x14ac:dyDescent="0.25">
      <c r="A61" s="21"/>
      <c r="B61" s="21"/>
      <c r="C61" s="21"/>
      <c r="D61" s="21"/>
      <c r="E61" s="21"/>
      <c r="F61" s="21"/>
      <c r="G61" s="164" t="s">
        <v>262</v>
      </c>
      <c r="H61" s="21"/>
      <c r="I61" s="21"/>
      <c r="J61" s="21"/>
      <c r="L61" s="161"/>
      <c r="M61" s="163"/>
    </row>
    <row r="62" spans="1:13" hidden="1" x14ac:dyDescent="0.25">
      <c r="G62" s="254" t="str">
        <f>F12</f>
        <v>Customer operations</v>
      </c>
      <c r="L62" s="161"/>
      <c r="M62" s="162"/>
    </row>
    <row r="63" spans="1:13" hidden="1" x14ac:dyDescent="0.25">
      <c r="G63" s="254" t="str">
        <f t="shared" ref="G63:G67" si="2">F13</f>
        <v>Product, sales &amp; marketing</v>
      </c>
      <c r="L63" s="161"/>
      <c r="M63" s="163"/>
    </row>
    <row r="64" spans="1:13" hidden="1" x14ac:dyDescent="0.25">
      <c r="G64" s="254" t="str">
        <f t="shared" si="2"/>
        <v>Maintenance</v>
      </c>
      <c r="L64" s="161"/>
      <c r="M64" s="162"/>
    </row>
    <row r="65" spans="7:13" hidden="1" x14ac:dyDescent="0.25">
      <c r="G65" s="254" t="str">
        <f t="shared" si="2"/>
        <v>Network operations</v>
      </c>
      <c r="L65" s="161"/>
      <c r="M65" s="162"/>
    </row>
    <row r="66" spans="7:13" hidden="1" x14ac:dyDescent="0.25">
      <c r="G66" s="254" t="str">
        <f t="shared" si="2"/>
        <v>Operating costs</v>
      </c>
      <c r="L66" s="161"/>
      <c r="M66" s="162"/>
    </row>
    <row r="67" spans="7:13" hidden="1" x14ac:dyDescent="0.25">
      <c r="G67" s="254" t="str">
        <f t="shared" si="2"/>
        <v>Other network costs</v>
      </c>
      <c r="L67" s="161"/>
      <c r="M67" s="162"/>
    </row>
    <row r="68" spans="7:13" hidden="1" x14ac:dyDescent="0.25">
      <c r="G68" s="254" t="str">
        <f>F19</f>
        <v>Asset management</v>
      </c>
      <c r="L68" s="161"/>
      <c r="M68" s="163"/>
    </row>
    <row r="69" spans="7:13" hidden="1" x14ac:dyDescent="0.25">
      <c r="G69" s="254" t="str">
        <f t="shared" ref="G69:G70" si="3">F20</f>
        <v>Corporate opex</v>
      </c>
      <c r="L69" s="161"/>
      <c r="M69" s="162"/>
    </row>
    <row r="70" spans="7:13" hidden="1" x14ac:dyDescent="0.25">
      <c r="G70" s="254" t="str">
        <f t="shared" si="3"/>
        <v>Technology</v>
      </c>
      <c r="L70" s="161"/>
      <c r="M70" s="162"/>
    </row>
    <row r="71" spans="7:13" hidden="1" x14ac:dyDescent="0.25">
      <c r="G71" s="484" t="str">
        <f>F24</f>
        <v>Extending the network</v>
      </c>
      <c r="L71" s="161"/>
    </row>
    <row r="72" spans="7:13" hidden="1" x14ac:dyDescent="0.25">
      <c r="G72" s="484" t="str">
        <f t="shared" ref="G72:G75" si="4">F25</f>
        <v>Installations</v>
      </c>
      <c r="L72" s="161"/>
    </row>
    <row r="73" spans="7:13" hidden="1" x14ac:dyDescent="0.25">
      <c r="G73" s="484" t="str">
        <f t="shared" si="4"/>
        <v>Network capacity</v>
      </c>
      <c r="L73" s="161"/>
    </row>
    <row r="74" spans="7:13" hidden="1" x14ac:dyDescent="0.25">
      <c r="G74" s="484" t="str">
        <f t="shared" si="4"/>
        <v>Network sustain &amp; enhance</v>
      </c>
      <c r="L74" s="161"/>
    </row>
    <row r="75" spans="7:13" hidden="1" x14ac:dyDescent="0.25">
      <c r="G75" s="484" t="str">
        <f t="shared" si="4"/>
        <v>Network &amp; customer IT</v>
      </c>
      <c r="L75" s="161"/>
    </row>
    <row r="76" spans="7:13" hidden="1" x14ac:dyDescent="0.25">
      <c r="G76" s="487" t="str">
        <f>F30</f>
        <v>Expenditure on non-network assets</v>
      </c>
      <c r="L76" s="161"/>
    </row>
    <row r="77" spans="7:13" hidden="1" x14ac:dyDescent="0.25">
      <c r="G77" s="487"/>
      <c r="L77" s="161"/>
    </row>
    <row r="78" spans="7:13" hidden="1" x14ac:dyDescent="0.25">
      <c r="G78" s="487"/>
      <c r="L78" s="161"/>
    </row>
    <row r="79" spans="7:13" x14ac:dyDescent="0.25">
      <c r="G79" s="487"/>
    </row>
  </sheetData>
  <sheetProtection formatRows="0" insertRows="0"/>
  <mergeCells count="19">
    <mergeCell ref="G46:H46"/>
    <mergeCell ref="G47:H47"/>
    <mergeCell ref="G48:H48"/>
    <mergeCell ref="G54:H54"/>
    <mergeCell ref="G55:H55"/>
    <mergeCell ref="G49:H49"/>
    <mergeCell ref="G50:H50"/>
    <mergeCell ref="G51:H51"/>
    <mergeCell ref="G52:H52"/>
    <mergeCell ref="G53:H53"/>
    <mergeCell ref="G2:H2"/>
    <mergeCell ref="G3:H3"/>
    <mergeCell ref="G45:H45"/>
    <mergeCell ref="A5:I5"/>
    <mergeCell ref="G40:H40"/>
    <mergeCell ref="G41:H41"/>
    <mergeCell ref="G42:H42"/>
    <mergeCell ref="G43:H43"/>
    <mergeCell ref="G44:H44"/>
  </mergeCells>
  <dataValidations count="6">
    <dataValidation allowBlank="1" showErrorMessage="1" prompt="Please enter text" sqref="F56" xr:uid="{00000000-0002-0000-0800-000002000000}"/>
    <dataValidation allowBlank="1" showInputMessage="1" sqref="F57:G57" xr:uid="{00000000-0002-0000-0800-000003000000}"/>
    <dataValidation type="list" allowBlank="1" showErrorMessage="1" prompt="Please select from available drop-down options" sqref="G56" xr:uid="{00000000-0002-0000-0800-000004000000}">
      <formula1>"Opex,Sales,Capex,[Select one]"</formula1>
    </dataValidation>
    <dataValidation allowBlank="1" showInputMessage="1" showErrorMessage="1" prompt="Please enter text" sqref="F40:F55" xr:uid="{00000000-0002-0000-0800-000005000000}"/>
    <dataValidation type="list" allowBlank="1" showInputMessage="1" showErrorMessage="1" prompt="Please select from available drop-down options" sqref="G55:H55" xr:uid="{00000000-0002-0000-0800-000001000000}">
      <formula1>#REF!</formula1>
    </dataValidation>
    <dataValidation type="list" allowBlank="1" showInputMessage="1" showErrorMessage="1" prompt="Please select from available drop-down options" sqref="G40:H54" xr:uid="{F35AE061-CB94-4812-AB35-603946CE1AD7}">
      <formula1>$G$62:$G$79</formula1>
    </dataValidation>
  </dataValidations>
  <pageMargins left="0.70866141732283472" right="0.70866141732283472" top="0.74803149606299213" bottom="0.74803149606299213" header="0.31496062992125984" footer="0.31496062992125984"/>
  <pageSetup paperSize="9" scale="65" fitToWidth="0" fitToHeight="0" orientation="portrait" r:id="rId1"/>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C00E2-2DBD-45D0-AB06-8598D18FDECB}">
  <sheetPr>
    <tabColor theme="9" tint="-0.499984740745262"/>
    <pageSetUpPr fitToPage="1"/>
  </sheetPr>
  <dimension ref="A1:AP70"/>
  <sheetViews>
    <sheetView showGridLines="0" view="pageBreakPreview" zoomScale="102" zoomScaleNormal="100" zoomScaleSheetLayoutView="100" workbookViewId="0">
      <selection activeCell="A6" sqref="A6:S6"/>
    </sheetView>
  </sheetViews>
  <sheetFormatPr defaultColWidth="9.140625" defaultRowHeight="15" x14ac:dyDescent="0.25"/>
  <cols>
    <col min="1" max="1" width="5" style="58" customWidth="1"/>
    <col min="2" max="3" width="3.7109375" style="58" customWidth="1"/>
    <col min="4" max="4" width="33.5703125" style="58" customWidth="1"/>
    <col min="5" max="5" width="12.28515625" style="58" customWidth="1"/>
    <col min="6" max="6" width="7.85546875" style="58" customWidth="1"/>
    <col min="7" max="9" width="15.7109375" style="58" customWidth="1"/>
    <col min="10" max="10" width="11.28515625" style="58" customWidth="1"/>
    <col min="11" max="15" width="10.7109375" style="58" customWidth="1"/>
    <col min="16" max="16" width="11.5703125" style="58" customWidth="1"/>
    <col min="17" max="17" width="15.42578125" style="58" customWidth="1"/>
    <col min="18" max="18" width="15.140625" style="58" customWidth="1"/>
    <col min="19" max="19" width="2.7109375" style="58" customWidth="1"/>
    <col min="20" max="41" width="9.140625" style="58"/>
    <col min="42" max="42" width="11.85546875" style="58" customWidth="1"/>
    <col min="43" max="16384" width="9.140625" style="58"/>
  </cols>
  <sheetData>
    <row r="1" spans="1:42" ht="15" customHeight="1" x14ac:dyDescent="0.25">
      <c r="A1" s="456"/>
      <c r="B1" s="225"/>
      <c r="C1" s="225"/>
      <c r="D1" s="225"/>
      <c r="E1" s="225"/>
      <c r="F1" s="225"/>
      <c r="G1" s="225"/>
      <c r="H1" s="225"/>
      <c r="I1" s="225"/>
      <c r="J1" s="214"/>
      <c r="K1" s="214"/>
      <c r="L1" s="214"/>
      <c r="M1" s="225"/>
      <c r="N1" s="225"/>
      <c r="O1" s="225"/>
      <c r="P1" s="225"/>
      <c r="Q1" s="225"/>
      <c r="R1" s="225"/>
      <c r="S1" s="223"/>
      <c r="T1" s="719"/>
      <c r="U1" s="719"/>
      <c r="V1" s="719"/>
      <c r="W1" s="719"/>
      <c r="X1" s="719"/>
      <c r="Y1" s="719"/>
      <c r="Z1" s="719"/>
      <c r="AA1" s="719"/>
      <c r="AB1" s="719"/>
      <c r="AC1" s="719"/>
      <c r="AD1" s="719"/>
      <c r="AE1" s="719"/>
      <c r="AF1" s="719"/>
      <c r="AG1" s="719"/>
      <c r="AH1" s="719"/>
      <c r="AI1" s="719"/>
      <c r="AJ1" s="719"/>
      <c r="AK1" s="719"/>
      <c r="AL1" s="719"/>
      <c r="AM1" s="719"/>
      <c r="AN1" s="719"/>
      <c r="AO1" s="719"/>
      <c r="AP1" s="719"/>
    </row>
    <row r="2" spans="1:42" ht="18" customHeight="1" x14ac:dyDescent="0.3">
      <c r="A2" s="457"/>
      <c r="B2" s="214"/>
      <c r="C2" s="214"/>
      <c r="D2" s="214"/>
      <c r="E2" s="214"/>
      <c r="F2" s="214"/>
      <c r="G2" s="221" t="s">
        <v>1052</v>
      </c>
      <c r="H2" s="913" t="str">
        <f>IF(NOT(ISBLANK(CoverSheet!$C$8)),CoverSheet!$C$8,"")</f>
        <v/>
      </c>
      <c r="I2" s="913"/>
      <c r="J2" s="214"/>
      <c r="K2" s="214"/>
      <c r="L2" s="214"/>
      <c r="M2" s="720"/>
      <c r="N2" s="720"/>
      <c r="O2" s="720"/>
      <c r="P2" s="720"/>
      <c r="Q2" s="720"/>
      <c r="R2" s="720"/>
      <c r="S2" s="212"/>
      <c r="T2" s="719"/>
      <c r="U2" s="719"/>
      <c r="V2" s="719"/>
      <c r="W2" s="719"/>
      <c r="X2" s="719"/>
      <c r="Y2" s="719"/>
      <c r="Z2" s="719"/>
      <c r="AA2" s="719"/>
      <c r="AB2" s="719"/>
      <c r="AC2" s="719"/>
      <c r="AD2" s="719"/>
      <c r="AE2" s="719"/>
      <c r="AF2" s="719"/>
      <c r="AG2" s="719"/>
      <c r="AH2" s="719"/>
      <c r="AI2" s="719"/>
      <c r="AJ2" s="719"/>
      <c r="AK2" s="719"/>
      <c r="AL2" s="719"/>
      <c r="AM2" s="719"/>
      <c r="AN2" s="719"/>
      <c r="AO2" s="719"/>
      <c r="AP2" s="719"/>
    </row>
    <row r="3" spans="1:42" ht="18" customHeight="1" x14ac:dyDescent="0.25">
      <c r="A3" s="457"/>
      <c r="B3" s="214"/>
      <c r="C3" s="214"/>
      <c r="D3" s="214"/>
      <c r="E3" s="214"/>
      <c r="F3" s="214"/>
      <c r="G3" s="221" t="s">
        <v>1054</v>
      </c>
      <c r="H3" s="914" t="str">
        <f>IF(ISNUMBER(CoverSheet!$C$12),CoverSheet!$C$12,"")</f>
        <v/>
      </c>
      <c r="I3" s="914"/>
      <c r="J3" s="214"/>
      <c r="K3" s="214"/>
      <c r="L3" s="214"/>
      <c r="M3" s="721"/>
      <c r="N3" s="721"/>
      <c r="O3" s="721"/>
      <c r="P3" s="721"/>
      <c r="Q3" s="721"/>
      <c r="R3" s="721"/>
      <c r="S3" s="212"/>
      <c r="T3" s="719"/>
      <c r="U3" s="719"/>
      <c r="V3" s="719"/>
      <c r="W3" s="719"/>
      <c r="X3" s="719"/>
      <c r="Y3" s="719"/>
      <c r="Z3" s="719"/>
      <c r="AA3" s="719"/>
      <c r="AB3" s="719"/>
      <c r="AC3" s="719"/>
      <c r="AD3" s="719"/>
      <c r="AE3" s="719"/>
      <c r="AF3" s="719"/>
      <c r="AG3" s="719"/>
      <c r="AH3" s="719"/>
      <c r="AI3" s="719"/>
      <c r="AJ3" s="719"/>
      <c r="AK3" s="719"/>
      <c r="AL3" s="719"/>
      <c r="AM3" s="719"/>
      <c r="AN3" s="719"/>
      <c r="AO3" s="719"/>
      <c r="AP3" s="719"/>
    </row>
    <row r="4" spans="1:42" ht="18" customHeight="1" x14ac:dyDescent="0.25">
      <c r="A4" s="457"/>
      <c r="B4" s="214"/>
      <c r="C4" s="214"/>
      <c r="D4" s="214"/>
      <c r="E4" s="214"/>
      <c r="F4" s="214"/>
      <c r="G4" s="221"/>
      <c r="H4" s="221"/>
      <c r="I4" s="221"/>
      <c r="J4" s="214"/>
      <c r="K4" s="214"/>
      <c r="L4" s="214"/>
      <c r="M4" s="221"/>
      <c r="N4" s="221"/>
      <c r="O4" s="221"/>
      <c r="P4" s="221"/>
      <c r="Q4" s="221"/>
      <c r="R4" s="221"/>
      <c r="S4" s="212"/>
      <c r="T4" s="719"/>
      <c r="U4" s="719"/>
      <c r="V4" s="719"/>
      <c r="W4" s="719"/>
      <c r="X4" s="719"/>
      <c r="Y4" s="719"/>
      <c r="Z4" s="719"/>
      <c r="AA4" s="719"/>
      <c r="AB4" s="719"/>
      <c r="AC4" s="719"/>
      <c r="AD4" s="719"/>
      <c r="AE4" s="719"/>
      <c r="AF4" s="719"/>
      <c r="AG4" s="719"/>
      <c r="AH4" s="719"/>
      <c r="AI4" s="719"/>
      <c r="AJ4" s="719"/>
      <c r="AK4" s="719"/>
      <c r="AL4" s="719"/>
      <c r="AM4" s="719"/>
      <c r="AN4" s="719"/>
      <c r="AO4" s="719"/>
      <c r="AP4" s="719"/>
    </row>
    <row r="5" spans="1:42" ht="30" customHeight="1" x14ac:dyDescent="0.35">
      <c r="A5" s="220" t="s">
        <v>1004</v>
      </c>
      <c r="B5" s="722"/>
      <c r="C5" s="214"/>
      <c r="D5" s="214"/>
      <c r="E5" s="214"/>
      <c r="F5" s="214"/>
      <c r="G5" s="216"/>
      <c r="H5" s="214"/>
      <c r="I5" s="214"/>
      <c r="J5" s="214"/>
      <c r="K5" s="214"/>
      <c r="L5" s="214"/>
      <c r="M5" s="214"/>
      <c r="N5" s="214"/>
      <c r="O5" s="214"/>
      <c r="P5" s="214"/>
      <c r="Q5" s="214"/>
      <c r="R5" s="214"/>
      <c r="S5" s="212"/>
      <c r="T5" s="719"/>
      <c r="U5" s="719"/>
      <c r="V5" s="719"/>
      <c r="W5" s="719"/>
      <c r="X5" s="719"/>
      <c r="Y5" s="719"/>
      <c r="Z5" s="719"/>
      <c r="AA5" s="719"/>
      <c r="AB5" s="719"/>
      <c r="AC5" s="719"/>
      <c r="AD5" s="719"/>
      <c r="AE5" s="719"/>
      <c r="AF5" s="719"/>
      <c r="AG5" s="719"/>
      <c r="AH5" s="719"/>
      <c r="AI5" s="719"/>
      <c r="AJ5" s="719"/>
      <c r="AK5" s="719"/>
      <c r="AL5" s="719"/>
      <c r="AM5" s="719"/>
      <c r="AN5" s="719"/>
      <c r="AO5" s="719"/>
      <c r="AP5" s="719"/>
    </row>
    <row r="6" spans="1:42" s="31" customFormat="1" ht="24.75" customHeight="1" x14ac:dyDescent="0.25">
      <c r="A6" s="829" t="s">
        <v>1047</v>
      </c>
      <c r="B6" s="837"/>
      <c r="C6" s="837"/>
      <c r="D6" s="837"/>
      <c r="E6" s="837"/>
      <c r="F6" s="837"/>
      <c r="G6" s="837"/>
      <c r="H6" s="837"/>
      <c r="I6" s="837"/>
      <c r="J6" s="837"/>
      <c r="K6" s="837"/>
      <c r="L6" s="837"/>
      <c r="M6" s="837"/>
      <c r="N6" s="837"/>
      <c r="O6" s="837"/>
      <c r="P6" s="837"/>
      <c r="Q6" s="837"/>
      <c r="R6" s="837"/>
      <c r="S6" s="846"/>
      <c r="T6" s="723"/>
      <c r="U6" s="723"/>
      <c r="V6" s="723"/>
      <c r="W6" s="723"/>
      <c r="X6" s="723"/>
      <c r="Y6" s="723"/>
      <c r="Z6" s="723"/>
      <c r="AA6" s="723"/>
      <c r="AB6" s="723"/>
      <c r="AC6" s="723"/>
      <c r="AD6" s="723"/>
      <c r="AE6" s="723"/>
      <c r="AF6" s="723"/>
      <c r="AG6" s="723"/>
      <c r="AH6" s="723"/>
      <c r="AI6" s="723"/>
      <c r="AJ6" s="723"/>
      <c r="AK6" s="723"/>
      <c r="AL6" s="723"/>
      <c r="AM6" s="723"/>
      <c r="AN6" s="723"/>
      <c r="AO6" s="723"/>
      <c r="AP6" s="723"/>
    </row>
    <row r="7" spans="1:42" ht="17.25" customHeight="1" x14ac:dyDescent="0.25">
      <c r="A7" s="217" t="s">
        <v>151</v>
      </c>
      <c r="B7" s="216"/>
      <c r="C7" s="214"/>
      <c r="D7" s="214"/>
      <c r="E7" s="214"/>
      <c r="F7" s="214"/>
      <c r="G7" s="214"/>
      <c r="H7" s="214"/>
      <c r="I7" s="214"/>
      <c r="J7" s="214"/>
      <c r="K7" s="214"/>
      <c r="L7" s="214"/>
      <c r="M7" s="214"/>
      <c r="N7" s="214"/>
      <c r="O7" s="214"/>
      <c r="P7" s="214"/>
      <c r="Q7" s="214"/>
      <c r="R7" s="214"/>
      <c r="S7" s="212"/>
      <c r="T7" s="719"/>
      <c r="U7" s="719"/>
      <c r="V7" s="719"/>
      <c r="W7" s="719"/>
      <c r="X7" s="719"/>
      <c r="Y7" s="719"/>
      <c r="Z7" s="719"/>
      <c r="AA7" s="719"/>
      <c r="AB7" s="719"/>
      <c r="AC7" s="719"/>
      <c r="AD7" s="719"/>
      <c r="AE7" s="719"/>
      <c r="AF7" s="719"/>
      <c r="AG7" s="719"/>
      <c r="AH7" s="719"/>
      <c r="AI7" s="719"/>
      <c r="AJ7" s="719"/>
      <c r="AK7" s="719"/>
      <c r="AL7" s="719"/>
      <c r="AM7" s="719"/>
      <c r="AN7" s="719"/>
      <c r="AO7" s="719"/>
      <c r="AP7" s="719"/>
    </row>
    <row r="8" spans="1:42" ht="30.75" customHeight="1" thickBot="1" x14ac:dyDescent="0.3">
      <c r="A8" s="189">
        <v>8</v>
      </c>
      <c r="B8" s="542"/>
      <c r="C8" s="543"/>
      <c r="D8" s="543"/>
      <c r="E8" s="543"/>
      <c r="F8" s="543"/>
      <c r="G8" s="912" t="s">
        <v>584</v>
      </c>
      <c r="H8" s="912"/>
      <c r="I8" s="912"/>
      <c r="J8" s="724"/>
      <c r="K8" s="912" t="s">
        <v>585</v>
      </c>
      <c r="L8" s="912"/>
      <c r="M8" s="912"/>
      <c r="N8" s="912"/>
      <c r="O8" s="912"/>
      <c r="P8" s="724"/>
      <c r="Q8" s="724"/>
      <c r="R8" s="725" t="s">
        <v>586</v>
      </c>
      <c r="S8" s="726"/>
      <c r="T8" s="255"/>
      <c r="U8" s="255"/>
      <c r="V8" s="255"/>
      <c r="W8" s="255"/>
      <c r="X8" s="255"/>
      <c r="Y8" s="255"/>
      <c r="Z8" s="255"/>
      <c r="AA8" s="911"/>
      <c r="AB8" s="911"/>
      <c r="AC8" s="911"/>
      <c r="AD8" s="911"/>
      <c r="AE8" s="911"/>
      <c r="AF8" s="911"/>
      <c r="AG8" s="911"/>
      <c r="AH8" s="911"/>
      <c r="AI8" s="911"/>
      <c r="AJ8" s="911"/>
      <c r="AK8" s="911"/>
      <c r="AL8" s="911"/>
      <c r="AM8" s="911"/>
      <c r="AN8" s="911"/>
      <c r="AO8" s="255"/>
      <c r="AP8" s="255"/>
    </row>
    <row r="9" spans="1:42" ht="63" customHeight="1" thickBot="1" x14ac:dyDescent="0.3">
      <c r="A9" s="189">
        <v>9</v>
      </c>
      <c r="B9" s="727"/>
      <c r="C9" s="393" t="s">
        <v>1</v>
      </c>
      <c r="D9" s="204"/>
      <c r="E9" s="393" t="s">
        <v>587</v>
      </c>
      <c r="F9" s="728" t="s">
        <v>588</v>
      </c>
      <c r="G9" s="729" t="s">
        <v>967</v>
      </c>
      <c r="H9" s="730" t="s">
        <v>589</v>
      </c>
      <c r="I9" s="731" t="s">
        <v>968</v>
      </c>
      <c r="J9" s="733" t="s">
        <v>590</v>
      </c>
      <c r="K9" s="729" t="s">
        <v>591</v>
      </c>
      <c r="L9" s="730" t="s">
        <v>592</v>
      </c>
      <c r="M9" s="730" t="s">
        <v>593</v>
      </c>
      <c r="N9" s="730" t="s">
        <v>594</v>
      </c>
      <c r="O9" s="731" t="s">
        <v>595</v>
      </c>
      <c r="P9" s="732" t="s">
        <v>590</v>
      </c>
      <c r="Q9" s="733" t="s">
        <v>596</v>
      </c>
      <c r="R9" s="733" t="s">
        <v>597</v>
      </c>
      <c r="S9" s="183"/>
      <c r="T9" s="734" t="s">
        <v>598</v>
      </c>
      <c r="U9" s="734" t="s">
        <v>599</v>
      </c>
      <c r="V9" s="734" t="s">
        <v>600</v>
      </c>
      <c r="W9" s="734" t="s">
        <v>601</v>
      </c>
      <c r="X9" s="734" t="s">
        <v>602</v>
      </c>
      <c r="Y9" s="734" t="s">
        <v>603</v>
      </c>
      <c r="Z9" s="734" t="s">
        <v>604</v>
      </c>
      <c r="AA9" s="734" t="s">
        <v>605</v>
      </c>
      <c r="AB9" s="734" t="s">
        <v>606</v>
      </c>
      <c r="AC9" s="734" t="s">
        <v>607</v>
      </c>
      <c r="AD9" s="734" t="s">
        <v>608</v>
      </c>
      <c r="AE9" s="734" t="s">
        <v>609</v>
      </c>
      <c r="AF9" s="734" t="s">
        <v>610</v>
      </c>
      <c r="AG9" s="734" t="s">
        <v>611</v>
      </c>
      <c r="AH9" s="734" t="s">
        <v>612</v>
      </c>
      <c r="AI9" s="734" t="s">
        <v>427</v>
      </c>
      <c r="AJ9" s="734" t="s">
        <v>428</v>
      </c>
      <c r="AK9" s="734" t="s">
        <v>13</v>
      </c>
      <c r="AL9" s="734" t="s">
        <v>14</v>
      </c>
      <c r="AM9" s="734" t="s">
        <v>429</v>
      </c>
      <c r="AN9" s="728" t="s">
        <v>613</v>
      </c>
      <c r="AO9" s="728" t="s">
        <v>614</v>
      </c>
      <c r="AP9" s="728" t="s">
        <v>615</v>
      </c>
    </row>
    <row r="10" spans="1:42" ht="15" customHeight="1" x14ac:dyDescent="0.25">
      <c r="A10" s="189">
        <v>10</v>
      </c>
      <c r="B10" s="727"/>
      <c r="C10" s="735" t="s">
        <v>321</v>
      </c>
      <c r="D10" s="392"/>
      <c r="E10" s="197"/>
      <c r="F10" s="187"/>
      <c r="G10" s="737"/>
      <c r="H10" s="738">
        <f>I10-G10</f>
        <v>0</v>
      </c>
      <c r="I10" s="737"/>
      <c r="J10" s="737" t="s">
        <v>120</v>
      </c>
      <c r="K10" s="738"/>
      <c r="L10" s="738"/>
      <c r="M10" s="738"/>
      <c r="N10" s="738"/>
      <c r="O10" s="738"/>
      <c r="P10" s="737" t="s">
        <v>120</v>
      </c>
      <c r="Q10" s="737"/>
      <c r="R10" s="737"/>
      <c r="S10" s="183"/>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t="s">
        <v>120</v>
      </c>
    </row>
    <row r="11" spans="1:42" ht="15" customHeight="1" x14ac:dyDescent="0.25">
      <c r="A11" s="189">
        <v>11</v>
      </c>
      <c r="B11" s="727"/>
      <c r="C11" s="389" t="s">
        <v>616</v>
      </c>
      <c r="D11" s="442"/>
      <c r="E11" s="197"/>
      <c r="F11" s="187" t="s">
        <v>617</v>
      </c>
      <c r="G11" s="736"/>
      <c r="H11" s="738">
        <f t="shared" ref="H11:H36" si="0">I11-G11</f>
        <v>0</v>
      </c>
      <c r="I11" s="736"/>
      <c r="J11" s="737" t="s">
        <v>120</v>
      </c>
      <c r="K11" s="739"/>
      <c r="L11" s="739"/>
      <c r="M11" s="739"/>
      <c r="N11" s="739"/>
      <c r="O11" s="739"/>
      <c r="P11" s="737" t="s">
        <v>120</v>
      </c>
      <c r="Q11" s="737"/>
      <c r="R11" s="736"/>
      <c r="S11" s="183"/>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t="s">
        <v>120</v>
      </c>
    </row>
    <row r="12" spans="1:42" ht="15" customHeight="1" x14ac:dyDescent="0.25">
      <c r="A12" s="189">
        <v>12</v>
      </c>
      <c r="B12" s="727"/>
      <c r="C12" s="390" t="s">
        <v>618</v>
      </c>
      <c r="D12" s="442"/>
      <c r="E12" s="197"/>
      <c r="F12" s="187" t="s">
        <v>619</v>
      </c>
      <c r="G12" s="736"/>
      <c r="H12" s="738">
        <f t="shared" si="0"/>
        <v>0</v>
      </c>
      <c r="I12" s="736"/>
      <c r="J12" s="737" t="s">
        <v>120</v>
      </c>
      <c r="K12" s="739"/>
      <c r="L12" s="739"/>
      <c r="M12" s="739"/>
      <c r="N12" s="739"/>
      <c r="O12" s="739"/>
      <c r="P12" s="737" t="s">
        <v>120</v>
      </c>
      <c r="Q12" s="737"/>
      <c r="R12" s="736"/>
      <c r="S12" s="183"/>
      <c r="T12" s="740"/>
      <c r="U12" s="740"/>
      <c r="V12" s="740"/>
      <c r="W12" s="740"/>
      <c r="X12" s="740"/>
      <c r="Y12" s="740"/>
      <c r="Z12" s="740"/>
      <c r="AA12" s="740"/>
      <c r="AB12" s="740"/>
      <c r="AC12" s="740"/>
      <c r="AD12" s="740"/>
      <c r="AE12" s="740"/>
      <c r="AF12" s="740"/>
      <c r="AG12" s="740"/>
      <c r="AH12" s="740"/>
      <c r="AI12" s="740"/>
      <c r="AJ12" s="740"/>
      <c r="AK12" s="740"/>
      <c r="AL12" s="740"/>
      <c r="AM12" s="740"/>
      <c r="AN12" s="740"/>
      <c r="AO12" s="740"/>
      <c r="AP12" s="740" t="s">
        <v>120</v>
      </c>
    </row>
    <row r="13" spans="1:42" ht="15" customHeight="1" x14ac:dyDescent="0.25">
      <c r="A13" s="189">
        <v>13</v>
      </c>
      <c r="B13" s="727"/>
      <c r="C13" s="390" t="s">
        <v>620</v>
      </c>
      <c r="D13" s="442"/>
      <c r="E13" s="741" t="s">
        <v>621</v>
      </c>
      <c r="F13" s="187" t="s">
        <v>619</v>
      </c>
      <c r="G13" s="736"/>
      <c r="H13" s="738">
        <f t="shared" si="0"/>
        <v>0</v>
      </c>
      <c r="I13" s="736"/>
      <c r="J13" s="737" t="s">
        <v>120</v>
      </c>
      <c r="K13" s="739"/>
      <c r="L13" s="739"/>
      <c r="M13" s="739"/>
      <c r="N13" s="739"/>
      <c r="O13" s="739"/>
      <c r="P13" s="737" t="s">
        <v>120</v>
      </c>
      <c r="Q13" s="737"/>
      <c r="R13" s="736"/>
      <c r="S13" s="183"/>
      <c r="T13" s="740"/>
      <c r="U13" s="740"/>
      <c r="V13" s="740"/>
      <c r="W13" s="740"/>
      <c r="X13" s="740"/>
      <c r="Y13" s="740"/>
      <c r="Z13" s="740"/>
      <c r="AA13" s="740"/>
      <c r="AB13" s="740"/>
      <c r="AC13" s="740"/>
      <c r="AD13" s="740"/>
      <c r="AE13" s="740"/>
      <c r="AF13" s="740"/>
      <c r="AG13" s="740"/>
      <c r="AH13" s="740"/>
      <c r="AI13" s="740"/>
      <c r="AJ13" s="740"/>
      <c r="AK13" s="740"/>
      <c r="AL13" s="740"/>
      <c r="AM13" s="740"/>
      <c r="AN13" s="740"/>
      <c r="AO13" s="740"/>
      <c r="AP13" s="740" t="s">
        <v>120</v>
      </c>
    </row>
    <row r="14" spans="1:42" ht="15" customHeight="1" x14ac:dyDescent="0.25">
      <c r="A14" s="189">
        <v>14</v>
      </c>
      <c r="B14" s="727"/>
      <c r="C14" s="390"/>
      <c r="D14" s="442"/>
      <c r="E14" s="741" t="s">
        <v>622</v>
      </c>
      <c r="F14" s="187" t="s">
        <v>619</v>
      </c>
      <c r="G14" s="736"/>
      <c r="H14" s="738"/>
      <c r="I14" s="736"/>
      <c r="J14" s="737" t="s">
        <v>120</v>
      </c>
      <c r="K14" s="739"/>
      <c r="L14" s="739"/>
      <c r="M14" s="739"/>
      <c r="N14" s="739"/>
      <c r="O14" s="739"/>
      <c r="P14" s="737" t="s">
        <v>120</v>
      </c>
      <c r="Q14" s="737"/>
      <c r="R14" s="736"/>
      <c r="S14" s="183"/>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t="s">
        <v>120</v>
      </c>
    </row>
    <row r="15" spans="1:42" ht="15" customHeight="1" x14ac:dyDescent="0.25">
      <c r="A15" s="189">
        <v>15</v>
      </c>
      <c r="B15" s="727"/>
      <c r="C15" s="390"/>
      <c r="D15" s="442"/>
      <c r="E15" s="741" t="s">
        <v>623</v>
      </c>
      <c r="F15" s="187" t="s">
        <v>619</v>
      </c>
      <c r="G15" s="736"/>
      <c r="H15" s="738"/>
      <c r="I15" s="736"/>
      <c r="J15" s="737" t="s">
        <v>120</v>
      </c>
      <c r="K15" s="739"/>
      <c r="L15" s="739"/>
      <c r="M15" s="739"/>
      <c r="N15" s="739"/>
      <c r="O15" s="739"/>
      <c r="P15" s="737" t="s">
        <v>120</v>
      </c>
      <c r="Q15" s="737"/>
      <c r="R15" s="736"/>
      <c r="S15" s="183"/>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t="s">
        <v>120</v>
      </c>
    </row>
    <row r="16" spans="1:42" ht="15" customHeight="1" x14ac:dyDescent="0.25">
      <c r="A16" s="189">
        <v>16</v>
      </c>
      <c r="B16" s="727"/>
      <c r="C16" s="390" t="s">
        <v>322</v>
      </c>
      <c r="D16" s="390"/>
      <c r="E16" s="742"/>
      <c r="F16" s="187"/>
      <c r="G16" s="736"/>
      <c r="H16" s="738">
        <f t="shared" si="0"/>
        <v>0</v>
      </c>
      <c r="I16" s="736"/>
      <c r="J16" s="737" t="s">
        <v>120</v>
      </c>
      <c r="K16" s="739"/>
      <c r="L16" s="739"/>
      <c r="M16" s="739"/>
      <c r="N16" s="739"/>
      <c r="O16" s="739"/>
      <c r="P16" s="737" t="s">
        <v>120</v>
      </c>
      <c r="Q16" s="737"/>
      <c r="R16" s="736"/>
      <c r="S16" s="183"/>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t="s">
        <v>120</v>
      </c>
    </row>
    <row r="17" spans="1:42" ht="15" customHeight="1" x14ac:dyDescent="0.25">
      <c r="A17" s="189">
        <v>17</v>
      </c>
      <c r="B17" s="727"/>
      <c r="C17" s="743"/>
      <c r="D17" s="744" t="s">
        <v>624</v>
      </c>
      <c r="E17" s="745" t="s">
        <v>625</v>
      </c>
      <c r="F17" s="187" t="s">
        <v>617</v>
      </c>
      <c r="G17" s="736"/>
      <c r="H17" s="738">
        <f t="shared" si="0"/>
        <v>0</v>
      </c>
      <c r="I17" s="736"/>
      <c r="J17" s="737" t="s">
        <v>120</v>
      </c>
      <c r="K17" s="739"/>
      <c r="L17" s="739"/>
      <c r="M17" s="739"/>
      <c r="N17" s="739"/>
      <c r="O17" s="739"/>
      <c r="P17" s="737" t="s">
        <v>120</v>
      </c>
      <c r="Q17" s="737"/>
      <c r="R17" s="736"/>
      <c r="S17" s="183"/>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t="s">
        <v>120</v>
      </c>
    </row>
    <row r="18" spans="1:42" ht="15" customHeight="1" x14ac:dyDescent="0.25">
      <c r="A18" s="189">
        <v>18</v>
      </c>
      <c r="B18" s="727"/>
      <c r="C18" s="746"/>
      <c r="D18" s="745"/>
      <c r="E18" s="745" t="s">
        <v>626</v>
      </c>
      <c r="F18" s="187" t="s">
        <v>617</v>
      </c>
      <c r="G18" s="736"/>
      <c r="H18" s="738">
        <f t="shared" si="0"/>
        <v>0</v>
      </c>
      <c r="I18" s="736"/>
      <c r="J18" s="737" t="s">
        <v>120</v>
      </c>
      <c r="K18" s="739"/>
      <c r="L18" s="739"/>
      <c r="M18" s="739"/>
      <c r="N18" s="739"/>
      <c r="O18" s="739"/>
      <c r="P18" s="737" t="s">
        <v>120</v>
      </c>
      <c r="Q18" s="737"/>
      <c r="R18" s="736"/>
      <c r="S18" s="183"/>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t="s">
        <v>120</v>
      </c>
    </row>
    <row r="19" spans="1:42" ht="15" customHeight="1" x14ac:dyDescent="0.25">
      <c r="A19" s="189">
        <v>19</v>
      </c>
      <c r="B19" s="727"/>
      <c r="C19" s="746"/>
      <c r="D19" s="745"/>
      <c r="E19" s="745" t="s">
        <v>627</v>
      </c>
      <c r="F19" s="187" t="s">
        <v>617</v>
      </c>
      <c r="G19" s="736"/>
      <c r="H19" s="738">
        <f t="shared" si="0"/>
        <v>0</v>
      </c>
      <c r="I19" s="736"/>
      <c r="J19" s="737" t="s">
        <v>120</v>
      </c>
      <c r="K19" s="739"/>
      <c r="L19" s="739"/>
      <c r="M19" s="739"/>
      <c r="N19" s="739"/>
      <c r="O19" s="739"/>
      <c r="P19" s="737" t="s">
        <v>120</v>
      </c>
      <c r="Q19" s="737"/>
      <c r="R19" s="736"/>
      <c r="S19" s="183"/>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t="s">
        <v>120</v>
      </c>
    </row>
    <row r="20" spans="1:42" ht="15" customHeight="1" x14ac:dyDescent="0.25">
      <c r="A20" s="189">
        <v>20</v>
      </c>
      <c r="B20" s="727"/>
      <c r="C20" s="747"/>
      <c r="D20" s="748" t="s">
        <v>628</v>
      </c>
      <c r="E20" s="745" t="s">
        <v>625</v>
      </c>
      <c r="F20" s="187" t="s">
        <v>617</v>
      </c>
      <c r="G20" s="736"/>
      <c r="H20" s="738">
        <f t="shared" si="0"/>
        <v>0</v>
      </c>
      <c r="I20" s="736"/>
      <c r="J20" s="737" t="s">
        <v>120</v>
      </c>
      <c r="K20" s="739"/>
      <c r="L20" s="739"/>
      <c r="M20" s="739"/>
      <c r="N20" s="739"/>
      <c r="O20" s="739"/>
      <c r="P20" s="737" t="s">
        <v>120</v>
      </c>
      <c r="Q20" s="737"/>
      <c r="R20" s="736"/>
      <c r="S20" s="183"/>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t="s">
        <v>120</v>
      </c>
    </row>
    <row r="21" spans="1:42" ht="15" customHeight="1" x14ac:dyDescent="0.25">
      <c r="A21" s="189">
        <v>21</v>
      </c>
      <c r="B21" s="727"/>
      <c r="C21" s="746"/>
      <c r="D21" s="745"/>
      <c r="E21" s="745" t="s">
        <v>626</v>
      </c>
      <c r="F21" s="187" t="s">
        <v>617</v>
      </c>
      <c r="G21" s="736"/>
      <c r="H21" s="738">
        <f t="shared" si="0"/>
        <v>0</v>
      </c>
      <c r="I21" s="736"/>
      <c r="J21" s="737" t="s">
        <v>120</v>
      </c>
      <c r="K21" s="739"/>
      <c r="L21" s="739"/>
      <c r="M21" s="739"/>
      <c r="N21" s="739"/>
      <c r="O21" s="739"/>
      <c r="P21" s="737" t="s">
        <v>120</v>
      </c>
      <c r="Q21" s="737"/>
      <c r="R21" s="736"/>
      <c r="S21" s="183"/>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t="s">
        <v>120</v>
      </c>
    </row>
    <row r="22" spans="1:42" ht="15" customHeight="1" x14ac:dyDescent="0.25">
      <c r="A22" s="189">
        <v>22</v>
      </c>
      <c r="B22" s="727"/>
      <c r="C22" s="746"/>
      <c r="D22" s="745"/>
      <c r="E22" s="745" t="s">
        <v>627</v>
      </c>
      <c r="F22" s="187" t="s">
        <v>617</v>
      </c>
      <c r="G22" s="736"/>
      <c r="H22" s="738">
        <f t="shared" si="0"/>
        <v>0</v>
      </c>
      <c r="I22" s="736"/>
      <c r="J22" s="737" t="s">
        <v>120</v>
      </c>
      <c r="K22" s="739"/>
      <c r="L22" s="739"/>
      <c r="M22" s="739"/>
      <c r="N22" s="739"/>
      <c r="O22" s="739"/>
      <c r="P22" s="737" t="s">
        <v>120</v>
      </c>
      <c r="Q22" s="737"/>
      <c r="R22" s="736"/>
      <c r="S22" s="183"/>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t="s">
        <v>120</v>
      </c>
    </row>
    <row r="23" spans="1:42" ht="15" customHeight="1" x14ac:dyDescent="0.25">
      <c r="A23" s="189">
        <v>23</v>
      </c>
      <c r="B23" s="727"/>
      <c r="C23" s="747"/>
      <c r="D23" s="748" t="s">
        <v>629</v>
      </c>
      <c r="E23" s="745" t="s">
        <v>625</v>
      </c>
      <c r="F23" s="187" t="s">
        <v>617</v>
      </c>
      <c r="G23" s="736"/>
      <c r="H23" s="738">
        <f t="shared" si="0"/>
        <v>0</v>
      </c>
      <c r="I23" s="736"/>
      <c r="J23" s="737" t="s">
        <v>120</v>
      </c>
      <c r="K23" s="739"/>
      <c r="L23" s="739"/>
      <c r="M23" s="739"/>
      <c r="N23" s="739"/>
      <c r="O23" s="739"/>
      <c r="P23" s="737" t="s">
        <v>120</v>
      </c>
      <c r="Q23" s="737"/>
      <c r="R23" s="736"/>
      <c r="S23" s="183"/>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740" t="s">
        <v>120</v>
      </c>
    </row>
    <row r="24" spans="1:42" ht="15" customHeight="1" x14ac:dyDescent="0.25">
      <c r="A24" s="189">
        <v>24</v>
      </c>
      <c r="B24" s="727"/>
      <c r="C24" s="746"/>
      <c r="D24" s="745"/>
      <c r="E24" s="745" t="s">
        <v>626</v>
      </c>
      <c r="F24" s="187" t="s">
        <v>617</v>
      </c>
      <c r="G24" s="736"/>
      <c r="H24" s="738">
        <f t="shared" si="0"/>
        <v>0</v>
      </c>
      <c r="I24" s="736"/>
      <c r="J24" s="737" t="s">
        <v>120</v>
      </c>
      <c r="K24" s="739"/>
      <c r="L24" s="739"/>
      <c r="M24" s="739"/>
      <c r="N24" s="739"/>
      <c r="O24" s="739"/>
      <c r="P24" s="737" t="s">
        <v>120</v>
      </c>
      <c r="Q24" s="737"/>
      <c r="R24" s="736"/>
      <c r="S24" s="183"/>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t="s">
        <v>120</v>
      </c>
    </row>
    <row r="25" spans="1:42" ht="15" customHeight="1" x14ac:dyDescent="0.25">
      <c r="A25" s="189">
        <v>25</v>
      </c>
      <c r="B25" s="727"/>
      <c r="C25" s="746"/>
      <c r="D25" s="745"/>
      <c r="E25" s="745" t="s">
        <v>627</v>
      </c>
      <c r="F25" s="187" t="s">
        <v>617</v>
      </c>
      <c r="G25" s="736"/>
      <c r="H25" s="738">
        <f t="shared" si="0"/>
        <v>0</v>
      </c>
      <c r="I25" s="736"/>
      <c r="J25" s="737" t="s">
        <v>120</v>
      </c>
      <c r="K25" s="739"/>
      <c r="L25" s="739"/>
      <c r="M25" s="739"/>
      <c r="N25" s="739"/>
      <c r="O25" s="739"/>
      <c r="P25" s="737" t="s">
        <v>120</v>
      </c>
      <c r="Q25" s="737"/>
      <c r="R25" s="736"/>
      <c r="S25" s="183"/>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t="s">
        <v>120</v>
      </c>
    </row>
    <row r="26" spans="1:42" ht="15" customHeight="1" x14ac:dyDescent="0.25">
      <c r="A26" s="189">
        <v>26</v>
      </c>
      <c r="B26" s="727"/>
      <c r="C26" s="747"/>
      <c r="D26" s="748" t="s">
        <v>630</v>
      </c>
      <c r="E26" s="745" t="s">
        <v>625</v>
      </c>
      <c r="F26" s="187" t="s">
        <v>617</v>
      </c>
      <c r="G26" s="736"/>
      <c r="H26" s="738">
        <f t="shared" si="0"/>
        <v>0</v>
      </c>
      <c r="I26" s="736"/>
      <c r="J26" s="737" t="s">
        <v>120</v>
      </c>
      <c r="K26" s="739"/>
      <c r="L26" s="739"/>
      <c r="M26" s="739"/>
      <c r="N26" s="739"/>
      <c r="O26" s="739"/>
      <c r="P26" s="737" t="s">
        <v>120</v>
      </c>
      <c r="Q26" s="737"/>
      <c r="R26" s="736"/>
      <c r="S26" s="183"/>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t="s">
        <v>120</v>
      </c>
    </row>
    <row r="27" spans="1:42" ht="15" customHeight="1" x14ac:dyDescent="0.25">
      <c r="A27" s="189">
        <v>27</v>
      </c>
      <c r="B27" s="727"/>
      <c r="C27" s="746"/>
      <c r="D27" s="745"/>
      <c r="E27" s="745" t="s">
        <v>626</v>
      </c>
      <c r="F27" s="187" t="s">
        <v>617</v>
      </c>
      <c r="G27" s="736"/>
      <c r="H27" s="738">
        <f t="shared" si="0"/>
        <v>0</v>
      </c>
      <c r="I27" s="736"/>
      <c r="J27" s="737" t="s">
        <v>120</v>
      </c>
      <c r="K27" s="739"/>
      <c r="L27" s="739"/>
      <c r="M27" s="739"/>
      <c r="N27" s="739"/>
      <c r="O27" s="739"/>
      <c r="P27" s="737" t="s">
        <v>120</v>
      </c>
      <c r="Q27" s="737"/>
      <c r="R27" s="736"/>
      <c r="S27" s="183"/>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t="s">
        <v>120</v>
      </c>
    </row>
    <row r="28" spans="1:42" ht="15" customHeight="1" x14ac:dyDescent="0.25">
      <c r="A28" s="189">
        <v>28</v>
      </c>
      <c r="B28" s="727"/>
      <c r="C28" s="746"/>
      <c r="D28" s="745"/>
      <c r="E28" s="745" t="s">
        <v>627</v>
      </c>
      <c r="F28" s="187" t="s">
        <v>617</v>
      </c>
      <c r="G28" s="736"/>
      <c r="H28" s="738">
        <f t="shared" si="0"/>
        <v>0</v>
      </c>
      <c r="I28" s="736"/>
      <c r="J28" s="737" t="s">
        <v>120</v>
      </c>
      <c r="K28" s="739"/>
      <c r="L28" s="739"/>
      <c r="M28" s="739"/>
      <c r="N28" s="739"/>
      <c r="O28" s="739"/>
      <c r="P28" s="737" t="s">
        <v>120</v>
      </c>
      <c r="Q28" s="737"/>
      <c r="R28" s="736"/>
      <c r="S28" s="183"/>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t="s">
        <v>120</v>
      </c>
    </row>
    <row r="29" spans="1:42" ht="15" customHeight="1" x14ac:dyDescent="0.25">
      <c r="A29" s="189">
        <v>29</v>
      </c>
      <c r="B29" s="727"/>
      <c r="C29" s="747"/>
      <c r="D29" s="748" t="s">
        <v>631</v>
      </c>
      <c r="E29" s="745" t="s">
        <v>625</v>
      </c>
      <c r="F29" s="187" t="s">
        <v>617</v>
      </c>
      <c r="G29" s="736"/>
      <c r="H29" s="738">
        <f t="shared" si="0"/>
        <v>0</v>
      </c>
      <c r="I29" s="736"/>
      <c r="J29" s="737" t="s">
        <v>120</v>
      </c>
      <c r="K29" s="739"/>
      <c r="L29" s="739"/>
      <c r="M29" s="739"/>
      <c r="N29" s="739"/>
      <c r="O29" s="739"/>
      <c r="P29" s="737" t="s">
        <v>120</v>
      </c>
      <c r="Q29" s="737"/>
      <c r="R29" s="736"/>
      <c r="S29" s="183"/>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t="s">
        <v>120</v>
      </c>
    </row>
    <row r="30" spans="1:42" ht="15" customHeight="1" x14ac:dyDescent="0.25">
      <c r="A30" s="189">
        <v>30</v>
      </c>
      <c r="B30" s="727"/>
      <c r="C30" s="746"/>
      <c r="D30" s="746"/>
      <c r="E30" s="745" t="s">
        <v>626</v>
      </c>
      <c r="F30" s="187" t="s">
        <v>617</v>
      </c>
      <c r="G30" s="736"/>
      <c r="H30" s="738">
        <f t="shared" si="0"/>
        <v>0</v>
      </c>
      <c r="I30" s="736"/>
      <c r="J30" s="737" t="s">
        <v>120</v>
      </c>
      <c r="K30" s="739"/>
      <c r="L30" s="739"/>
      <c r="M30" s="739"/>
      <c r="N30" s="739"/>
      <c r="O30" s="739"/>
      <c r="P30" s="737" t="s">
        <v>120</v>
      </c>
      <c r="Q30" s="737"/>
      <c r="R30" s="736"/>
      <c r="S30" s="183"/>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t="s">
        <v>120</v>
      </c>
    </row>
    <row r="31" spans="1:42" ht="15" customHeight="1" x14ac:dyDescent="0.25">
      <c r="A31" s="189">
        <v>31</v>
      </c>
      <c r="B31" s="727"/>
      <c r="C31" s="746"/>
      <c r="D31" s="746"/>
      <c r="E31" s="745" t="s">
        <v>627</v>
      </c>
      <c r="F31" s="187" t="s">
        <v>617</v>
      </c>
      <c r="G31" s="736"/>
      <c r="H31" s="738">
        <f t="shared" si="0"/>
        <v>0</v>
      </c>
      <c r="I31" s="736"/>
      <c r="J31" s="737" t="s">
        <v>120</v>
      </c>
      <c r="K31" s="739"/>
      <c r="L31" s="739"/>
      <c r="M31" s="739"/>
      <c r="N31" s="739"/>
      <c r="O31" s="739"/>
      <c r="P31" s="737" t="s">
        <v>120</v>
      </c>
      <c r="Q31" s="737"/>
      <c r="R31" s="736"/>
      <c r="S31" s="183"/>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t="s">
        <v>120</v>
      </c>
    </row>
    <row r="32" spans="1:42" ht="15" customHeight="1" x14ac:dyDescent="0.25">
      <c r="A32" s="189">
        <v>32</v>
      </c>
      <c r="B32" s="727"/>
      <c r="C32" s="390" t="s">
        <v>632</v>
      </c>
      <c r="D32" s="390"/>
      <c r="E32" s="745" t="s">
        <v>625</v>
      </c>
      <c r="F32" s="187" t="s">
        <v>617</v>
      </c>
      <c r="G32" s="736"/>
      <c r="H32" s="738">
        <f t="shared" si="0"/>
        <v>0</v>
      </c>
      <c r="I32" s="736"/>
      <c r="J32" s="737" t="s">
        <v>120</v>
      </c>
      <c r="K32" s="739"/>
      <c r="L32" s="739"/>
      <c r="M32" s="739"/>
      <c r="N32" s="739"/>
      <c r="O32" s="739"/>
      <c r="P32" s="737" t="s">
        <v>120</v>
      </c>
      <c r="Q32" s="737"/>
      <c r="R32" s="736"/>
      <c r="S32" s="183"/>
      <c r="T32" s="740"/>
      <c r="U32" s="740"/>
      <c r="V32" s="740"/>
      <c r="W32" s="740"/>
      <c r="X32" s="740"/>
      <c r="Y32" s="740"/>
      <c r="Z32" s="740"/>
      <c r="AA32" s="740"/>
      <c r="AB32" s="740"/>
      <c r="AC32" s="740"/>
      <c r="AD32" s="740"/>
      <c r="AE32" s="740"/>
      <c r="AF32" s="740"/>
      <c r="AG32" s="740"/>
      <c r="AH32" s="740"/>
      <c r="AI32" s="740"/>
      <c r="AJ32" s="740"/>
      <c r="AK32" s="740"/>
      <c r="AL32" s="740"/>
      <c r="AM32" s="740"/>
      <c r="AN32" s="740"/>
      <c r="AO32" s="740"/>
      <c r="AP32" s="740" t="s">
        <v>120</v>
      </c>
    </row>
    <row r="33" spans="1:42" ht="15" customHeight="1" x14ac:dyDescent="0.25">
      <c r="A33" s="189">
        <v>33</v>
      </c>
      <c r="B33" s="727"/>
      <c r="C33" s="746"/>
      <c r="D33" s="746"/>
      <c r="E33" s="745" t="s">
        <v>626</v>
      </c>
      <c r="F33" s="187" t="s">
        <v>617</v>
      </c>
      <c r="G33" s="736"/>
      <c r="H33" s="738">
        <f t="shared" si="0"/>
        <v>0</v>
      </c>
      <c r="I33" s="736"/>
      <c r="J33" s="737" t="s">
        <v>120</v>
      </c>
      <c r="K33" s="739"/>
      <c r="L33" s="739"/>
      <c r="M33" s="739"/>
      <c r="N33" s="739"/>
      <c r="O33" s="739"/>
      <c r="P33" s="737" t="s">
        <v>120</v>
      </c>
      <c r="Q33" s="737"/>
      <c r="R33" s="736"/>
      <c r="S33" s="183"/>
      <c r="T33" s="740"/>
      <c r="U33" s="740"/>
      <c r="V33" s="740"/>
      <c r="W33" s="740"/>
      <c r="X33" s="740"/>
      <c r="Y33" s="740"/>
      <c r="Z33" s="740"/>
      <c r="AA33" s="740"/>
      <c r="AB33" s="740"/>
      <c r="AC33" s="740"/>
      <c r="AD33" s="740"/>
      <c r="AE33" s="740"/>
      <c r="AF33" s="740"/>
      <c r="AG33" s="740"/>
      <c r="AH33" s="740"/>
      <c r="AI33" s="740"/>
      <c r="AJ33" s="740"/>
      <c r="AK33" s="740"/>
      <c r="AL33" s="740"/>
      <c r="AM33" s="740"/>
      <c r="AN33" s="740"/>
      <c r="AO33" s="740"/>
      <c r="AP33" s="740" t="s">
        <v>120</v>
      </c>
    </row>
    <row r="34" spans="1:42" ht="15" customHeight="1" x14ac:dyDescent="0.25">
      <c r="A34" s="189">
        <v>34</v>
      </c>
      <c r="B34" s="727"/>
      <c r="C34" s="746"/>
      <c r="D34" s="746"/>
      <c r="E34" s="745" t="s">
        <v>627</v>
      </c>
      <c r="F34" s="187" t="s">
        <v>617</v>
      </c>
      <c r="G34" s="736"/>
      <c r="H34" s="738">
        <f t="shared" si="0"/>
        <v>0</v>
      </c>
      <c r="I34" s="736"/>
      <c r="J34" s="737" t="s">
        <v>120</v>
      </c>
      <c r="K34" s="739"/>
      <c r="L34" s="739"/>
      <c r="M34" s="739"/>
      <c r="N34" s="739"/>
      <c r="O34" s="739"/>
      <c r="P34" s="737" t="s">
        <v>120</v>
      </c>
      <c r="Q34" s="737"/>
      <c r="R34" s="736"/>
      <c r="S34" s="183"/>
      <c r="T34" s="740"/>
      <c r="U34" s="740"/>
      <c r="V34" s="740"/>
      <c r="W34" s="740"/>
      <c r="X34" s="740"/>
      <c r="Y34" s="740"/>
      <c r="Z34" s="740"/>
      <c r="AA34" s="740"/>
      <c r="AB34" s="740"/>
      <c r="AC34" s="740"/>
      <c r="AD34" s="740"/>
      <c r="AE34" s="740"/>
      <c r="AF34" s="740"/>
      <c r="AG34" s="740"/>
      <c r="AH34" s="740"/>
      <c r="AI34" s="740"/>
      <c r="AJ34" s="740"/>
      <c r="AK34" s="740"/>
      <c r="AL34" s="740"/>
      <c r="AM34" s="740"/>
      <c r="AN34" s="740"/>
      <c r="AO34" s="740"/>
      <c r="AP34" s="740" t="s">
        <v>120</v>
      </c>
    </row>
    <row r="35" spans="1:42" ht="15" customHeight="1" x14ac:dyDescent="0.25">
      <c r="A35" s="189">
        <v>35</v>
      </c>
      <c r="B35" s="727"/>
      <c r="C35" s="390" t="s">
        <v>633</v>
      </c>
      <c r="D35" s="390"/>
      <c r="E35" s="747"/>
      <c r="F35" s="187" t="s">
        <v>619</v>
      </c>
      <c r="G35" s="736"/>
      <c r="H35" s="738">
        <f t="shared" si="0"/>
        <v>0</v>
      </c>
      <c r="I35" s="736"/>
      <c r="J35" s="737" t="s">
        <v>120</v>
      </c>
      <c r="K35" s="739"/>
      <c r="L35" s="739"/>
      <c r="M35" s="739"/>
      <c r="N35" s="739"/>
      <c r="O35" s="739"/>
      <c r="P35" s="737" t="s">
        <v>120</v>
      </c>
      <c r="Q35" s="737"/>
      <c r="R35" s="736"/>
      <c r="S35" s="183"/>
      <c r="T35" s="740"/>
      <c r="U35" s="740"/>
      <c r="V35" s="740"/>
      <c r="W35" s="740"/>
      <c r="X35" s="740"/>
      <c r="Y35" s="740"/>
      <c r="Z35" s="740"/>
      <c r="AA35" s="740"/>
      <c r="AB35" s="740"/>
      <c r="AC35" s="740"/>
      <c r="AD35" s="740"/>
      <c r="AE35" s="740"/>
      <c r="AF35" s="740"/>
      <c r="AG35" s="740"/>
      <c r="AH35" s="740"/>
      <c r="AI35" s="740"/>
      <c r="AJ35" s="740"/>
      <c r="AK35" s="740"/>
      <c r="AL35" s="740"/>
      <c r="AM35" s="740"/>
      <c r="AN35" s="740"/>
      <c r="AO35" s="740"/>
      <c r="AP35" s="740" t="s">
        <v>120</v>
      </c>
    </row>
    <row r="36" spans="1:42" ht="15" customHeight="1" x14ac:dyDescent="0.25">
      <c r="A36" s="189">
        <v>36</v>
      </c>
      <c r="B36" s="727"/>
      <c r="C36" s="390" t="s">
        <v>325</v>
      </c>
      <c r="D36" s="390"/>
      <c r="E36" s="747"/>
      <c r="F36" s="187" t="s">
        <v>619</v>
      </c>
      <c r="G36" s="736"/>
      <c r="H36" s="738">
        <f t="shared" si="0"/>
        <v>0</v>
      </c>
      <c r="I36" s="736"/>
      <c r="J36" s="737" t="s">
        <v>120</v>
      </c>
      <c r="K36" s="739"/>
      <c r="L36" s="739"/>
      <c r="M36" s="739"/>
      <c r="N36" s="739"/>
      <c r="O36" s="739"/>
      <c r="P36" s="737" t="s">
        <v>120</v>
      </c>
      <c r="Q36" s="737"/>
      <c r="R36" s="736"/>
      <c r="S36" s="183"/>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t="s">
        <v>120</v>
      </c>
    </row>
    <row r="37" spans="1:42" ht="15" customHeight="1" x14ac:dyDescent="0.25">
      <c r="A37" s="189">
        <v>37</v>
      </c>
      <c r="B37" s="727"/>
      <c r="C37" s="735" t="s">
        <v>356</v>
      </c>
      <c r="D37" s="392"/>
      <c r="E37" s="197"/>
      <c r="F37" s="187"/>
      <c r="G37" s="736"/>
      <c r="H37" s="738">
        <f>I37-G37</f>
        <v>0</v>
      </c>
      <c r="I37" s="736"/>
      <c r="J37" s="737" t="s">
        <v>120</v>
      </c>
      <c r="K37" s="739"/>
      <c r="L37" s="739"/>
      <c r="M37" s="739"/>
      <c r="N37" s="739"/>
      <c r="O37" s="739"/>
      <c r="P37" s="737" t="s">
        <v>120</v>
      </c>
      <c r="Q37" s="737"/>
      <c r="R37" s="736"/>
      <c r="S37" s="183"/>
      <c r="T37" s="740"/>
      <c r="U37" s="740"/>
      <c r="V37" s="740"/>
      <c r="W37" s="740"/>
      <c r="X37" s="740"/>
      <c r="Y37" s="740"/>
      <c r="Z37" s="740"/>
      <c r="AA37" s="740"/>
      <c r="AB37" s="740"/>
      <c r="AC37" s="740"/>
      <c r="AD37" s="740"/>
      <c r="AE37" s="740"/>
      <c r="AF37" s="740"/>
      <c r="AG37" s="740"/>
      <c r="AH37" s="740"/>
      <c r="AI37" s="740"/>
      <c r="AJ37" s="740"/>
      <c r="AK37" s="740"/>
      <c r="AL37" s="740"/>
      <c r="AM37" s="740"/>
      <c r="AN37" s="740"/>
      <c r="AO37" s="740"/>
      <c r="AP37" s="740" t="s">
        <v>120</v>
      </c>
    </row>
    <row r="38" spans="1:42" ht="15" customHeight="1" x14ac:dyDescent="0.25">
      <c r="A38" s="189">
        <v>38</v>
      </c>
      <c r="B38" s="727"/>
      <c r="C38" s="257" t="s">
        <v>329</v>
      </c>
      <c r="D38" s="257"/>
      <c r="E38" s="197"/>
      <c r="F38" s="187"/>
      <c r="G38" s="736"/>
      <c r="H38" s="738">
        <f>I38-G38</f>
        <v>0</v>
      </c>
      <c r="I38" s="736"/>
      <c r="J38" s="737" t="s">
        <v>120</v>
      </c>
      <c r="K38" s="739"/>
      <c r="L38" s="739"/>
      <c r="M38" s="739"/>
      <c r="N38" s="739"/>
      <c r="O38" s="739"/>
      <c r="P38" s="737" t="s">
        <v>120</v>
      </c>
      <c r="Q38" s="737"/>
      <c r="R38" s="736"/>
      <c r="S38" s="183"/>
      <c r="T38" s="740"/>
      <c r="U38" s="740"/>
      <c r="V38" s="740"/>
      <c r="W38" s="740"/>
      <c r="X38" s="740"/>
      <c r="Y38" s="740"/>
      <c r="Z38" s="740"/>
      <c r="AA38" s="740"/>
      <c r="AB38" s="740"/>
      <c r="AC38" s="740"/>
      <c r="AD38" s="740"/>
      <c r="AE38" s="740"/>
      <c r="AF38" s="740"/>
      <c r="AG38" s="740"/>
      <c r="AH38" s="740"/>
      <c r="AI38" s="740"/>
      <c r="AJ38" s="740"/>
      <c r="AK38" s="740"/>
      <c r="AL38" s="740"/>
      <c r="AM38" s="740"/>
      <c r="AN38" s="740"/>
      <c r="AO38" s="740"/>
      <c r="AP38" s="740" t="s">
        <v>120</v>
      </c>
    </row>
    <row r="39" spans="1:42" ht="15" customHeight="1" x14ac:dyDescent="0.25">
      <c r="A39" s="189">
        <v>39</v>
      </c>
      <c r="B39" s="727"/>
      <c r="C39" s="257"/>
      <c r="D39" s="749" t="s">
        <v>634</v>
      </c>
      <c r="E39" s="197"/>
      <c r="F39" s="187" t="s">
        <v>619</v>
      </c>
      <c r="G39" s="736"/>
      <c r="H39" s="738"/>
      <c r="I39" s="736"/>
      <c r="J39" s="737" t="s">
        <v>120</v>
      </c>
      <c r="K39" s="739"/>
      <c r="L39" s="739"/>
      <c r="M39" s="739"/>
      <c r="N39" s="739"/>
      <c r="O39" s="739"/>
      <c r="P39" s="737" t="s">
        <v>120</v>
      </c>
      <c r="Q39" s="737"/>
      <c r="R39" s="736"/>
      <c r="S39" s="183"/>
      <c r="T39" s="740"/>
      <c r="U39" s="740"/>
      <c r="V39" s="740"/>
      <c r="W39" s="740"/>
      <c r="X39" s="740"/>
      <c r="Y39" s="740"/>
      <c r="Z39" s="740"/>
      <c r="AA39" s="740"/>
      <c r="AB39" s="740"/>
      <c r="AC39" s="740"/>
      <c r="AD39" s="740"/>
      <c r="AE39" s="740"/>
      <c r="AF39" s="740"/>
      <c r="AG39" s="740"/>
      <c r="AH39" s="740"/>
      <c r="AI39" s="740"/>
      <c r="AJ39" s="740"/>
      <c r="AK39" s="740"/>
      <c r="AL39" s="740"/>
      <c r="AM39" s="740"/>
      <c r="AN39" s="740"/>
      <c r="AO39" s="740"/>
      <c r="AP39" s="740" t="s">
        <v>120</v>
      </c>
    </row>
    <row r="40" spans="1:42" ht="15" customHeight="1" x14ac:dyDescent="0.25">
      <c r="A40" s="189">
        <v>40</v>
      </c>
      <c r="B40" s="727"/>
      <c r="C40" s="257"/>
      <c r="D40" s="749" t="s">
        <v>635</v>
      </c>
      <c r="E40" s="197"/>
      <c r="F40" s="187" t="s">
        <v>619</v>
      </c>
      <c r="G40" s="736"/>
      <c r="H40" s="738"/>
      <c r="I40" s="736"/>
      <c r="J40" s="737" t="s">
        <v>120</v>
      </c>
      <c r="K40" s="739"/>
      <c r="L40" s="739"/>
      <c r="M40" s="739"/>
      <c r="N40" s="739"/>
      <c r="O40" s="739"/>
      <c r="P40" s="737" t="s">
        <v>120</v>
      </c>
      <c r="Q40" s="737"/>
      <c r="R40" s="736"/>
      <c r="S40" s="183"/>
      <c r="T40" s="740"/>
      <c r="U40" s="740"/>
      <c r="V40" s="740"/>
      <c r="W40" s="740"/>
      <c r="X40" s="740"/>
      <c r="Y40" s="740"/>
      <c r="Z40" s="740"/>
      <c r="AA40" s="740"/>
      <c r="AB40" s="740"/>
      <c r="AC40" s="740"/>
      <c r="AD40" s="740"/>
      <c r="AE40" s="740"/>
      <c r="AF40" s="740"/>
      <c r="AG40" s="740"/>
      <c r="AH40" s="740"/>
      <c r="AI40" s="740"/>
      <c r="AJ40" s="740"/>
      <c r="AK40" s="740"/>
      <c r="AL40" s="740"/>
      <c r="AM40" s="740"/>
      <c r="AN40" s="740"/>
      <c r="AO40" s="740"/>
      <c r="AP40" s="740" t="s">
        <v>120</v>
      </c>
    </row>
    <row r="41" spans="1:42" ht="15" customHeight="1" x14ac:dyDescent="0.25">
      <c r="A41" s="189">
        <v>41</v>
      </c>
      <c r="B41" s="727"/>
      <c r="C41" s="257"/>
      <c r="D41" s="749" t="s">
        <v>636</v>
      </c>
      <c r="E41" s="197"/>
      <c r="F41" s="187" t="s">
        <v>619</v>
      </c>
      <c r="G41" s="736"/>
      <c r="H41" s="738"/>
      <c r="I41" s="736"/>
      <c r="J41" s="737" t="s">
        <v>120</v>
      </c>
      <c r="K41" s="739"/>
      <c r="L41" s="739"/>
      <c r="M41" s="739"/>
      <c r="N41" s="739"/>
      <c r="O41" s="739"/>
      <c r="P41" s="737" t="s">
        <v>120</v>
      </c>
      <c r="Q41" s="737"/>
      <c r="R41" s="736"/>
      <c r="S41" s="183"/>
      <c r="T41" s="740"/>
      <c r="U41" s="740"/>
      <c r="V41" s="740"/>
      <c r="W41" s="740"/>
      <c r="X41" s="740"/>
      <c r="Y41" s="740"/>
      <c r="Z41" s="740"/>
      <c r="AA41" s="740"/>
      <c r="AB41" s="740"/>
      <c r="AC41" s="740"/>
      <c r="AD41" s="740"/>
      <c r="AE41" s="740"/>
      <c r="AF41" s="740"/>
      <c r="AG41" s="740"/>
      <c r="AH41" s="740"/>
      <c r="AI41" s="740"/>
      <c r="AJ41" s="740"/>
      <c r="AK41" s="740"/>
      <c r="AL41" s="740"/>
      <c r="AM41" s="740"/>
      <c r="AN41" s="740"/>
      <c r="AO41" s="740"/>
      <c r="AP41" s="740" t="s">
        <v>120</v>
      </c>
    </row>
    <row r="42" spans="1:42" ht="15" customHeight="1" x14ac:dyDescent="0.25">
      <c r="A42" s="189">
        <v>42</v>
      </c>
      <c r="B42" s="727"/>
      <c r="C42" s="257"/>
      <c r="D42" s="749" t="s">
        <v>637</v>
      </c>
      <c r="E42" s="197"/>
      <c r="F42" s="187" t="s">
        <v>619</v>
      </c>
      <c r="G42" s="736"/>
      <c r="H42" s="738"/>
      <c r="I42" s="736"/>
      <c r="J42" s="737" t="s">
        <v>120</v>
      </c>
      <c r="K42" s="739"/>
      <c r="L42" s="739"/>
      <c r="M42" s="739"/>
      <c r="N42" s="739"/>
      <c r="O42" s="739"/>
      <c r="P42" s="737" t="s">
        <v>120</v>
      </c>
      <c r="Q42" s="737"/>
      <c r="R42" s="736"/>
      <c r="S42" s="183"/>
      <c r="T42" s="740"/>
      <c r="U42" s="740"/>
      <c r="V42" s="740"/>
      <c r="W42" s="740"/>
      <c r="X42" s="740"/>
      <c r="Y42" s="740"/>
      <c r="Z42" s="740"/>
      <c r="AA42" s="740"/>
      <c r="AB42" s="740"/>
      <c r="AC42" s="740"/>
      <c r="AD42" s="740"/>
      <c r="AE42" s="740"/>
      <c r="AF42" s="740"/>
      <c r="AG42" s="740"/>
      <c r="AH42" s="740"/>
      <c r="AI42" s="740"/>
      <c r="AJ42" s="740"/>
      <c r="AK42" s="740"/>
      <c r="AL42" s="740"/>
      <c r="AM42" s="740"/>
      <c r="AN42" s="740"/>
      <c r="AO42" s="740"/>
      <c r="AP42" s="740" t="s">
        <v>120</v>
      </c>
    </row>
    <row r="43" spans="1:42" ht="15" customHeight="1" x14ac:dyDescent="0.25">
      <c r="A43" s="189">
        <v>43</v>
      </c>
      <c r="B43" s="727"/>
      <c r="C43" s="735" t="s">
        <v>328</v>
      </c>
      <c r="D43" s="392"/>
      <c r="E43" s="747"/>
      <c r="F43" s="187"/>
      <c r="G43" s="736"/>
      <c r="H43" s="738">
        <f>I43-G43</f>
        <v>0</v>
      </c>
      <c r="I43" s="736"/>
      <c r="J43" s="737" t="s">
        <v>120</v>
      </c>
      <c r="K43" s="739"/>
      <c r="L43" s="739"/>
      <c r="M43" s="739"/>
      <c r="N43" s="739"/>
      <c r="O43" s="739"/>
      <c r="P43" s="737" t="s">
        <v>120</v>
      </c>
      <c r="Q43" s="737"/>
      <c r="R43" s="736"/>
      <c r="S43" s="183"/>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row>
    <row r="44" spans="1:42" ht="15" customHeight="1" x14ac:dyDescent="0.25">
      <c r="A44" s="189">
        <v>44</v>
      </c>
      <c r="B44" s="727"/>
      <c r="C44" s="390" t="s">
        <v>325</v>
      </c>
      <c r="D44" s="390"/>
      <c r="E44" s="747"/>
      <c r="F44" s="187" t="s">
        <v>619</v>
      </c>
      <c r="G44" s="736"/>
      <c r="H44" s="738">
        <f>I44-G44</f>
        <v>0</v>
      </c>
      <c r="I44" s="736"/>
      <c r="J44" s="737" t="s">
        <v>120</v>
      </c>
      <c r="K44" s="739"/>
      <c r="L44" s="739"/>
      <c r="M44" s="739"/>
      <c r="N44" s="739"/>
      <c r="O44" s="739"/>
      <c r="P44" s="737" t="s">
        <v>120</v>
      </c>
      <c r="Q44" s="737"/>
      <c r="R44" s="736"/>
      <c r="S44" s="183"/>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row>
    <row r="45" spans="1:42" ht="15" customHeight="1" x14ac:dyDescent="0.25">
      <c r="A45" s="189">
        <v>45</v>
      </c>
      <c r="B45" s="727"/>
      <c r="C45" s="390" t="s">
        <v>638</v>
      </c>
      <c r="D45" s="390"/>
      <c r="E45" s="742"/>
      <c r="F45" s="187" t="s">
        <v>619</v>
      </c>
      <c r="G45" s="736"/>
      <c r="H45" s="738">
        <f t="shared" ref="H45:H49" si="1">I45-G45</f>
        <v>0</v>
      </c>
      <c r="I45" s="736"/>
      <c r="J45" s="737" t="s">
        <v>120</v>
      </c>
      <c r="K45" s="739"/>
      <c r="L45" s="739"/>
      <c r="M45" s="739"/>
      <c r="N45" s="739"/>
      <c r="O45" s="739"/>
      <c r="P45" s="737" t="s">
        <v>120</v>
      </c>
      <c r="Q45" s="737"/>
      <c r="R45" s="736"/>
      <c r="S45" s="183"/>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row>
    <row r="46" spans="1:42" ht="15" customHeight="1" x14ac:dyDescent="0.25">
      <c r="A46" s="189">
        <v>46</v>
      </c>
      <c r="B46" s="727"/>
      <c r="C46" s="390" t="s">
        <v>326</v>
      </c>
      <c r="D46" s="390"/>
      <c r="E46" s="747"/>
      <c r="F46" s="187"/>
      <c r="G46" s="736"/>
      <c r="H46" s="738">
        <f t="shared" si="1"/>
        <v>0</v>
      </c>
      <c r="I46" s="736"/>
      <c r="J46" s="737" t="s">
        <v>120</v>
      </c>
      <c r="K46" s="739"/>
      <c r="L46" s="739"/>
      <c r="M46" s="739"/>
      <c r="N46" s="739"/>
      <c r="O46" s="739"/>
      <c r="P46" s="737" t="s">
        <v>120</v>
      </c>
      <c r="Q46" s="737"/>
      <c r="R46" s="736"/>
      <c r="S46" s="183"/>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row>
    <row r="47" spans="1:42" ht="15" customHeight="1" x14ac:dyDescent="0.25">
      <c r="A47" s="189">
        <v>47</v>
      </c>
      <c r="B47" s="727"/>
      <c r="C47" s="390"/>
      <c r="D47" s="390" t="s">
        <v>639</v>
      </c>
      <c r="E47" s="747"/>
      <c r="F47" s="187" t="s">
        <v>619</v>
      </c>
      <c r="G47" s="736"/>
      <c r="H47" s="738">
        <f t="shared" si="1"/>
        <v>0</v>
      </c>
      <c r="I47" s="736"/>
      <c r="J47" s="737" t="s">
        <v>120</v>
      </c>
      <c r="K47" s="739"/>
      <c r="L47" s="739"/>
      <c r="M47" s="739"/>
      <c r="N47" s="739"/>
      <c r="O47" s="739"/>
      <c r="P47" s="737" t="s">
        <v>120</v>
      </c>
      <c r="Q47" s="737"/>
      <c r="R47" s="736"/>
      <c r="S47" s="183"/>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row>
    <row r="48" spans="1:42" ht="15" customHeight="1" x14ac:dyDescent="0.25">
      <c r="A48" s="189">
        <v>48</v>
      </c>
      <c r="B48" s="727"/>
      <c r="C48" s="390"/>
      <c r="D48" s="390" t="s">
        <v>640</v>
      </c>
      <c r="E48" s="747"/>
      <c r="F48" s="187" t="s">
        <v>619</v>
      </c>
      <c r="G48" s="736"/>
      <c r="H48" s="738">
        <f t="shared" si="1"/>
        <v>0</v>
      </c>
      <c r="I48" s="736"/>
      <c r="J48" s="737" t="s">
        <v>120</v>
      </c>
      <c r="K48" s="739"/>
      <c r="L48" s="739"/>
      <c r="M48" s="739"/>
      <c r="N48" s="739"/>
      <c r="O48" s="739"/>
      <c r="P48" s="737" t="s">
        <v>120</v>
      </c>
      <c r="Q48" s="737"/>
      <c r="R48" s="736"/>
      <c r="S48" s="183"/>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row>
    <row r="49" spans="1:42" ht="15" customHeight="1" x14ac:dyDescent="0.25">
      <c r="A49" s="189">
        <v>49</v>
      </c>
      <c r="B49" s="727"/>
      <c r="C49" s="390"/>
      <c r="D49" s="390" t="s">
        <v>641</v>
      </c>
      <c r="E49" s="747"/>
      <c r="F49" s="187" t="s">
        <v>619</v>
      </c>
      <c r="G49" s="736"/>
      <c r="H49" s="738">
        <f t="shared" si="1"/>
        <v>0</v>
      </c>
      <c r="I49" s="736"/>
      <c r="J49" s="737" t="s">
        <v>120</v>
      </c>
      <c r="K49" s="739"/>
      <c r="L49" s="739"/>
      <c r="M49" s="739"/>
      <c r="N49" s="739"/>
      <c r="O49" s="739"/>
      <c r="P49" s="737" t="s">
        <v>120</v>
      </c>
      <c r="Q49" s="737"/>
      <c r="R49" s="736"/>
      <c r="S49" s="183"/>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row>
    <row r="50" spans="1:42" ht="15" customHeight="1" x14ac:dyDescent="0.25">
      <c r="A50" s="189">
        <v>50</v>
      </c>
      <c r="B50" s="727"/>
      <c r="C50" s="727"/>
      <c r="D50" s="727"/>
      <c r="E50" s="727"/>
      <c r="F50" s="727"/>
      <c r="G50" s="727"/>
      <c r="H50" s="727"/>
      <c r="I50" s="727"/>
      <c r="J50" s="727"/>
      <c r="K50" s="727"/>
      <c r="L50" s="727"/>
      <c r="M50" s="727"/>
      <c r="N50" s="727"/>
      <c r="O50" s="727"/>
      <c r="P50" s="727"/>
      <c r="Q50" s="727"/>
      <c r="R50" s="727"/>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row>
    <row r="51" spans="1:42" ht="15" customHeight="1" x14ac:dyDescent="0.25">
      <c r="A51" s="189">
        <v>51</v>
      </c>
      <c r="B51" s="727"/>
      <c r="C51" s="735" t="s">
        <v>642</v>
      </c>
      <c r="D51" s="257"/>
      <c r="E51" s="197"/>
      <c r="F51" s="187"/>
      <c r="G51" s="187"/>
      <c r="H51" s="187"/>
      <c r="I51" s="187"/>
      <c r="J51" s="187"/>
      <c r="K51" s="187"/>
      <c r="L51" s="187"/>
      <c r="M51" s="187"/>
      <c r="N51" s="187"/>
      <c r="O51" s="187"/>
      <c r="P51" s="187"/>
      <c r="Q51" s="187"/>
      <c r="R51" s="187"/>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row>
    <row r="52" spans="1:42" ht="15" customHeight="1" x14ac:dyDescent="0.25">
      <c r="A52" s="189">
        <v>52</v>
      </c>
      <c r="B52" s="727"/>
      <c r="C52" s="735" t="s">
        <v>643</v>
      </c>
      <c r="D52" s="257"/>
      <c r="E52" s="197"/>
      <c r="F52" s="187"/>
      <c r="G52" s="187"/>
      <c r="H52" s="187"/>
      <c r="I52" s="187"/>
      <c r="J52" s="187"/>
      <c r="K52" s="187"/>
      <c r="L52" s="187"/>
      <c r="M52" s="187"/>
      <c r="N52" s="187"/>
      <c r="O52" s="187"/>
      <c r="P52" s="187"/>
      <c r="Q52" s="187"/>
      <c r="R52" s="187"/>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row>
    <row r="53" spans="1:42" ht="15" customHeight="1" x14ac:dyDescent="0.25">
      <c r="A53" s="189">
        <v>53</v>
      </c>
      <c r="B53" s="727"/>
      <c r="C53" s="257"/>
      <c r="D53" s="750" t="s">
        <v>644</v>
      </c>
      <c r="E53" s="197"/>
      <c r="F53" s="187" t="s">
        <v>619</v>
      </c>
      <c r="G53" s="736"/>
      <c r="H53" s="739">
        <f t="shared" ref="H53:H59" si="2">I53-G53</f>
        <v>0</v>
      </c>
      <c r="I53" s="736"/>
      <c r="J53" s="736" t="s">
        <v>120</v>
      </c>
      <c r="K53" s="739"/>
      <c r="L53" s="739"/>
      <c r="M53" s="739"/>
      <c r="N53" s="739"/>
      <c r="O53" s="739"/>
      <c r="P53" s="736" t="s">
        <v>120</v>
      </c>
      <c r="Q53" s="736"/>
      <c r="R53" s="736"/>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row>
    <row r="54" spans="1:42" ht="15" customHeight="1" x14ac:dyDescent="0.25">
      <c r="A54" s="189">
        <v>54</v>
      </c>
      <c r="B54" s="727"/>
      <c r="C54" s="257"/>
      <c r="D54" s="750" t="s">
        <v>644</v>
      </c>
      <c r="E54" s="197"/>
      <c r="F54" s="187" t="s">
        <v>619</v>
      </c>
      <c r="G54" s="736"/>
      <c r="H54" s="738">
        <f t="shared" si="2"/>
        <v>0</v>
      </c>
      <c r="I54" s="736"/>
      <c r="J54" s="737" t="s">
        <v>120</v>
      </c>
      <c r="K54" s="739"/>
      <c r="L54" s="739"/>
      <c r="M54" s="739"/>
      <c r="N54" s="739"/>
      <c r="O54" s="739"/>
      <c r="P54" s="737" t="s">
        <v>120</v>
      </c>
      <c r="Q54" s="737"/>
      <c r="R54" s="736"/>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row>
    <row r="55" spans="1:42" ht="15" customHeight="1" x14ac:dyDescent="0.25">
      <c r="A55" s="189">
        <v>55</v>
      </c>
      <c r="B55" s="727"/>
      <c r="C55" s="257"/>
      <c r="D55" s="750" t="s">
        <v>644</v>
      </c>
      <c r="E55" s="197"/>
      <c r="F55" s="187" t="s">
        <v>619</v>
      </c>
      <c r="G55" s="736"/>
      <c r="H55" s="738">
        <f t="shared" si="2"/>
        <v>0</v>
      </c>
      <c r="I55" s="736"/>
      <c r="J55" s="737" t="s">
        <v>120</v>
      </c>
      <c r="K55" s="739"/>
      <c r="L55" s="739"/>
      <c r="M55" s="739"/>
      <c r="N55" s="739"/>
      <c r="O55" s="739"/>
      <c r="P55" s="737" t="s">
        <v>120</v>
      </c>
      <c r="Q55" s="737"/>
      <c r="R55" s="736"/>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row>
    <row r="56" spans="1:42" ht="15" customHeight="1" x14ac:dyDescent="0.25">
      <c r="A56" s="189">
        <v>56</v>
      </c>
      <c r="B56" s="727"/>
      <c r="C56" s="735" t="s">
        <v>645</v>
      </c>
      <c r="D56" s="749"/>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255"/>
      <c r="AN56" s="255"/>
      <c r="AO56" s="255"/>
      <c r="AP56" s="255"/>
    </row>
    <row r="57" spans="1:42" ht="15" customHeight="1" x14ac:dyDescent="0.25">
      <c r="A57" s="189">
        <v>57</v>
      </c>
      <c r="B57" s="727"/>
      <c r="C57" s="257"/>
      <c r="D57" s="750" t="s">
        <v>644</v>
      </c>
      <c r="E57" s="197"/>
      <c r="F57" s="187" t="s">
        <v>619</v>
      </c>
      <c r="G57" s="736"/>
      <c r="H57" s="739">
        <f t="shared" si="2"/>
        <v>0</v>
      </c>
      <c r="I57" s="736"/>
      <c r="J57" s="736" t="s">
        <v>120</v>
      </c>
      <c r="K57" s="739"/>
      <c r="L57" s="739"/>
      <c r="M57" s="739"/>
      <c r="N57" s="739"/>
      <c r="O57" s="739"/>
      <c r="P57" s="736" t="s">
        <v>120</v>
      </c>
      <c r="Q57" s="736"/>
      <c r="R57" s="736"/>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row>
    <row r="58" spans="1:42" ht="15" customHeight="1" x14ac:dyDescent="0.25">
      <c r="A58" s="189">
        <v>58</v>
      </c>
      <c r="B58" s="727"/>
      <c r="C58" s="257"/>
      <c r="D58" s="750" t="s">
        <v>644</v>
      </c>
      <c r="E58" s="197"/>
      <c r="F58" s="187" t="s">
        <v>619</v>
      </c>
      <c r="G58" s="736"/>
      <c r="H58" s="739">
        <f t="shared" si="2"/>
        <v>0</v>
      </c>
      <c r="I58" s="736"/>
      <c r="J58" s="736" t="s">
        <v>120</v>
      </c>
      <c r="K58" s="739"/>
      <c r="L58" s="739"/>
      <c r="M58" s="739"/>
      <c r="N58" s="739"/>
      <c r="O58" s="739"/>
      <c r="P58" s="736" t="s">
        <v>120</v>
      </c>
      <c r="Q58" s="736"/>
      <c r="R58" s="736"/>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row>
    <row r="59" spans="1:42" ht="15" customHeight="1" x14ac:dyDescent="0.25">
      <c r="A59" s="189">
        <v>59</v>
      </c>
      <c r="B59" s="727"/>
      <c r="C59" s="257"/>
      <c r="D59" s="750" t="s">
        <v>644</v>
      </c>
      <c r="E59" s="197"/>
      <c r="F59" s="187" t="s">
        <v>619</v>
      </c>
      <c r="G59" s="736"/>
      <c r="H59" s="739">
        <f t="shared" si="2"/>
        <v>0</v>
      </c>
      <c r="I59" s="736"/>
      <c r="J59" s="736" t="s">
        <v>120</v>
      </c>
      <c r="K59" s="739"/>
      <c r="L59" s="739"/>
      <c r="M59" s="739"/>
      <c r="N59" s="739"/>
      <c r="O59" s="739"/>
      <c r="P59" s="736" t="s">
        <v>120</v>
      </c>
      <c r="Q59" s="736"/>
      <c r="R59" s="736"/>
      <c r="S59" s="211"/>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row>
    <row r="60" spans="1:42" s="752" customFormat="1" ht="15" customHeight="1" x14ac:dyDescent="0.25">
      <c r="A60" s="189">
        <v>60</v>
      </c>
      <c r="B60" s="727"/>
      <c r="C60" s="727"/>
      <c r="D60" s="727"/>
      <c r="E60" s="727"/>
      <c r="F60" s="727"/>
      <c r="G60" s="727"/>
      <c r="H60" s="727"/>
      <c r="I60" s="727"/>
      <c r="J60" s="727"/>
      <c r="K60" s="727"/>
      <c r="L60" s="727"/>
      <c r="M60" s="727"/>
      <c r="N60" s="727"/>
      <c r="O60" s="727"/>
      <c r="P60" s="727"/>
      <c r="Q60" s="727"/>
      <c r="R60" s="727"/>
      <c r="S60" s="751"/>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row>
    <row r="65" spans="1:1" x14ac:dyDescent="0.25">
      <c r="A65" s="58">
        <v>1</v>
      </c>
    </row>
    <row r="66" spans="1:1" x14ac:dyDescent="0.25">
      <c r="A66" s="58">
        <v>2</v>
      </c>
    </row>
    <row r="67" spans="1:1" x14ac:dyDescent="0.25">
      <c r="A67" s="58">
        <v>3</v>
      </c>
    </row>
    <row r="68" spans="1:1" x14ac:dyDescent="0.25">
      <c r="A68" s="58">
        <v>4</v>
      </c>
    </row>
    <row r="69" spans="1:1" x14ac:dyDescent="0.25">
      <c r="A69" s="58" t="s">
        <v>646</v>
      </c>
    </row>
    <row r="70" spans="1:1" x14ac:dyDescent="0.25">
      <c r="A70" s="58" t="s">
        <v>120</v>
      </c>
    </row>
  </sheetData>
  <sheetProtection formatRows="0" insertRows="0"/>
  <mergeCells count="6">
    <mergeCell ref="AA8:AN8"/>
    <mergeCell ref="A6:S6"/>
    <mergeCell ref="G8:I8"/>
    <mergeCell ref="K8:O8"/>
    <mergeCell ref="H2:I2"/>
    <mergeCell ref="H3:I3"/>
  </mergeCells>
  <dataValidations count="1">
    <dataValidation type="list" allowBlank="1" showInputMessage="1" showErrorMessage="1" sqref="J57:J59 P53:Q55 P10:Q49 P57:Q59 J53:J55 J10:J49 AP10:AP42" xr:uid="{11D6E66E-BDC1-4163-A636-FDA2B0691F02}">
      <formula1>$A$65:$A$70</formula1>
    </dataValidation>
  </dataValidations>
  <pageMargins left="0.70866141732283472" right="0.70866141732283472" top="0.74803149606299213" bottom="0.74803149606299213" header="0.31496062992125989" footer="0.31496062992125989"/>
  <pageSetup paperSize="9" scale="19" orientation="portrait" r:id="rId1"/>
  <headerFooter alignWithMargins="0">
    <oddHeader>&amp;CCommerce Commission Information Disclosure Template</oddHeader>
    <oddFooter>&amp;L&amp;F&amp;C&amp;P&amp;R&amp;A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25346-90DC-4D10-AC40-262A7F1BA237}">
  <sheetPr>
    <tabColor rgb="FF92D050"/>
  </sheetPr>
  <dimension ref="A1:O185"/>
  <sheetViews>
    <sheetView showGridLines="0" view="pageBreakPreview" zoomScaleNormal="100" zoomScaleSheetLayoutView="100" workbookViewId="0">
      <selection activeCell="H4" sqref="H4"/>
    </sheetView>
  </sheetViews>
  <sheetFormatPr defaultColWidth="9.140625" defaultRowHeight="12.75" x14ac:dyDescent="0.2"/>
  <cols>
    <col min="1" max="1" width="5" style="558" customWidth="1"/>
    <col min="2" max="2" width="2.140625" style="558" customWidth="1"/>
    <col min="3" max="3" width="6.140625" style="558" customWidth="1"/>
    <col min="4" max="5" width="2.28515625" style="558" customWidth="1"/>
    <col min="6" max="6" width="53.28515625" style="558" customWidth="1"/>
    <col min="7" max="7" width="19" style="558" customWidth="1"/>
    <col min="8" max="13" width="16.140625" style="558" customWidth="1"/>
    <col min="14" max="14" width="2.140625" style="558" customWidth="1"/>
    <col min="15" max="15" width="7.28515625" style="558" bestFit="1" customWidth="1"/>
    <col min="16" max="16384" width="9.140625" style="558"/>
  </cols>
  <sheetData>
    <row r="1" spans="1:15" s="548" customFormat="1" ht="15" customHeight="1" x14ac:dyDescent="0.2">
      <c r="A1" s="546"/>
      <c r="B1" s="225"/>
      <c r="C1" s="225"/>
      <c r="D1" s="225"/>
      <c r="E1" s="225"/>
      <c r="F1" s="225"/>
      <c r="G1" s="225"/>
      <c r="H1" s="225"/>
      <c r="I1" s="225"/>
      <c r="J1" s="225"/>
      <c r="K1" s="225"/>
      <c r="L1" s="225"/>
      <c r="M1" s="214"/>
      <c r="N1" s="223"/>
      <c r="O1" s="547"/>
    </row>
    <row r="2" spans="1:15" s="548" customFormat="1" ht="18" customHeight="1" x14ac:dyDescent="0.3">
      <c r="A2" s="457"/>
      <c r="B2" s="214"/>
      <c r="C2" s="214"/>
      <c r="D2" s="214"/>
      <c r="E2" s="214"/>
      <c r="F2" s="214"/>
      <c r="G2" s="214"/>
      <c r="H2" s="214"/>
      <c r="I2" s="214"/>
      <c r="J2" s="549" t="s">
        <v>1052</v>
      </c>
      <c r="K2" s="913" t="str">
        <f>IF(NOT(ISBLANK(CoverSheet!$C$8)),CoverSheet!$C$8,"")</f>
        <v/>
      </c>
      <c r="L2" s="913"/>
      <c r="M2" s="214"/>
      <c r="N2" s="212"/>
      <c r="O2" s="547"/>
    </row>
    <row r="3" spans="1:15" s="548" customFormat="1" ht="18" customHeight="1" x14ac:dyDescent="0.25">
      <c r="A3" s="457"/>
      <c r="B3" s="214"/>
      <c r="C3" s="214"/>
      <c r="D3" s="214"/>
      <c r="E3" s="214"/>
      <c r="F3" s="214"/>
      <c r="G3" s="214"/>
      <c r="H3" s="214"/>
      <c r="I3" s="214"/>
      <c r="J3" s="549" t="s">
        <v>1068</v>
      </c>
      <c r="K3" s="914"/>
      <c r="L3" s="914"/>
      <c r="M3" s="214"/>
      <c r="N3" s="212"/>
      <c r="O3" s="547"/>
    </row>
    <row r="4" spans="1:15" s="548" customFormat="1" ht="21" x14ac:dyDescent="0.35">
      <c r="A4" s="550" t="s">
        <v>1026</v>
      </c>
      <c r="B4" s="551"/>
      <c r="C4" s="214"/>
      <c r="D4" s="214"/>
      <c r="E4" s="214"/>
      <c r="F4" s="214"/>
      <c r="G4" s="214"/>
      <c r="H4" s="214"/>
      <c r="I4" s="214"/>
      <c r="J4" s="552"/>
      <c r="K4" s="214"/>
      <c r="L4" s="214"/>
      <c r="M4" s="214"/>
      <c r="N4" s="212"/>
      <c r="O4" s="547"/>
    </row>
    <row r="5" spans="1:15" s="555" customFormat="1" ht="61.5" customHeight="1" x14ac:dyDescent="0.2">
      <c r="A5" s="916" t="s">
        <v>1066</v>
      </c>
      <c r="B5" s="917"/>
      <c r="C5" s="917"/>
      <c r="D5" s="917"/>
      <c r="E5" s="917"/>
      <c r="F5" s="917"/>
      <c r="G5" s="917"/>
      <c r="H5" s="917"/>
      <c r="I5" s="917"/>
      <c r="J5" s="917"/>
      <c r="K5" s="917"/>
      <c r="L5" s="917"/>
      <c r="M5" s="917"/>
      <c r="N5" s="553"/>
      <c r="O5" s="554"/>
    </row>
    <row r="6" spans="1:15" ht="15" customHeight="1" x14ac:dyDescent="0.2">
      <c r="A6" s="556" t="s">
        <v>151</v>
      </c>
      <c r="B6" s="552"/>
      <c r="C6" s="552"/>
      <c r="D6" s="214"/>
      <c r="E6" s="214"/>
      <c r="F6" s="214"/>
      <c r="G6" s="214"/>
      <c r="H6" s="214"/>
      <c r="I6" s="214"/>
      <c r="J6" s="214"/>
      <c r="K6" s="214"/>
      <c r="L6" s="214"/>
      <c r="M6" s="214"/>
      <c r="N6" s="212"/>
      <c r="O6" s="557"/>
    </row>
    <row r="7" spans="1:15" ht="32.25" customHeight="1" x14ac:dyDescent="0.2">
      <c r="A7" s="559">
        <v>7</v>
      </c>
      <c r="B7" s="560"/>
      <c r="C7" s="561"/>
      <c r="D7" s="561"/>
      <c r="E7" s="561"/>
      <c r="F7" s="562"/>
      <c r="G7" s="562"/>
      <c r="H7" s="563" t="s">
        <v>970</v>
      </c>
      <c r="I7" s="563" t="s">
        <v>453</v>
      </c>
      <c r="J7" s="563" t="s">
        <v>454</v>
      </c>
      <c r="K7" s="563" t="s">
        <v>455</v>
      </c>
      <c r="L7" s="563" t="s">
        <v>456</v>
      </c>
      <c r="M7" s="563" t="s">
        <v>457</v>
      </c>
      <c r="N7" s="564"/>
      <c r="O7" s="557"/>
    </row>
    <row r="8" spans="1:15" ht="18.75" customHeight="1" x14ac:dyDescent="0.2">
      <c r="A8" s="559">
        <v>8</v>
      </c>
      <c r="B8" s="560"/>
      <c r="C8" s="565"/>
      <c r="D8" s="561"/>
      <c r="E8" s="561"/>
      <c r="F8" s="562"/>
      <c r="G8" s="562"/>
      <c r="H8" s="566" t="s">
        <v>426</v>
      </c>
      <c r="I8" s="566" t="s">
        <v>426</v>
      </c>
      <c r="J8" s="566" t="s">
        <v>426</v>
      </c>
      <c r="K8" s="566" t="s">
        <v>426</v>
      </c>
      <c r="L8" s="566" t="s">
        <v>426</v>
      </c>
      <c r="M8" s="566" t="s">
        <v>426</v>
      </c>
      <c r="N8" s="564"/>
      <c r="O8" s="557"/>
    </row>
    <row r="9" spans="1:15" ht="26.25" customHeight="1" x14ac:dyDescent="0.3">
      <c r="A9" s="559">
        <v>9</v>
      </c>
      <c r="B9" s="560"/>
      <c r="C9" s="567" t="s">
        <v>1027</v>
      </c>
      <c r="D9" s="561"/>
      <c r="E9" s="561"/>
      <c r="F9" s="561"/>
      <c r="G9" s="562"/>
      <c r="H9" s="568" t="s">
        <v>458</v>
      </c>
      <c r="I9" s="566"/>
      <c r="J9" s="566"/>
      <c r="K9" s="566"/>
      <c r="L9" s="566"/>
      <c r="M9" s="566"/>
      <c r="N9" s="564"/>
      <c r="O9" s="557"/>
    </row>
    <row r="10" spans="1:15" ht="15" customHeight="1" x14ac:dyDescent="0.2">
      <c r="A10" s="559">
        <v>10</v>
      </c>
      <c r="B10" s="560"/>
      <c r="C10" s="715"/>
      <c r="D10" s="715"/>
      <c r="E10" s="562"/>
      <c r="F10" s="569" t="s">
        <v>390</v>
      </c>
      <c r="G10" s="562"/>
      <c r="H10" s="688"/>
      <c r="I10" s="688"/>
      <c r="J10" s="688"/>
      <c r="K10" s="688"/>
      <c r="L10" s="688"/>
      <c r="M10" s="688"/>
      <c r="N10" s="564"/>
      <c r="O10" s="557"/>
    </row>
    <row r="11" spans="1:15" s="572" customFormat="1" ht="15" customHeight="1" x14ac:dyDescent="0.2">
      <c r="A11" s="559">
        <v>11</v>
      </c>
      <c r="B11" s="560"/>
      <c r="C11" s="715"/>
      <c r="D11" s="715"/>
      <c r="E11" s="570"/>
      <c r="F11" s="571" t="s">
        <v>391</v>
      </c>
      <c r="G11" s="570"/>
      <c r="H11" s="688"/>
      <c r="I11" s="688"/>
      <c r="J11" s="688"/>
      <c r="K11" s="688"/>
      <c r="L11" s="688"/>
      <c r="M11" s="688"/>
      <c r="N11" s="564"/>
      <c r="O11" s="557"/>
    </row>
    <row r="12" spans="1:15" s="572" customFormat="1" ht="15" customHeight="1" thickBot="1" x14ac:dyDescent="0.25">
      <c r="A12" s="559">
        <v>12</v>
      </c>
      <c r="B12" s="560"/>
      <c r="C12" s="715"/>
      <c r="D12" s="715"/>
      <c r="E12" s="570"/>
      <c r="F12" s="571" t="s">
        <v>365</v>
      </c>
      <c r="G12" s="570"/>
      <c r="H12" s="688"/>
      <c r="I12" s="688"/>
      <c r="J12" s="688"/>
      <c r="K12" s="688"/>
      <c r="L12" s="688"/>
      <c r="M12" s="688"/>
      <c r="N12" s="564"/>
      <c r="O12" s="557"/>
    </row>
    <row r="13" spans="1:15" ht="15" customHeight="1" thickBot="1" x14ac:dyDescent="0.25">
      <c r="A13" s="559">
        <v>13</v>
      </c>
      <c r="B13" s="560"/>
      <c r="C13" s="715"/>
      <c r="D13" s="715"/>
      <c r="E13" s="573" t="s">
        <v>403</v>
      </c>
      <c r="F13" s="573"/>
      <c r="G13" s="570"/>
      <c r="H13" s="574">
        <f t="shared" ref="H13:M13" si="0">SUM(H10:H12)</f>
        <v>0</v>
      </c>
      <c r="I13" s="574">
        <f t="shared" si="0"/>
        <v>0</v>
      </c>
      <c r="J13" s="574">
        <f t="shared" si="0"/>
        <v>0</v>
      </c>
      <c r="K13" s="574">
        <f t="shared" si="0"/>
        <v>0</v>
      </c>
      <c r="L13" s="574">
        <f t="shared" si="0"/>
        <v>0</v>
      </c>
      <c r="M13" s="574">
        <f t="shared" si="0"/>
        <v>0</v>
      </c>
      <c r="N13" s="564"/>
      <c r="O13" s="557"/>
    </row>
    <row r="14" spans="1:15" ht="15" customHeight="1" x14ac:dyDescent="0.2">
      <c r="A14" s="559">
        <v>14</v>
      </c>
      <c r="B14" s="560"/>
      <c r="C14" s="715"/>
      <c r="D14" s="715"/>
      <c r="E14" s="570"/>
      <c r="F14" s="575" t="s">
        <v>392</v>
      </c>
      <c r="G14" s="570"/>
      <c r="H14" s="688"/>
      <c r="I14" s="688"/>
      <c r="J14" s="688"/>
      <c r="K14" s="688"/>
      <c r="L14" s="688"/>
      <c r="M14" s="688"/>
      <c r="N14" s="564"/>
      <c r="O14" s="557"/>
    </row>
    <row r="15" spans="1:15" s="576" customFormat="1" ht="15" customHeight="1" thickBot="1" x14ac:dyDescent="0.25">
      <c r="A15" s="559">
        <v>15</v>
      </c>
      <c r="B15" s="560"/>
      <c r="C15" s="715"/>
      <c r="D15" s="715"/>
      <c r="E15" s="570"/>
      <c r="F15" s="575" t="s">
        <v>393</v>
      </c>
      <c r="G15" s="570"/>
      <c r="H15" s="688"/>
      <c r="I15" s="688"/>
      <c r="J15" s="688"/>
      <c r="K15" s="688"/>
      <c r="L15" s="688"/>
      <c r="M15" s="688"/>
      <c r="N15" s="564"/>
      <c r="O15" s="557"/>
    </row>
    <row r="16" spans="1:15" s="576" customFormat="1" ht="15" customHeight="1" thickBot="1" x14ac:dyDescent="0.25">
      <c r="A16" s="559">
        <v>16</v>
      </c>
      <c r="B16" s="560"/>
      <c r="C16" s="715"/>
      <c r="D16" s="715"/>
      <c r="E16" s="577" t="s">
        <v>404</v>
      </c>
      <c r="F16" s="577"/>
      <c r="G16" s="570"/>
      <c r="H16" s="574">
        <f t="shared" ref="H16:M16" si="1">SUM(H13:H15)</f>
        <v>0</v>
      </c>
      <c r="I16" s="574">
        <f t="shared" si="1"/>
        <v>0</v>
      </c>
      <c r="J16" s="574">
        <f t="shared" si="1"/>
        <v>0</v>
      </c>
      <c r="K16" s="574">
        <f t="shared" si="1"/>
        <v>0</v>
      </c>
      <c r="L16" s="574">
        <f t="shared" si="1"/>
        <v>0</v>
      </c>
      <c r="M16" s="574">
        <f t="shared" si="1"/>
        <v>0</v>
      </c>
      <c r="N16" s="564"/>
      <c r="O16" s="557"/>
    </row>
    <row r="17" spans="1:15" ht="15" customHeight="1" x14ac:dyDescent="0.2">
      <c r="A17" s="559">
        <v>17</v>
      </c>
      <c r="B17" s="560"/>
      <c r="C17" s="715"/>
      <c r="D17" s="715"/>
      <c r="E17" s="570"/>
      <c r="F17" s="715" t="s">
        <v>396</v>
      </c>
      <c r="G17" s="570"/>
      <c r="H17" s="688"/>
      <c r="I17" s="688"/>
      <c r="J17" s="688"/>
      <c r="K17" s="688"/>
      <c r="L17" s="688"/>
      <c r="M17" s="688"/>
      <c r="N17" s="564"/>
      <c r="O17" s="557"/>
    </row>
    <row r="18" spans="1:15" ht="15" customHeight="1" x14ac:dyDescent="0.2">
      <c r="A18" s="559">
        <v>18</v>
      </c>
      <c r="B18" s="560"/>
      <c r="C18" s="715"/>
      <c r="D18" s="715"/>
      <c r="E18" s="570"/>
      <c r="F18" s="715" t="s">
        <v>397</v>
      </c>
      <c r="G18" s="570"/>
      <c r="H18" s="688"/>
      <c r="I18" s="688"/>
      <c r="J18" s="688"/>
      <c r="K18" s="688"/>
      <c r="L18" s="688"/>
      <c r="M18" s="688"/>
      <c r="N18" s="564"/>
      <c r="O18" s="557"/>
    </row>
    <row r="19" spans="1:15" ht="15" customHeight="1" thickBot="1" x14ac:dyDescent="0.25">
      <c r="A19" s="559">
        <v>19</v>
      </c>
      <c r="B19" s="560"/>
      <c r="C19" s="715"/>
      <c r="D19" s="715"/>
      <c r="E19" s="570"/>
      <c r="F19" s="715" t="s">
        <v>398</v>
      </c>
      <c r="G19" s="570"/>
      <c r="H19" s="688"/>
      <c r="I19" s="688"/>
      <c r="J19" s="688"/>
      <c r="K19" s="688"/>
      <c r="L19" s="688"/>
      <c r="M19" s="688"/>
      <c r="N19" s="564"/>
      <c r="O19" s="557"/>
    </row>
    <row r="20" spans="1:15" ht="15" customHeight="1" thickBot="1" x14ac:dyDescent="0.25">
      <c r="A20" s="559">
        <v>20</v>
      </c>
      <c r="B20" s="560"/>
      <c r="C20" s="715"/>
      <c r="D20" s="715"/>
      <c r="E20" s="578" t="s">
        <v>406</v>
      </c>
      <c r="F20" s="578"/>
      <c r="G20" s="570"/>
      <c r="H20" s="574">
        <f t="shared" ref="H20:M20" si="2">SUM(H17:H19)</f>
        <v>0</v>
      </c>
      <c r="I20" s="574">
        <f t="shared" si="2"/>
        <v>0</v>
      </c>
      <c r="J20" s="574">
        <f t="shared" si="2"/>
        <v>0</v>
      </c>
      <c r="K20" s="574">
        <f t="shared" si="2"/>
        <v>0</v>
      </c>
      <c r="L20" s="574">
        <f t="shared" si="2"/>
        <v>0</v>
      </c>
      <c r="M20" s="574">
        <f t="shared" si="2"/>
        <v>0</v>
      </c>
      <c r="N20" s="564"/>
      <c r="O20" s="557"/>
    </row>
    <row r="21" spans="1:15" ht="15" customHeight="1" x14ac:dyDescent="0.2">
      <c r="A21" s="559">
        <v>21</v>
      </c>
      <c r="B21" s="560"/>
      <c r="C21" s="715"/>
      <c r="D21" s="715"/>
      <c r="E21" s="579"/>
      <c r="F21" s="715" t="s">
        <v>399</v>
      </c>
      <c r="G21" s="570"/>
      <c r="H21" s="688"/>
      <c r="I21" s="688"/>
      <c r="J21" s="688"/>
      <c r="K21" s="688"/>
      <c r="L21" s="688"/>
      <c r="M21" s="688"/>
      <c r="N21" s="564"/>
      <c r="O21" s="557"/>
    </row>
    <row r="22" spans="1:15" ht="15" customHeight="1" x14ac:dyDescent="0.2">
      <c r="A22" s="559">
        <v>22</v>
      </c>
      <c r="B22" s="560"/>
      <c r="C22" s="715"/>
      <c r="D22" s="715"/>
      <c r="E22" s="579"/>
      <c r="F22" s="715" t="s">
        <v>400</v>
      </c>
      <c r="G22" s="570"/>
      <c r="H22" s="688"/>
      <c r="I22" s="688"/>
      <c r="J22" s="688"/>
      <c r="K22" s="688"/>
      <c r="L22" s="688"/>
      <c r="M22" s="688"/>
      <c r="N22" s="564"/>
      <c r="O22" s="557"/>
    </row>
    <row r="23" spans="1:15" ht="15" customHeight="1" x14ac:dyDescent="0.2">
      <c r="A23" s="559">
        <v>23</v>
      </c>
      <c r="B23" s="560"/>
      <c r="C23" s="715"/>
      <c r="D23" s="715"/>
      <c r="E23" s="579"/>
      <c r="F23" s="715" t="s">
        <v>401</v>
      </c>
      <c r="G23" s="570"/>
      <c r="H23" s="688"/>
      <c r="I23" s="688"/>
      <c r="J23" s="688"/>
      <c r="K23" s="688"/>
      <c r="L23" s="688"/>
      <c r="M23" s="688"/>
      <c r="N23" s="564"/>
      <c r="O23" s="557"/>
    </row>
    <row r="24" spans="1:15" ht="15" customHeight="1" thickBot="1" x14ac:dyDescent="0.25">
      <c r="A24" s="559">
        <v>24</v>
      </c>
      <c r="B24" s="560"/>
      <c r="C24" s="715"/>
      <c r="D24" s="715"/>
      <c r="E24" s="579"/>
      <c r="F24" s="715" t="s">
        <v>402</v>
      </c>
      <c r="G24" s="570"/>
      <c r="H24" s="688"/>
      <c r="I24" s="688"/>
      <c r="J24" s="688"/>
      <c r="K24" s="688"/>
      <c r="L24" s="688"/>
      <c r="M24" s="688"/>
      <c r="N24" s="564"/>
      <c r="O24" s="557"/>
    </row>
    <row r="25" spans="1:15" ht="15" customHeight="1" thickBot="1" x14ac:dyDescent="0.25">
      <c r="A25" s="559">
        <v>25</v>
      </c>
      <c r="B25" s="560"/>
      <c r="C25" s="715"/>
      <c r="D25" s="715"/>
      <c r="E25" s="578" t="s">
        <v>407</v>
      </c>
      <c r="F25" s="578"/>
      <c r="G25" s="570"/>
      <c r="H25" s="574" t="e">
        <f t="shared" ref="H25:M25" si="3">H7+H8+H10+H11+H17</f>
        <v>#VALUE!</v>
      </c>
      <c r="I25" s="574" t="e">
        <f t="shared" si="3"/>
        <v>#VALUE!</v>
      </c>
      <c r="J25" s="574" t="e">
        <f t="shared" si="3"/>
        <v>#VALUE!</v>
      </c>
      <c r="K25" s="574" t="e">
        <f t="shared" si="3"/>
        <v>#VALUE!</v>
      </c>
      <c r="L25" s="574" t="e">
        <f t="shared" si="3"/>
        <v>#VALUE!</v>
      </c>
      <c r="M25" s="574" t="e">
        <f t="shared" si="3"/>
        <v>#VALUE!</v>
      </c>
      <c r="N25" s="564"/>
      <c r="O25" s="557"/>
    </row>
    <row r="26" spans="1:15" ht="15" customHeight="1" thickBot="1" x14ac:dyDescent="0.25">
      <c r="A26" s="559">
        <v>26</v>
      </c>
      <c r="B26" s="560"/>
      <c r="C26" s="715"/>
      <c r="D26" s="715"/>
      <c r="E26" s="579"/>
      <c r="F26" s="575" t="s">
        <v>395</v>
      </c>
      <c r="G26" s="570"/>
      <c r="H26" s="688"/>
      <c r="I26" s="688"/>
      <c r="J26" s="688"/>
      <c r="K26" s="688"/>
      <c r="L26" s="688"/>
      <c r="M26" s="688"/>
      <c r="N26" s="564"/>
      <c r="O26" s="557"/>
    </row>
    <row r="27" spans="1:15" ht="15" customHeight="1" thickBot="1" x14ac:dyDescent="0.25">
      <c r="A27" s="559">
        <v>27</v>
      </c>
      <c r="B27" s="560"/>
      <c r="C27" s="715"/>
      <c r="D27" s="715"/>
      <c r="E27" s="579" t="s">
        <v>139</v>
      </c>
      <c r="F27" s="579"/>
      <c r="G27" s="570"/>
      <c r="H27" s="574">
        <f t="shared" ref="H27:M27" si="4">H10+H11+H13+H14+H20</f>
        <v>0</v>
      </c>
      <c r="I27" s="574">
        <f t="shared" si="4"/>
        <v>0</v>
      </c>
      <c r="J27" s="574">
        <f t="shared" si="4"/>
        <v>0</v>
      </c>
      <c r="K27" s="574">
        <f t="shared" si="4"/>
        <v>0</v>
      </c>
      <c r="L27" s="574">
        <f t="shared" si="4"/>
        <v>0</v>
      </c>
      <c r="M27" s="574">
        <f t="shared" si="4"/>
        <v>0</v>
      </c>
      <c r="N27" s="564"/>
      <c r="O27" s="557"/>
    </row>
    <row r="28" spans="1:15" ht="15" customHeight="1" x14ac:dyDescent="0.2">
      <c r="A28" s="559"/>
      <c r="B28" s="560"/>
      <c r="C28" s="819"/>
      <c r="D28" s="819"/>
      <c r="E28" s="579"/>
      <c r="F28" s="579"/>
      <c r="G28" s="570"/>
      <c r="H28" s="820"/>
      <c r="I28" s="820"/>
      <c r="J28" s="820"/>
      <c r="K28" s="820"/>
      <c r="L28" s="820"/>
      <c r="M28" s="820"/>
      <c r="N28" s="564"/>
      <c r="O28" s="557"/>
    </row>
    <row r="29" spans="1:15" ht="15" customHeight="1" x14ac:dyDescent="0.2">
      <c r="A29" s="559">
        <v>28</v>
      </c>
      <c r="B29" s="560"/>
      <c r="C29" s="715"/>
      <c r="D29" s="715"/>
      <c r="E29" s="580"/>
      <c r="F29" s="575" t="s">
        <v>394</v>
      </c>
      <c r="G29" s="570"/>
      <c r="H29" s="688"/>
      <c r="I29" s="688"/>
      <c r="J29" s="688"/>
      <c r="K29" s="688"/>
      <c r="L29" s="688"/>
      <c r="M29" s="688"/>
      <c r="N29" s="564"/>
      <c r="O29" s="557"/>
    </row>
    <row r="30" spans="1:15" ht="15" customHeight="1" thickBot="1" x14ac:dyDescent="0.25">
      <c r="A30" s="559">
        <v>29</v>
      </c>
      <c r="B30" s="560"/>
      <c r="C30" s="715"/>
      <c r="D30" s="715"/>
      <c r="E30" s="580"/>
      <c r="F30" s="575" t="s">
        <v>1009</v>
      </c>
      <c r="G30" s="570"/>
      <c r="H30" s="688"/>
      <c r="I30" s="688"/>
      <c r="J30" s="688"/>
      <c r="K30" s="688"/>
      <c r="L30" s="688"/>
      <c r="M30" s="688"/>
      <c r="N30" s="564"/>
      <c r="O30" s="557"/>
    </row>
    <row r="31" spans="1:15" ht="15" customHeight="1" thickBot="1" x14ac:dyDescent="0.25">
      <c r="A31" s="559">
        <v>30</v>
      </c>
      <c r="B31" s="560"/>
      <c r="C31" s="715"/>
      <c r="D31" s="715"/>
      <c r="E31" s="579" t="s">
        <v>217</v>
      </c>
      <c r="F31" s="715"/>
      <c r="G31" s="570"/>
      <c r="H31" s="574">
        <f t="shared" ref="H31:M31" si="5">H13+H14+H16+H17+H23</f>
        <v>0</v>
      </c>
      <c r="I31" s="574">
        <f t="shared" si="5"/>
        <v>0</v>
      </c>
      <c r="J31" s="574">
        <f t="shared" si="5"/>
        <v>0</v>
      </c>
      <c r="K31" s="574">
        <f t="shared" si="5"/>
        <v>0</v>
      </c>
      <c r="L31" s="574">
        <f t="shared" si="5"/>
        <v>0</v>
      </c>
      <c r="M31" s="574">
        <f t="shared" si="5"/>
        <v>0</v>
      </c>
      <c r="N31" s="564"/>
      <c r="O31" s="557"/>
    </row>
    <row r="32" spans="1:15" ht="15" customHeight="1" thickBot="1" x14ac:dyDescent="0.25">
      <c r="A32" s="559">
        <v>31</v>
      </c>
      <c r="B32" s="560"/>
      <c r="C32" s="715"/>
      <c r="D32" s="715"/>
      <c r="E32" s="580" t="s">
        <v>136</v>
      </c>
      <c r="F32" s="715"/>
      <c r="G32" s="561"/>
      <c r="H32" s="574">
        <f t="shared" ref="H32:M32" si="6">H27+H29</f>
        <v>0</v>
      </c>
      <c r="I32" s="574">
        <f t="shared" si="6"/>
        <v>0</v>
      </c>
      <c r="J32" s="574">
        <f t="shared" si="6"/>
        <v>0</v>
      </c>
      <c r="K32" s="574">
        <f t="shared" si="6"/>
        <v>0</v>
      </c>
      <c r="L32" s="574">
        <f t="shared" si="6"/>
        <v>0</v>
      </c>
      <c r="M32" s="574">
        <f t="shared" si="6"/>
        <v>0</v>
      </c>
      <c r="N32" s="564"/>
      <c r="O32" s="557"/>
    </row>
    <row r="33" spans="1:15" ht="15" customHeight="1" x14ac:dyDescent="0.2">
      <c r="A33" s="559">
        <v>32</v>
      </c>
      <c r="B33" s="560"/>
      <c r="C33" s="715"/>
      <c r="D33" s="715"/>
      <c r="E33" s="580"/>
      <c r="F33" s="715"/>
      <c r="G33" s="561"/>
      <c r="H33" s="581"/>
      <c r="I33" s="581"/>
      <c r="J33" s="581"/>
      <c r="K33" s="581"/>
      <c r="L33" s="581"/>
      <c r="M33" s="581"/>
      <c r="N33" s="564"/>
      <c r="O33" s="557"/>
    </row>
    <row r="34" spans="1:15" ht="15" customHeight="1" x14ac:dyDescent="0.2">
      <c r="A34" s="559">
        <v>33</v>
      </c>
      <c r="B34" s="560"/>
      <c r="C34" s="715"/>
      <c r="D34" s="582" t="s">
        <v>6</v>
      </c>
      <c r="E34" s="580"/>
      <c r="F34" s="561" t="s">
        <v>137</v>
      </c>
      <c r="G34" s="561"/>
      <c r="H34" s="688"/>
      <c r="I34" s="688"/>
      <c r="J34" s="688"/>
      <c r="K34" s="688"/>
      <c r="L34" s="688"/>
      <c r="M34" s="688"/>
      <c r="N34" s="564"/>
      <c r="O34" s="557"/>
    </row>
    <row r="35" spans="1:15" s="576" customFormat="1" ht="15" customHeight="1" x14ac:dyDescent="0.2">
      <c r="A35" s="559">
        <v>34</v>
      </c>
      <c r="B35" s="560"/>
      <c r="C35" s="715"/>
      <c r="D35" s="582" t="s">
        <v>5</v>
      </c>
      <c r="E35" s="580"/>
      <c r="F35" s="583" t="s">
        <v>140</v>
      </c>
      <c r="G35" s="561"/>
      <c r="H35" s="688"/>
      <c r="I35" s="688"/>
      <c r="J35" s="688"/>
      <c r="K35" s="688"/>
      <c r="L35" s="688"/>
      <c r="M35" s="688"/>
      <c r="N35" s="564"/>
      <c r="O35" s="557"/>
    </row>
    <row r="36" spans="1:15" s="576" customFormat="1" ht="15" customHeight="1" x14ac:dyDescent="0.2">
      <c r="A36" s="559">
        <v>35</v>
      </c>
      <c r="B36" s="560"/>
      <c r="C36" s="715"/>
      <c r="D36" s="582" t="s">
        <v>6</v>
      </c>
      <c r="E36" s="580"/>
      <c r="F36" s="583" t="s">
        <v>459</v>
      </c>
      <c r="G36" s="561"/>
      <c r="H36" s="688"/>
      <c r="I36" s="688"/>
      <c r="J36" s="688"/>
      <c r="K36" s="688"/>
      <c r="L36" s="688"/>
      <c r="M36" s="688"/>
      <c r="N36" s="564"/>
      <c r="O36" s="557"/>
    </row>
    <row r="37" spans="1:15" s="576" customFormat="1" ht="15" customHeight="1" thickBot="1" x14ac:dyDescent="0.25">
      <c r="A37" s="559">
        <v>36</v>
      </c>
      <c r="B37" s="560"/>
      <c r="C37" s="715"/>
      <c r="D37" s="715"/>
      <c r="E37" s="580"/>
      <c r="F37" s="561"/>
      <c r="G37" s="561"/>
      <c r="H37" s="561"/>
      <c r="I37" s="561"/>
      <c r="J37" s="561"/>
      <c r="K37" s="561"/>
      <c r="L37" s="561"/>
      <c r="M37" s="561"/>
      <c r="N37" s="564"/>
      <c r="O37" s="557"/>
    </row>
    <row r="38" spans="1:15" s="576" customFormat="1" ht="15" customHeight="1" thickBot="1" x14ac:dyDescent="0.25">
      <c r="A38" s="559">
        <v>37</v>
      </c>
      <c r="B38" s="560"/>
      <c r="C38" s="715"/>
      <c r="D38" s="715"/>
      <c r="E38" s="580" t="s">
        <v>460</v>
      </c>
      <c r="F38" s="561"/>
      <c r="G38" s="561"/>
      <c r="H38" s="574">
        <f>H32+H34-H35+H36</f>
        <v>0</v>
      </c>
      <c r="I38" s="574">
        <f t="shared" ref="I38:M38" si="7">I32+I34-I35+I36</f>
        <v>0</v>
      </c>
      <c r="J38" s="574">
        <f t="shared" si="7"/>
        <v>0</v>
      </c>
      <c r="K38" s="574">
        <f t="shared" si="7"/>
        <v>0</v>
      </c>
      <c r="L38" s="574">
        <f t="shared" si="7"/>
        <v>0</v>
      </c>
      <c r="M38" s="574">
        <f t="shared" si="7"/>
        <v>0</v>
      </c>
      <c r="N38" s="564"/>
      <c r="O38" s="557"/>
    </row>
    <row r="39" spans="1:15" ht="15" customHeight="1" x14ac:dyDescent="0.2">
      <c r="A39" s="559">
        <v>38</v>
      </c>
      <c r="B39" s="560"/>
      <c r="C39" s="715"/>
      <c r="D39" s="715"/>
      <c r="E39" s="580"/>
      <c r="F39" s="561"/>
      <c r="G39" s="561"/>
      <c r="H39" s="561"/>
      <c r="I39" s="561"/>
      <c r="J39" s="561"/>
      <c r="K39" s="561"/>
      <c r="L39" s="561"/>
      <c r="M39" s="561"/>
      <c r="N39" s="564"/>
      <c r="O39" s="557"/>
    </row>
    <row r="40" spans="1:15" ht="15" customHeight="1" x14ac:dyDescent="0.2">
      <c r="A40" s="559">
        <v>39</v>
      </c>
      <c r="B40" s="560"/>
      <c r="C40" s="715"/>
      <c r="D40" s="715"/>
      <c r="E40" s="580"/>
      <c r="F40" s="715" t="s">
        <v>21</v>
      </c>
      <c r="G40" s="561"/>
      <c r="H40" s="688"/>
      <c r="I40" s="688"/>
      <c r="J40" s="688"/>
      <c r="K40" s="688"/>
      <c r="L40" s="688"/>
      <c r="M40" s="688"/>
      <c r="N40" s="564"/>
      <c r="O40" s="557"/>
    </row>
    <row r="41" spans="1:15" s="576" customFormat="1" ht="32.25" customHeight="1" x14ac:dyDescent="0.2">
      <c r="A41" s="559">
        <v>40</v>
      </c>
      <c r="B41" s="560"/>
      <c r="C41" s="715"/>
      <c r="D41" s="715"/>
      <c r="E41" s="570"/>
      <c r="F41" s="570"/>
      <c r="G41" s="570"/>
      <c r="H41" s="584" t="s">
        <v>970</v>
      </c>
      <c r="I41" s="584" t="s">
        <v>453</v>
      </c>
      <c r="J41" s="584" t="s">
        <v>454</v>
      </c>
      <c r="K41" s="584" t="s">
        <v>455</v>
      </c>
      <c r="L41" s="584" t="s">
        <v>456</v>
      </c>
      <c r="M41" s="584" t="s">
        <v>457</v>
      </c>
      <c r="N41" s="564"/>
      <c r="O41" s="557"/>
    </row>
    <row r="42" spans="1:15" ht="25.5" customHeight="1" x14ac:dyDescent="0.2">
      <c r="A42" s="559">
        <v>41</v>
      </c>
      <c r="B42" s="560"/>
      <c r="C42" s="715"/>
      <c r="D42" s="585"/>
      <c r="E42" s="561"/>
      <c r="F42" s="561"/>
      <c r="G42" s="586"/>
      <c r="H42" s="568" t="s">
        <v>461</v>
      </c>
      <c r="I42" s="561"/>
      <c r="J42" s="561"/>
      <c r="K42" s="561"/>
      <c r="L42" s="561"/>
      <c r="M42" s="561"/>
      <c r="N42" s="564"/>
      <c r="O42" s="557"/>
    </row>
    <row r="43" spans="1:15" ht="15" customHeight="1" x14ac:dyDescent="0.2">
      <c r="A43" s="559">
        <v>42</v>
      </c>
      <c r="B43" s="560"/>
      <c r="C43" s="715"/>
      <c r="D43" s="715"/>
      <c r="E43" s="562"/>
      <c r="F43" s="569" t="s">
        <v>390</v>
      </c>
      <c r="G43" s="562"/>
      <c r="H43" s="688"/>
      <c r="I43" s="688"/>
      <c r="J43" s="688"/>
      <c r="K43" s="688"/>
      <c r="L43" s="688"/>
      <c r="M43" s="688"/>
      <c r="N43" s="564"/>
      <c r="O43" s="557"/>
    </row>
    <row r="44" spans="1:15" s="572" customFormat="1" ht="15" customHeight="1" x14ac:dyDescent="0.2">
      <c r="A44" s="559">
        <v>43</v>
      </c>
      <c r="B44" s="560"/>
      <c r="C44" s="715"/>
      <c r="D44" s="715"/>
      <c r="E44" s="570"/>
      <c r="F44" s="571" t="s">
        <v>391</v>
      </c>
      <c r="G44" s="570"/>
      <c r="H44" s="688"/>
      <c r="I44" s="688"/>
      <c r="J44" s="688"/>
      <c r="K44" s="688"/>
      <c r="L44" s="688"/>
      <c r="M44" s="688"/>
      <c r="N44" s="564"/>
      <c r="O44" s="557"/>
    </row>
    <row r="45" spans="1:15" ht="15" customHeight="1" thickBot="1" x14ac:dyDescent="0.25">
      <c r="A45" s="559">
        <v>44</v>
      </c>
      <c r="B45" s="560"/>
      <c r="C45" s="715"/>
      <c r="D45" s="715"/>
      <c r="E45" s="570"/>
      <c r="F45" s="571" t="s">
        <v>365</v>
      </c>
      <c r="G45" s="570"/>
      <c r="H45" s="688"/>
      <c r="I45" s="688"/>
      <c r="J45" s="688"/>
      <c r="K45" s="688"/>
      <c r="L45" s="688"/>
      <c r="M45" s="688"/>
      <c r="N45" s="564"/>
      <c r="O45" s="557"/>
    </row>
    <row r="46" spans="1:15" ht="15" customHeight="1" thickBot="1" x14ac:dyDescent="0.25">
      <c r="A46" s="559">
        <v>45</v>
      </c>
      <c r="B46" s="560"/>
      <c r="C46" s="715"/>
      <c r="D46" s="715"/>
      <c r="E46" s="573" t="s">
        <v>403</v>
      </c>
      <c r="F46" s="573"/>
      <c r="G46" s="570"/>
      <c r="H46" s="574">
        <f t="shared" ref="H46:M46" si="8">SUM(H43:H45)</f>
        <v>0</v>
      </c>
      <c r="I46" s="574">
        <f t="shared" si="8"/>
        <v>0</v>
      </c>
      <c r="J46" s="574">
        <f t="shared" si="8"/>
        <v>0</v>
      </c>
      <c r="K46" s="574">
        <f t="shared" si="8"/>
        <v>0</v>
      </c>
      <c r="L46" s="574">
        <f t="shared" si="8"/>
        <v>0</v>
      </c>
      <c r="M46" s="574">
        <f t="shared" si="8"/>
        <v>0</v>
      </c>
      <c r="N46" s="564"/>
      <c r="O46" s="557"/>
    </row>
    <row r="47" spans="1:15" s="576" customFormat="1" ht="15" customHeight="1" x14ac:dyDescent="0.2">
      <c r="A47" s="559">
        <v>46</v>
      </c>
      <c r="B47" s="560"/>
      <c r="C47" s="715"/>
      <c r="D47" s="715"/>
      <c r="E47" s="570"/>
      <c r="F47" s="575" t="s">
        <v>392</v>
      </c>
      <c r="G47" s="570"/>
      <c r="H47" s="688"/>
      <c r="I47" s="688"/>
      <c r="J47" s="688"/>
      <c r="K47" s="688"/>
      <c r="L47" s="688"/>
      <c r="M47" s="688"/>
      <c r="N47" s="564"/>
      <c r="O47" s="557"/>
    </row>
    <row r="48" spans="1:15" ht="15" customHeight="1" thickBot="1" x14ac:dyDescent="0.25">
      <c r="A48" s="559">
        <v>47</v>
      </c>
      <c r="B48" s="560"/>
      <c r="C48" s="715"/>
      <c r="D48" s="715"/>
      <c r="E48" s="570"/>
      <c r="F48" s="575" t="s">
        <v>393</v>
      </c>
      <c r="G48" s="570"/>
      <c r="H48" s="688"/>
      <c r="I48" s="688"/>
      <c r="J48" s="688"/>
      <c r="K48" s="688"/>
      <c r="L48" s="688"/>
      <c r="M48" s="688"/>
      <c r="N48" s="564"/>
      <c r="O48" s="557"/>
    </row>
    <row r="49" spans="1:15" ht="15" customHeight="1" thickBot="1" x14ac:dyDescent="0.25">
      <c r="A49" s="559">
        <v>48</v>
      </c>
      <c r="B49" s="560"/>
      <c r="C49" s="715"/>
      <c r="D49" s="715"/>
      <c r="E49" s="577" t="s">
        <v>404</v>
      </c>
      <c r="F49" s="577"/>
      <c r="G49" s="570"/>
      <c r="H49" s="574">
        <f t="shared" ref="H49:M49" si="9">SUM(H46:H48)</f>
        <v>0</v>
      </c>
      <c r="I49" s="574">
        <f t="shared" si="9"/>
        <v>0</v>
      </c>
      <c r="J49" s="574">
        <f t="shared" si="9"/>
        <v>0</v>
      </c>
      <c r="K49" s="574">
        <f t="shared" si="9"/>
        <v>0</v>
      </c>
      <c r="L49" s="574">
        <f t="shared" si="9"/>
        <v>0</v>
      </c>
      <c r="M49" s="574">
        <f t="shared" si="9"/>
        <v>0</v>
      </c>
      <c r="N49" s="564"/>
      <c r="O49" s="557"/>
    </row>
    <row r="50" spans="1:15" ht="15" customHeight="1" x14ac:dyDescent="0.2">
      <c r="A50" s="559">
        <v>49</v>
      </c>
      <c r="B50" s="560"/>
      <c r="C50" s="715"/>
      <c r="D50" s="715"/>
      <c r="E50" s="570"/>
      <c r="F50" s="715" t="s">
        <v>396</v>
      </c>
      <c r="G50" s="570"/>
      <c r="H50" s="688"/>
      <c r="I50" s="688"/>
      <c r="J50" s="688"/>
      <c r="K50" s="688"/>
      <c r="L50" s="688"/>
      <c r="M50" s="688"/>
      <c r="N50" s="564"/>
      <c r="O50" s="557"/>
    </row>
    <row r="51" spans="1:15" ht="15" customHeight="1" x14ac:dyDescent="0.2">
      <c r="A51" s="559">
        <v>50</v>
      </c>
      <c r="B51" s="560"/>
      <c r="C51" s="715"/>
      <c r="D51" s="715"/>
      <c r="E51" s="570"/>
      <c r="F51" s="715" t="s">
        <v>397</v>
      </c>
      <c r="G51" s="570"/>
      <c r="H51" s="688"/>
      <c r="I51" s="688"/>
      <c r="J51" s="688"/>
      <c r="K51" s="688"/>
      <c r="L51" s="688"/>
      <c r="M51" s="688"/>
      <c r="N51" s="564"/>
      <c r="O51" s="557"/>
    </row>
    <row r="52" spans="1:15" ht="15" customHeight="1" thickBot="1" x14ac:dyDescent="0.25">
      <c r="A52" s="559">
        <v>51</v>
      </c>
      <c r="B52" s="560"/>
      <c r="C52" s="715"/>
      <c r="D52" s="715"/>
      <c r="E52" s="570"/>
      <c r="F52" s="715" t="s">
        <v>398</v>
      </c>
      <c r="G52" s="570"/>
      <c r="H52" s="688"/>
      <c r="I52" s="688"/>
      <c r="J52" s="688"/>
      <c r="K52" s="688"/>
      <c r="L52" s="688"/>
      <c r="M52" s="688"/>
      <c r="N52" s="564"/>
      <c r="O52" s="557"/>
    </row>
    <row r="53" spans="1:15" ht="15" customHeight="1" thickBot="1" x14ac:dyDescent="0.25">
      <c r="A53" s="559">
        <v>52</v>
      </c>
      <c r="B53" s="560"/>
      <c r="C53" s="715"/>
      <c r="D53" s="715"/>
      <c r="E53" s="578" t="s">
        <v>406</v>
      </c>
      <c r="F53" s="578"/>
      <c r="G53" s="570"/>
      <c r="H53" s="574">
        <f t="shared" ref="H53:M53" si="10">SUM(H50:H52)</f>
        <v>0</v>
      </c>
      <c r="I53" s="574">
        <f t="shared" si="10"/>
        <v>0</v>
      </c>
      <c r="J53" s="574">
        <f t="shared" si="10"/>
        <v>0</v>
      </c>
      <c r="K53" s="574">
        <f t="shared" si="10"/>
        <v>0</v>
      </c>
      <c r="L53" s="574">
        <f t="shared" si="10"/>
        <v>0</v>
      </c>
      <c r="M53" s="574">
        <f t="shared" si="10"/>
        <v>0</v>
      </c>
      <c r="N53" s="564"/>
      <c r="O53" s="557"/>
    </row>
    <row r="54" spans="1:15" ht="15" customHeight="1" x14ac:dyDescent="0.2">
      <c r="A54" s="559">
        <v>53</v>
      </c>
      <c r="B54" s="560"/>
      <c r="C54" s="715"/>
      <c r="D54" s="715"/>
      <c r="E54" s="579"/>
      <c r="F54" s="715" t="s">
        <v>399</v>
      </c>
      <c r="G54" s="570"/>
      <c r="H54" s="688"/>
      <c r="I54" s="688"/>
      <c r="J54" s="688"/>
      <c r="K54" s="688"/>
      <c r="L54" s="688"/>
      <c r="M54" s="688"/>
      <c r="N54" s="564"/>
      <c r="O54" s="557"/>
    </row>
    <row r="55" spans="1:15" ht="15" customHeight="1" x14ac:dyDescent="0.2">
      <c r="A55" s="559">
        <v>54</v>
      </c>
      <c r="B55" s="560"/>
      <c r="C55" s="715"/>
      <c r="D55" s="715"/>
      <c r="E55" s="579"/>
      <c r="F55" s="715" t="s">
        <v>400</v>
      </c>
      <c r="G55" s="570"/>
      <c r="H55" s="688"/>
      <c r="I55" s="688"/>
      <c r="J55" s="688"/>
      <c r="K55" s="688"/>
      <c r="L55" s="688"/>
      <c r="M55" s="688"/>
      <c r="N55" s="564"/>
      <c r="O55" s="557"/>
    </row>
    <row r="56" spans="1:15" ht="15" customHeight="1" x14ac:dyDescent="0.2">
      <c r="A56" s="559">
        <v>55</v>
      </c>
      <c r="B56" s="560"/>
      <c r="C56" s="715"/>
      <c r="D56" s="715"/>
      <c r="E56" s="579"/>
      <c r="F56" s="715" t="s">
        <v>401</v>
      </c>
      <c r="G56" s="570"/>
      <c r="H56" s="688"/>
      <c r="I56" s="688"/>
      <c r="J56" s="688"/>
      <c r="K56" s="688"/>
      <c r="L56" s="688"/>
      <c r="M56" s="688"/>
      <c r="N56" s="564"/>
      <c r="O56" s="557"/>
    </row>
    <row r="57" spans="1:15" ht="15" customHeight="1" thickBot="1" x14ac:dyDescent="0.25">
      <c r="A57" s="559">
        <v>56</v>
      </c>
      <c r="B57" s="560"/>
      <c r="C57" s="715"/>
      <c r="D57" s="715"/>
      <c r="E57" s="579"/>
      <c r="F57" s="715" t="s">
        <v>402</v>
      </c>
      <c r="G57" s="570"/>
      <c r="H57" s="688"/>
      <c r="I57" s="688"/>
      <c r="J57" s="688"/>
      <c r="K57" s="688"/>
      <c r="L57" s="688"/>
      <c r="M57" s="688"/>
      <c r="N57" s="564"/>
      <c r="O57" s="557"/>
    </row>
    <row r="58" spans="1:15" ht="15" customHeight="1" thickBot="1" x14ac:dyDescent="0.25">
      <c r="A58" s="559">
        <v>57</v>
      </c>
      <c r="B58" s="560"/>
      <c r="C58" s="715"/>
      <c r="D58" s="715"/>
      <c r="E58" s="578" t="s">
        <v>407</v>
      </c>
      <c r="F58" s="578"/>
      <c r="G58" s="570"/>
      <c r="H58" s="574" t="e">
        <f>H41+#REF!+H43+H44+H50</f>
        <v>#VALUE!</v>
      </c>
      <c r="I58" s="574" t="e">
        <f>I41+#REF!+I43+I44+I50</f>
        <v>#VALUE!</v>
      </c>
      <c r="J58" s="574" t="e">
        <f>J41+#REF!+J43+J44+J50</f>
        <v>#VALUE!</v>
      </c>
      <c r="K58" s="574" t="e">
        <f>K41+#REF!+K43+K44+K50</f>
        <v>#VALUE!</v>
      </c>
      <c r="L58" s="574" t="e">
        <f>L41+#REF!+L43+L44+L50</f>
        <v>#VALUE!</v>
      </c>
      <c r="M58" s="574" t="e">
        <f>M41+#REF!+M43+M44+M50</f>
        <v>#VALUE!</v>
      </c>
      <c r="N58" s="564"/>
      <c r="O58" s="557"/>
    </row>
    <row r="59" spans="1:15" ht="15" customHeight="1" thickBot="1" x14ac:dyDescent="0.25">
      <c r="A59" s="559">
        <v>58</v>
      </c>
      <c r="B59" s="560"/>
      <c r="C59" s="715"/>
      <c r="D59" s="715"/>
      <c r="E59" s="579"/>
      <c r="F59" s="575" t="s">
        <v>395</v>
      </c>
      <c r="G59" s="570"/>
      <c r="H59" s="688"/>
      <c r="I59" s="688"/>
      <c r="J59" s="688"/>
      <c r="K59" s="688"/>
      <c r="L59" s="688"/>
      <c r="M59" s="688"/>
      <c r="N59" s="564"/>
      <c r="O59" s="557"/>
    </row>
    <row r="60" spans="1:15" ht="15" customHeight="1" thickBot="1" x14ac:dyDescent="0.25">
      <c r="A60" s="559">
        <v>59</v>
      </c>
      <c r="B60" s="560"/>
      <c r="C60" s="715"/>
      <c r="D60" s="715"/>
      <c r="E60" s="579" t="s">
        <v>139</v>
      </c>
      <c r="F60" s="579"/>
      <c r="G60" s="570"/>
      <c r="H60" s="574">
        <f t="shared" ref="H60:M60" si="11">H43+H44+H46+H47+H53</f>
        <v>0</v>
      </c>
      <c r="I60" s="574">
        <f t="shared" si="11"/>
        <v>0</v>
      </c>
      <c r="J60" s="574">
        <f t="shared" si="11"/>
        <v>0</v>
      </c>
      <c r="K60" s="574">
        <f t="shared" si="11"/>
        <v>0</v>
      </c>
      <c r="L60" s="574">
        <f t="shared" si="11"/>
        <v>0</v>
      </c>
      <c r="M60" s="574">
        <f t="shared" si="11"/>
        <v>0</v>
      </c>
      <c r="N60" s="564"/>
      <c r="O60" s="557"/>
    </row>
    <row r="61" spans="1:15" ht="15" customHeight="1" x14ac:dyDescent="0.2">
      <c r="A61" s="559">
        <v>60</v>
      </c>
      <c r="B61" s="560"/>
      <c r="C61" s="715"/>
      <c r="D61" s="715"/>
      <c r="E61" s="580"/>
      <c r="F61" s="575" t="s">
        <v>394</v>
      </c>
      <c r="G61" s="570"/>
      <c r="H61" s="688"/>
      <c r="I61" s="688"/>
      <c r="J61" s="688"/>
      <c r="K61" s="688"/>
      <c r="L61" s="688"/>
      <c r="M61" s="688"/>
      <c r="N61" s="564"/>
      <c r="O61" s="557"/>
    </row>
    <row r="62" spans="1:15" ht="15" customHeight="1" thickBot="1" x14ac:dyDescent="0.25">
      <c r="A62" s="559">
        <v>61</v>
      </c>
      <c r="B62" s="560"/>
      <c r="C62" s="715"/>
      <c r="D62" s="715"/>
      <c r="E62" s="580"/>
      <c r="F62" s="575" t="s">
        <v>1009</v>
      </c>
      <c r="G62" s="570"/>
      <c r="H62" s="688"/>
      <c r="I62" s="688"/>
      <c r="J62" s="688"/>
      <c r="K62" s="688"/>
      <c r="L62" s="688"/>
      <c r="M62" s="688"/>
      <c r="N62" s="564"/>
      <c r="O62" s="557"/>
    </row>
    <row r="63" spans="1:15" ht="15" customHeight="1" thickBot="1" x14ac:dyDescent="0.25">
      <c r="A63" s="559">
        <v>62</v>
      </c>
      <c r="B63" s="560"/>
      <c r="C63" s="715"/>
      <c r="D63" s="715"/>
      <c r="E63" s="579" t="s">
        <v>217</v>
      </c>
      <c r="F63" s="715"/>
      <c r="G63" s="570"/>
      <c r="H63" s="574">
        <f t="shared" ref="H63:M63" si="12">H46+H47+H49+H50+H56</f>
        <v>0</v>
      </c>
      <c r="I63" s="574">
        <f t="shared" si="12"/>
        <v>0</v>
      </c>
      <c r="J63" s="574">
        <f t="shared" si="12"/>
        <v>0</v>
      </c>
      <c r="K63" s="574">
        <f t="shared" si="12"/>
        <v>0</v>
      </c>
      <c r="L63" s="574">
        <f t="shared" si="12"/>
        <v>0</v>
      </c>
      <c r="M63" s="574">
        <f t="shared" si="12"/>
        <v>0</v>
      </c>
      <c r="N63" s="564"/>
      <c r="O63" s="557"/>
    </row>
    <row r="64" spans="1:15" ht="15" customHeight="1" thickBot="1" x14ac:dyDescent="0.25">
      <c r="A64" s="559">
        <v>63</v>
      </c>
      <c r="B64" s="560"/>
      <c r="C64" s="715"/>
      <c r="D64" s="715"/>
      <c r="E64" s="580" t="s">
        <v>136</v>
      </c>
      <c r="F64" s="715"/>
      <c r="G64" s="561"/>
      <c r="H64" s="574">
        <f t="shared" ref="H64:M64" si="13">H60+H61</f>
        <v>0</v>
      </c>
      <c r="I64" s="574">
        <f t="shared" si="13"/>
        <v>0</v>
      </c>
      <c r="J64" s="574">
        <f t="shared" si="13"/>
        <v>0</v>
      </c>
      <c r="K64" s="574">
        <f t="shared" si="13"/>
        <v>0</v>
      </c>
      <c r="L64" s="574">
        <f t="shared" si="13"/>
        <v>0</v>
      </c>
      <c r="M64" s="574">
        <f t="shared" si="13"/>
        <v>0</v>
      </c>
      <c r="N64" s="564"/>
      <c r="O64" s="557"/>
    </row>
    <row r="65" spans="1:15" ht="15" customHeight="1" x14ac:dyDescent="0.2">
      <c r="A65" s="559">
        <v>64</v>
      </c>
      <c r="B65" s="560"/>
      <c r="C65" s="715"/>
      <c r="D65" s="715"/>
      <c r="E65" s="580"/>
      <c r="F65" s="715"/>
      <c r="G65" s="561"/>
      <c r="H65" s="581"/>
      <c r="I65" s="581"/>
      <c r="J65" s="581"/>
      <c r="K65" s="581"/>
      <c r="L65" s="581"/>
      <c r="M65" s="581"/>
      <c r="N65" s="564"/>
      <c r="O65" s="557"/>
    </row>
    <row r="66" spans="1:15" ht="15" customHeight="1" x14ac:dyDescent="0.2">
      <c r="A66" s="559">
        <v>65</v>
      </c>
      <c r="B66" s="560"/>
      <c r="C66" s="715"/>
      <c r="D66" s="582" t="s">
        <v>6</v>
      </c>
      <c r="E66" s="580"/>
      <c r="F66" s="561" t="s">
        <v>137</v>
      </c>
      <c r="G66" s="561"/>
      <c r="H66" s="688"/>
      <c r="I66" s="688"/>
      <c r="J66" s="688"/>
      <c r="K66" s="688"/>
      <c r="L66" s="688"/>
      <c r="M66" s="688"/>
      <c r="N66" s="564"/>
      <c r="O66" s="557"/>
    </row>
    <row r="67" spans="1:15" ht="15" customHeight="1" x14ac:dyDescent="0.2">
      <c r="A67" s="559">
        <v>66</v>
      </c>
      <c r="B67" s="560"/>
      <c r="C67" s="715"/>
      <c r="D67" s="582" t="s">
        <v>5</v>
      </c>
      <c r="E67" s="580"/>
      <c r="F67" s="583" t="s">
        <v>140</v>
      </c>
      <c r="G67" s="561"/>
      <c r="H67" s="688"/>
      <c r="I67" s="688"/>
      <c r="J67" s="688"/>
      <c r="K67" s="688"/>
      <c r="L67" s="688"/>
      <c r="M67" s="688"/>
      <c r="N67" s="564"/>
      <c r="O67" s="557"/>
    </row>
    <row r="68" spans="1:15" ht="15" customHeight="1" x14ac:dyDescent="0.2">
      <c r="A68" s="559">
        <v>67</v>
      </c>
      <c r="B68" s="560"/>
      <c r="C68" s="715"/>
      <c r="D68" s="582" t="s">
        <v>6</v>
      </c>
      <c r="E68" s="580"/>
      <c r="F68" s="583" t="s">
        <v>459</v>
      </c>
      <c r="G68" s="561"/>
      <c r="H68" s="688"/>
      <c r="I68" s="688"/>
      <c r="J68" s="688"/>
      <c r="K68" s="688"/>
      <c r="L68" s="688"/>
      <c r="M68" s="688"/>
      <c r="N68" s="564"/>
      <c r="O68" s="557"/>
    </row>
    <row r="69" spans="1:15" ht="15" customHeight="1" thickBot="1" x14ac:dyDescent="0.25">
      <c r="A69" s="559">
        <v>68</v>
      </c>
      <c r="B69" s="560"/>
      <c r="C69" s="715"/>
      <c r="D69" s="715"/>
      <c r="E69" s="580"/>
      <c r="F69" s="561"/>
      <c r="G69" s="561"/>
      <c r="H69" s="561"/>
      <c r="I69" s="561"/>
      <c r="J69" s="561"/>
      <c r="K69" s="561"/>
      <c r="L69" s="561"/>
      <c r="M69" s="561"/>
      <c r="N69" s="564"/>
      <c r="O69" s="557"/>
    </row>
    <row r="70" spans="1:15" ht="15" customHeight="1" thickBot="1" x14ac:dyDescent="0.25">
      <c r="A70" s="559">
        <v>69</v>
      </c>
      <c r="B70" s="560"/>
      <c r="C70" s="715"/>
      <c r="D70" s="715"/>
      <c r="E70" s="580" t="s">
        <v>460</v>
      </c>
      <c r="F70" s="561"/>
      <c r="G70" s="561"/>
      <c r="H70" s="574">
        <f>H64+H66-H67+H68</f>
        <v>0</v>
      </c>
      <c r="I70" s="574">
        <f t="shared" ref="I70:M70" si="14">I64+I66-I67+I68</f>
        <v>0</v>
      </c>
      <c r="J70" s="574">
        <f t="shared" si="14"/>
        <v>0</v>
      </c>
      <c r="K70" s="574">
        <f t="shared" si="14"/>
        <v>0</v>
      </c>
      <c r="L70" s="574">
        <f t="shared" si="14"/>
        <v>0</v>
      </c>
      <c r="M70" s="574">
        <f t="shared" si="14"/>
        <v>0</v>
      </c>
      <c r="N70" s="564"/>
      <c r="O70" s="557"/>
    </row>
    <row r="71" spans="1:15" ht="15" customHeight="1" x14ac:dyDescent="0.2">
      <c r="A71" s="559">
        <v>70</v>
      </c>
      <c r="B71" s="560"/>
      <c r="C71" s="715"/>
      <c r="D71" s="715"/>
      <c r="E71" s="580"/>
      <c r="F71" s="561"/>
      <c r="G71" s="561"/>
      <c r="H71" s="561"/>
      <c r="I71" s="561"/>
      <c r="J71" s="561"/>
      <c r="K71" s="561"/>
      <c r="L71" s="561"/>
      <c r="M71" s="561"/>
      <c r="N71" s="564"/>
      <c r="O71" s="557"/>
    </row>
    <row r="72" spans="1:15" ht="15" customHeight="1" x14ac:dyDescent="0.2">
      <c r="A72" s="559">
        <v>71</v>
      </c>
      <c r="B72" s="560"/>
      <c r="C72" s="715"/>
      <c r="D72" s="715"/>
      <c r="E72" s="580"/>
      <c r="F72" s="715" t="s">
        <v>21</v>
      </c>
      <c r="G72" s="561"/>
      <c r="H72" s="688"/>
      <c r="I72" s="688"/>
      <c r="J72" s="688"/>
      <c r="K72" s="688"/>
      <c r="L72" s="688"/>
      <c r="M72" s="688"/>
      <c r="N72" s="564"/>
      <c r="O72" s="557"/>
    </row>
    <row r="73" spans="1:15" ht="15" customHeight="1" x14ac:dyDescent="0.2">
      <c r="A73" s="559">
        <v>72</v>
      </c>
      <c r="B73" s="560"/>
      <c r="C73" s="715"/>
      <c r="D73" s="715"/>
      <c r="E73" s="580"/>
      <c r="F73" s="715"/>
      <c r="G73" s="570"/>
      <c r="H73" s="587"/>
      <c r="I73" s="587"/>
      <c r="J73" s="587"/>
      <c r="K73" s="587"/>
      <c r="L73" s="587"/>
      <c r="M73" s="587"/>
      <c r="N73" s="564"/>
      <c r="O73" s="557"/>
    </row>
    <row r="74" spans="1:15" ht="15" customHeight="1" x14ac:dyDescent="0.25">
      <c r="A74" s="559">
        <v>73</v>
      </c>
      <c r="B74" s="560"/>
      <c r="C74" s="588"/>
      <c r="D74" s="589" t="s">
        <v>462</v>
      </c>
      <c r="E74" s="580"/>
      <c r="F74" s="588"/>
      <c r="G74" s="561"/>
      <c r="H74" s="561"/>
      <c r="I74" s="561"/>
      <c r="J74" s="561"/>
      <c r="K74" s="561"/>
      <c r="L74" s="561"/>
      <c r="M74" s="561"/>
      <c r="N74" s="564"/>
      <c r="O74" s="557"/>
    </row>
    <row r="75" spans="1:15" ht="15" customHeight="1" x14ac:dyDescent="0.2">
      <c r="A75" s="559">
        <v>74</v>
      </c>
      <c r="B75" s="560"/>
      <c r="C75" s="715"/>
      <c r="D75" s="715"/>
      <c r="E75" s="580"/>
      <c r="F75" s="715" t="s">
        <v>463</v>
      </c>
      <c r="G75" s="561"/>
      <c r="H75" s="688"/>
      <c r="I75" s="688"/>
      <c r="J75" s="688"/>
      <c r="K75" s="688"/>
      <c r="L75" s="688"/>
      <c r="M75" s="688"/>
      <c r="N75" s="564"/>
      <c r="O75" s="557"/>
    </row>
    <row r="76" spans="1:15" ht="14.25" customHeight="1" x14ac:dyDescent="0.2">
      <c r="A76" s="559">
        <v>75</v>
      </c>
      <c r="B76" s="560"/>
      <c r="C76" s="715"/>
      <c r="D76" s="715"/>
      <c r="E76" s="580"/>
      <c r="F76" s="715"/>
      <c r="G76" s="561"/>
      <c r="H76" s="715"/>
      <c r="I76" s="561"/>
      <c r="J76" s="715"/>
      <c r="K76" s="561"/>
      <c r="L76" s="715"/>
      <c r="M76" s="561"/>
      <c r="N76" s="564"/>
      <c r="O76" s="557"/>
    </row>
    <row r="77" spans="1:15" ht="34.5" customHeight="1" x14ac:dyDescent="0.2">
      <c r="A77" s="559">
        <v>76</v>
      </c>
      <c r="B77" s="560"/>
      <c r="C77" s="715"/>
      <c r="D77" s="715"/>
      <c r="E77" s="580"/>
      <c r="F77" s="715"/>
      <c r="G77" s="570"/>
      <c r="H77" s="563" t="s">
        <v>15</v>
      </c>
      <c r="I77" s="563" t="s">
        <v>453</v>
      </c>
      <c r="J77" s="563" t="s">
        <v>454</v>
      </c>
      <c r="K77" s="563" t="s">
        <v>455</v>
      </c>
      <c r="L77" s="563" t="s">
        <v>456</v>
      </c>
      <c r="M77" s="563" t="s">
        <v>457</v>
      </c>
      <c r="N77" s="564"/>
      <c r="O77" s="557"/>
    </row>
    <row r="78" spans="1:15" ht="15" customHeight="1" x14ac:dyDescent="0.2">
      <c r="A78" s="559">
        <v>77</v>
      </c>
      <c r="B78" s="560"/>
      <c r="C78" s="715"/>
      <c r="D78" s="715"/>
      <c r="E78" s="580"/>
      <c r="F78" s="715"/>
      <c r="G78" s="586" t="s">
        <v>426</v>
      </c>
      <c r="H78" s="566" t="s">
        <v>426</v>
      </c>
      <c r="I78" s="566" t="s">
        <v>426</v>
      </c>
      <c r="J78" s="566" t="s">
        <v>426</v>
      </c>
      <c r="K78" s="566" t="s">
        <v>426</v>
      </c>
      <c r="L78" s="566" t="s">
        <v>426</v>
      </c>
      <c r="M78" s="566" t="s">
        <v>426</v>
      </c>
      <c r="N78" s="564"/>
      <c r="O78" s="557"/>
    </row>
    <row r="79" spans="1:15" ht="15" customHeight="1" x14ac:dyDescent="0.25">
      <c r="A79" s="559">
        <v>78</v>
      </c>
      <c r="B79" s="560"/>
      <c r="C79" s="715"/>
      <c r="D79" s="589" t="s">
        <v>464</v>
      </c>
      <c r="E79" s="561"/>
      <c r="F79" s="561"/>
      <c r="G79" s="561"/>
      <c r="H79" s="590" t="s">
        <v>362</v>
      </c>
      <c r="I79" s="561"/>
      <c r="J79" s="561"/>
      <c r="K79" s="561"/>
      <c r="L79" s="561"/>
      <c r="M79" s="561"/>
      <c r="N79" s="564"/>
      <c r="O79" s="591"/>
    </row>
    <row r="80" spans="1:15" ht="15" customHeight="1" x14ac:dyDescent="0.2">
      <c r="A80" s="559">
        <v>79</v>
      </c>
      <c r="B80" s="560"/>
      <c r="C80" s="715"/>
      <c r="D80" s="715"/>
      <c r="E80" s="562"/>
      <c r="F80" s="569" t="s">
        <v>390</v>
      </c>
      <c r="G80" s="562"/>
      <c r="H80" s="753">
        <f t="shared" ref="H80:M89" si="15">H10-H43</f>
        <v>0</v>
      </c>
      <c r="I80" s="753">
        <f t="shared" si="15"/>
        <v>0</v>
      </c>
      <c r="J80" s="753">
        <f t="shared" si="15"/>
        <v>0</v>
      </c>
      <c r="K80" s="753">
        <f t="shared" si="15"/>
        <v>0</v>
      </c>
      <c r="L80" s="753">
        <f t="shared" si="15"/>
        <v>0</v>
      </c>
      <c r="M80" s="753">
        <f t="shared" si="15"/>
        <v>0</v>
      </c>
      <c r="N80" s="564"/>
      <c r="O80" s="557"/>
    </row>
    <row r="81" spans="1:15" ht="15" customHeight="1" x14ac:dyDescent="0.2">
      <c r="A81" s="559">
        <v>80</v>
      </c>
      <c r="B81" s="560"/>
      <c r="C81" s="715"/>
      <c r="D81" s="715"/>
      <c r="E81" s="570"/>
      <c r="F81" s="571" t="s">
        <v>391</v>
      </c>
      <c r="G81" s="562"/>
      <c r="H81" s="753">
        <f t="shared" si="15"/>
        <v>0</v>
      </c>
      <c r="I81" s="753">
        <f t="shared" si="15"/>
        <v>0</v>
      </c>
      <c r="J81" s="753">
        <f t="shared" si="15"/>
        <v>0</v>
      </c>
      <c r="K81" s="753">
        <f t="shared" si="15"/>
        <v>0</v>
      </c>
      <c r="L81" s="753">
        <f t="shared" si="15"/>
        <v>0</v>
      </c>
      <c r="M81" s="753">
        <f t="shared" si="15"/>
        <v>0</v>
      </c>
      <c r="N81" s="564"/>
      <c r="O81" s="557"/>
    </row>
    <row r="82" spans="1:15" ht="15" customHeight="1" thickBot="1" x14ac:dyDescent="0.25">
      <c r="A82" s="559">
        <v>81</v>
      </c>
      <c r="B82" s="560"/>
      <c r="C82" s="715"/>
      <c r="D82" s="715"/>
      <c r="E82" s="570"/>
      <c r="F82" s="571" t="s">
        <v>365</v>
      </c>
      <c r="G82" s="562"/>
      <c r="H82" s="754">
        <f t="shared" si="15"/>
        <v>0</v>
      </c>
      <c r="I82" s="754">
        <f t="shared" si="15"/>
        <v>0</v>
      </c>
      <c r="J82" s="754">
        <f t="shared" si="15"/>
        <v>0</v>
      </c>
      <c r="K82" s="754">
        <f t="shared" si="15"/>
        <v>0</v>
      </c>
      <c r="L82" s="754">
        <f t="shared" si="15"/>
        <v>0</v>
      </c>
      <c r="M82" s="754">
        <f t="shared" si="15"/>
        <v>0</v>
      </c>
      <c r="N82" s="564"/>
      <c r="O82" s="557"/>
    </row>
    <row r="83" spans="1:15" ht="15" customHeight="1" thickBot="1" x14ac:dyDescent="0.25">
      <c r="A83" s="559">
        <v>82</v>
      </c>
      <c r="B83" s="560"/>
      <c r="C83" s="715"/>
      <c r="D83" s="715"/>
      <c r="E83" s="573" t="s">
        <v>403</v>
      </c>
      <c r="F83" s="573"/>
      <c r="G83" s="562"/>
      <c r="H83" s="592">
        <f t="shared" si="15"/>
        <v>0</v>
      </c>
      <c r="I83" s="592">
        <f t="shared" si="15"/>
        <v>0</v>
      </c>
      <c r="J83" s="592">
        <f t="shared" si="15"/>
        <v>0</v>
      </c>
      <c r="K83" s="592">
        <f t="shared" si="15"/>
        <v>0</v>
      </c>
      <c r="L83" s="592">
        <f t="shared" si="15"/>
        <v>0</v>
      </c>
      <c r="M83" s="592">
        <f t="shared" si="15"/>
        <v>0</v>
      </c>
      <c r="N83" s="564"/>
      <c r="O83" s="557"/>
    </row>
    <row r="84" spans="1:15" ht="15" customHeight="1" x14ac:dyDescent="0.2">
      <c r="A84" s="559">
        <v>83</v>
      </c>
      <c r="B84" s="560"/>
      <c r="C84" s="715"/>
      <c r="D84" s="715"/>
      <c r="E84" s="570"/>
      <c r="F84" s="575" t="s">
        <v>392</v>
      </c>
      <c r="G84" s="562"/>
      <c r="H84" s="593">
        <f t="shared" si="15"/>
        <v>0</v>
      </c>
      <c r="I84" s="593">
        <f t="shared" si="15"/>
        <v>0</v>
      </c>
      <c r="J84" s="593">
        <f t="shared" si="15"/>
        <v>0</v>
      </c>
      <c r="K84" s="593">
        <f t="shared" si="15"/>
        <v>0</v>
      </c>
      <c r="L84" s="593">
        <f t="shared" si="15"/>
        <v>0</v>
      </c>
      <c r="M84" s="593">
        <f t="shared" si="15"/>
        <v>0</v>
      </c>
      <c r="N84" s="564"/>
      <c r="O84" s="557"/>
    </row>
    <row r="85" spans="1:15" ht="15" customHeight="1" thickBot="1" x14ac:dyDescent="0.25">
      <c r="A85" s="559">
        <v>84</v>
      </c>
      <c r="B85" s="560"/>
      <c r="C85" s="715"/>
      <c r="D85" s="715"/>
      <c r="E85" s="570"/>
      <c r="F85" s="575" t="s">
        <v>393</v>
      </c>
      <c r="G85" s="562"/>
      <c r="H85" s="754">
        <f t="shared" si="15"/>
        <v>0</v>
      </c>
      <c r="I85" s="754">
        <f t="shared" si="15"/>
        <v>0</v>
      </c>
      <c r="J85" s="754">
        <f t="shared" si="15"/>
        <v>0</v>
      </c>
      <c r="K85" s="754">
        <f t="shared" si="15"/>
        <v>0</v>
      </c>
      <c r="L85" s="754">
        <f t="shared" si="15"/>
        <v>0</v>
      </c>
      <c r="M85" s="754">
        <f t="shared" si="15"/>
        <v>0</v>
      </c>
      <c r="N85" s="564"/>
      <c r="O85" s="557"/>
    </row>
    <row r="86" spans="1:15" ht="15" customHeight="1" thickBot="1" x14ac:dyDescent="0.25">
      <c r="A86" s="559">
        <v>85</v>
      </c>
      <c r="B86" s="560"/>
      <c r="C86" s="715"/>
      <c r="D86" s="715"/>
      <c r="E86" s="577" t="s">
        <v>404</v>
      </c>
      <c r="F86" s="577"/>
      <c r="G86" s="562"/>
      <c r="H86" s="592">
        <f t="shared" si="15"/>
        <v>0</v>
      </c>
      <c r="I86" s="592">
        <f t="shared" si="15"/>
        <v>0</v>
      </c>
      <c r="J86" s="592">
        <f t="shared" si="15"/>
        <v>0</v>
      </c>
      <c r="K86" s="592">
        <f t="shared" si="15"/>
        <v>0</v>
      </c>
      <c r="L86" s="592">
        <f t="shared" si="15"/>
        <v>0</v>
      </c>
      <c r="M86" s="592">
        <f t="shared" si="15"/>
        <v>0</v>
      </c>
      <c r="N86" s="564"/>
      <c r="O86" s="557"/>
    </row>
    <row r="87" spans="1:15" ht="15" customHeight="1" x14ac:dyDescent="0.2">
      <c r="A87" s="559">
        <v>86</v>
      </c>
      <c r="B87" s="560"/>
      <c r="C87" s="715"/>
      <c r="D87" s="715"/>
      <c r="E87" s="570"/>
      <c r="F87" s="715" t="s">
        <v>396</v>
      </c>
      <c r="G87" s="562"/>
      <c r="H87" s="593">
        <f t="shared" si="15"/>
        <v>0</v>
      </c>
      <c r="I87" s="593">
        <f t="shared" si="15"/>
        <v>0</v>
      </c>
      <c r="J87" s="593">
        <f t="shared" si="15"/>
        <v>0</v>
      </c>
      <c r="K87" s="593">
        <f t="shared" si="15"/>
        <v>0</v>
      </c>
      <c r="L87" s="593">
        <f t="shared" si="15"/>
        <v>0</v>
      </c>
      <c r="M87" s="593">
        <f t="shared" si="15"/>
        <v>0</v>
      </c>
      <c r="N87" s="564"/>
      <c r="O87" s="557"/>
    </row>
    <row r="88" spans="1:15" ht="15" customHeight="1" x14ac:dyDescent="0.2">
      <c r="A88" s="559">
        <v>87</v>
      </c>
      <c r="B88" s="560"/>
      <c r="C88" s="715"/>
      <c r="D88" s="715"/>
      <c r="E88" s="570"/>
      <c r="F88" s="715" t="s">
        <v>397</v>
      </c>
      <c r="G88" s="562"/>
      <c r="H88" s="754">
        <f t="shared" si="15"/>
        <v>0</v>
      </c>
      <c r="I88" s="754">
        <f t="shared" si="15"/>
        <v>0</v>
      </c>
      <c r="J88" s="754">
        <f t="shared" si="15"/>
        <v>0</v>
      </c>
      <c r="K88" s="754">
        <f t="shared" si="15"/>
        <v>0</v>
      </c>
      <c r="L88" s="754">
        <f t="shared" si="15"/>
        <v>0</v>
      </c>
      <c r="M88" s="754">
        <f t="shared" si="15"/>
        <v>0</v>
      </c>
      <c r="N88" s="564"/>
      <c r="O88" s="557"/>
    </row>
    <row r="89" spans="1:15" ht="15" customHeight="1" thickBot="1" x14ac:dyDescent="0.25">
      <c r="A89" s="559">
        <v>88</v>
      </c>
      <c r="B89" s="560"/>
      <c r="C89" s="715"/>
      <c r="D89" s="715"/>
      <c r="E89" s="570"/>
      <c r="F89" s="715" t="s">
        <v>398</v>
      </c>
      <c r="G89" s="562"/>
      <c r="H89" s="754">
        <f t="shared" si="15"/>
        <v>0</v>
      </c>
      <c r="I89" s="754">
        <f t="shared" si="15"/>
        <v>0</v>
      </c>
      <c r="J89" s="754">
        <f t="shared" si="15"/>
        <v>0</v>
      </c>
      <c r="K89" s="754">
        <f t="shared" si="15"/>
        <v>0</v>
      </c>
      <c r="L89" s="754">
        <f t="shared" si="15"/>
        <v>0</v>
      </c>
      <c r="M89" s="754">
        <f t="shared" si="15"/>
        <v>0</v>
      </c>
      <c r="N89" s="564"/>
      <c r="O89" s="557"/>
    </row>
    <row r="90" spans="1:15" ht="15" customHeight="1" thickBot="1" x14ac:dyDescent="0.25">
      <c r="A90" s="559">
        <v>89</v>
      </c>
      <c r="B90" s="560"/>
      <c r="C90" s="715"/>
      <c r="D90" s="715"/>
      <c r="E90" s="578" t="s">
        <v>406</v>
      </c>
      <c r="F90" s="578"/>
      <c r="G90" s="562"/>
      <c r="H90" s="592">
        <f t="shared" ref="H90:M97" si="16">H20-H53</f>
        <v>0</v>
      </c>
      <c r="I90" s="592">
        <f t="shared" si="16"/>
        <v>0</v>
      </c>
      <c r="J90" s="592">
        <f t="shared" si="16"/>
        <v>0</v>
      </c>
      <c r="K90" s="592">
        <f t="shared" si="16"/>
        <v>0</v>
      </c>
      <c r="L90" s="592">
        <f t="shared" si="16"/>
        <v>0</v>
      </c>
      <c r="M90" s="592">
        <f t="shared" si="16"/>
        <v>0</v>
      </c>
      <c r="N90" s="564"/>
      <c r="O90" s="557"/>
    </row>
    <row r="91" spans="1:15" ht="15" customHeight="1" x14ac:dyDescent="0.2">
      <c r="A91" s="559">
        <v>90</v>
      </c>
      <c r="B91" s="560"/>
      <c r="C91" s="715"/>
      <c r="D91" s="715"/>
      <c r="E91" s="579"/>
      <c r="F91" s="715" t="s">
        <v>399</v>
      </c>
      <c r="G91" s="562"/>
      <c r="H91" s="593">
        <f t="shared" si="16"/>
        <v>0</v>
      </c>
      <c r="I91" s="593">
        <f t="shared" si="16"/>
        <v>0</v>
      </c>
      <c r="J91" s="593">
        <f t="shared" si="16"/>
        <v>0</v>
      </c>
      <c r="K91" s="593">
        <f t="shared" si="16"/>
        <v>0</v>
      </c>
      <c r="L91" s="593">
        <f t="shared" si="16"/>
        <v>0</v>
      </c>
      <c r="M91" s="593">
        <f t="shared" si="16"/>
        <v>0</v>
      </c>
      <c r="N91" s="564"/>
      <c r="O91" s="557"/>
    </row>
    <row r="92" spans="1:15" ht="15" customHeight="1" x14ac:dyDescent="0.2">
      <c r="A92" s="559">
        <v>91</v>
      </c>
      <c r="B92" s="560"/>
      <c r="C92" s="715"/>
      <c r="D92" s="715"/>
      <c r="E92" s="579"/>
      <c r="F92" s="715" t="s">
        <v>400</v>
      </c>
      <c r="G92" s="562"/>
      <c r="H92" s="754">
        <f t="shared" si="16"/>
        <v>0</v>
      </c>
      <c r="I92" s="754">
        <f t="shared" si="16"/>
        <v>0</v>
      </c>
      <c r="J92" s="754">
        <f t="shared" si="16"/>
        <v>0</v>
      </c>
      <c r="K92" s="754">
        <f t="shared" si="16"/>
        <v>0</v>
      </c>
      <c r="L92" s="754">
        <f t="shared" si="16"/>
        <v>0</v>
      </c>
      <c r="M92" s="754">
        <f t="shared" si="16"/>
        <v>0</v>
      </c>
      <c r="N92" s="564"/>
      <c r="O92" s="557"/>
    </row>
    <row r="93" spans="1:15" ht="15" customHeight="1" x14ac:dyDescent="0.2">
      <c r="A93" s="559">
        <v>92</v>
      </c>
      <c r="B93" s="560"/>
      <c r="C93" s="715"/>
      <c r="D93" s="715"/>
      <c r="E93" s="579"/>
      <c r="F93" s="715" t="s">
        <v>401</v>
      </c>
      <c r="G93" s="562"/>
      <c r="H93" s="754">
        <f t="shared" si="16"/>
        <v>0</v>
      </c>
      <c r="I93" s="754">
        <f t="shared" si="16"/>
        <v>0</v>
      </c>
      <c r="J93" s="754">
        <f t="shared" si="16"/>
        <v>0</v>
      </c>
      <c r="K93" s="754">
        <f t="shared" si="16"/>
        <v>0</v>
      </c>
      <c r="L93" s="754">
        <f t="shared" si="16"/>
        <v>0</v>
      </c>
      <c r="M93" s="754">
        <f t="shared" si="16"/>
        <v>0</v>
      </c>
      <c r="N93" s="564"/>
      <c r="O93" s="557"/>
    </row>
    <row r="94" spans="1:15" s="572" customFormat="1" ht="15" customHeight="1" thickBot="1" x14ac:dyDescent="0.25">
      <c r="A94" s="559">
        <v>93</v>
      </c>
      <c r="B94" s="560"/>
      <c r="C94" s="715"/>
      <c r="D94" s="715"/>
      <c r="E94" s="579"/>
      <c r="F94" s="715" t="s">
        <v>402</v>
      </c>
      <c r="G94" s="570"/>
      <c r="H94" s="754">
        <f t="shared" si="16"/>
        <v>0</v>
      </c>
      <c r="I94" s="754">
        <f t="shared" si="16"/>
        <v>0</v>
      </c>
      <c r="J94" s="754">
        <f t="shared" si="16"/>
        <v>0</v>
      </c>
      <c r="K94" s="754">
        <f t="shared" si="16"/>
        <v>0</v>
      </c>
      <c r="L94" s="754">
        <f t="shared" si="16"/>
        <v>0</v>
      </c>
      <c r="M94" s="754">
        <f t="shared" si="16"/>
        <v>0</v>
      </c>
      <c r="N94" s="564"/>
      <c r="O94" s="557"/>
    </row>
    <row r="95" spans="1:15" ht="15" customHeight="1" thickBot="1" x14ac:dyDescent="0.25">
      <c r="A95" s="559">
        <v>94</v>
      </c>
      <c r="B95" s="560"/>
      <c r="C95" s="715"/>
      <c r="D95" s="715"/>
      <c r="E95" s="578" t="s">
        <v>407</v>
      </c>
      <c r="F95" s="578"/>
      <c r="G95" s="570"/>
      <c r="H95" s="592" t="e">
        <f t="shared" si="16"/>
        <v>#VALUE!</v>
      </c>
      <c r="I95" s="592" t="e">
        <f t="shared" si="16"/>
        <v>#VALUE!</v>
      </c>
      <c r="J95" s="592" t="e">
        <f t="shared" si="16"/>
        <v>#VALUE!</v>
      </c>
      <c r="K95" s="592" t="e">
        <f t="shared" si="16"/>
        <v>#VALUE!</v>
      </c>
      <c r="L95" s="592" t="e">
        <f t="shared" si="16"/>
        <v>#VALUE!</v>
      </c>
      <c r="M95" s="592" t="e">
        <f t="shared" si="16"/>
        <v>#VALUE!</v>
      </c>
      <c r="N95" s="564"/>
      <c r="O95" s="557"/>
    </row>
    <row r="96" spans="1:15" ht="15" customHeight="1" thickBot="1" x14ac:dyDescent="0.25">
      <c r="A96" s="559">
        <v>95</v>
      </c>
      <c r="B96" s="560"/>
      <c r="C96" s="715"/>
      <c r="D96" s="715"/>
      <c r="E96" s="579"/>
      <c r="F96" s="575" t="s">
        <v>395</v>
      </c>
      <c r="G96" s="570"/>
      <c r="H96" s="593">
        <f t="shared" si="16"/>
        <v>0</v>
      </c>
      <c r="I96" s="593">
        <f t="shared" si="16"/>
        <v>0</v>
      </c>
      <c r="J96" s="593">
        <f t="shared" si="16"/>
        <v>0</v>
      </c>
      <c r="K96" s="593">
        <f t="shared" si="16"/>
        <v>0</v>
      </c>
      <c r="L96" s="593">
        <f t="shared" si="16"/>
        <v>0</v>
      </c>
      <c r="M96" s="593">
        <f t="shared" si="16"/>
        <v>0</v>
      </c>
      <c r="N96" s="564"/>
      <c r="O96" s="557"/>
    </row>
    <row r="97" spans="1:15" s="576" customFormat="1" ht="15" customHeight="1" thickBot="1" x14ac:dyDescent="0.25">
      <c r="A97" s="559">
        <v>96</v>
      </c>
      <c r="B97" s="560"/>
      <c r="C97" s="715"/>
      <c r="D97" s="715"/>
      <c r="E97" s="579" t="s">
        <v>139</v>
      </c>
      <c r="F97" s="579"/>
      <c r="G97" s="570"/>
      <c r="H97" s="592">
        <f t="shared" si="16"/>
        <v>0</v>
      </c>
      <c r="I97" s="592">
        <f t="shared" si="16"/>
        <v>0</v>
      </c>
      <c r="J97" s="592">
        <f t="shared" si="16"/>
        <v>0</v>
      </c>
      <c r="K97" s="592">
        <f t="shared" si="16"/>
        <v>0</v>
      </c>
      <c r="L97" s="592">
        <f t="shared" si="16"/>
        <v>0</v>
      </c>
      <c r="M97" s="592">
        <f t="shared" si="16"/>
        <v>0</v>
      </c>
      <c r="N97" s="564"/>
      <c r="O97" s="557"/>
    </row>
    <row r="98" spans="1:15" ht="15" customHeight="1" x14ac:dyDescent="0.2">
      <c r="A98" s="559">
        <v>97</v>
      </c>
      <c r="B98" s="560"/>
      <c r="C98" s="715"/>
      <c r="D98" s="715"/>
      <c r="E98" s="580"/>
      <c r="F98" s="575" t="s">
        <v>394</v>
      </c>
      <c r="G98" s="570"/>
      <c r="H98" s="593">
        <f t="shared" ref="H98:M101" si="17">H29-H61</f>
        <v>0</v>
      </c>
      <c r="I98" s="593">
        <f t="shared" si="17"/>
        <v>0</v>
      </c>
      <c r="J98" s="593">
        <f t="shared" si="17"/>
        <v>0</v>
      </c>
      <c r="K98" s="593">
        <f t="shared" si="17"/>
        <v>0</v>
      </c>
      <c r="L98" s="593">
        <f t="shared" si="17"/>
        <v>0</v>
      </c>
      <c r="M98" s="593">
        <f t="shared" si="17"/>
        <v>0</v>
      </c>
      <c r="N98" s="564"/>
      <c r="O98" s="557"/>
    </row>
    <row r="99" spans="1:15" ht="15" customHeight="1" x14ac:dyDescent="0.2">
      <c r="A99" s="559">
        <v>98</v>
      </c>
      <c r="B99" s="560"/>
      <c r="C99" s="715"/>
      <c r="D99" s="715"/>
      <c r="E99" s="580"/>
      <c r="F99" s="575" t="s">
        <v>1009</v>
      </c>
      <c r="G99" s="570"/>
      <c r="H99" s="754">
        <f t="shared" si="17"/>
        <v>0</v>
      </c>
      <c r="I99" s="754">
        <f t="shared" si="17"/>
        <v>0</v>
      </c>
      <c r="J99" s="754">
        <f t="shared" si="17"/>
        <v>0</v>
      </c>
      <c r="K99" s="754">
        <f t="shared" si="17"/>
        <v>0</v>
      </c>
      <c r="L99" s="754">
        <f t="shared" si="17"/>
        <v>0</v>
      </c>
      <c r="M99" s="754">
        <f t="shared" si="17"/>
        <v>0</v>
      </c>
      <c r="N99" s="564"/>
      <c r="O99" s="557"/>
    </row>
    <row r="100" spans="1:15" ht="15" customHeight="1" thickBot="1" x14ac:dyDescent="0.25">
      <c r="A100" s="559">
        <v>99</v>
      </c>
      <c r="B100" s="560"/>
      <c r="C100" s="715"/>
      <c r="D100" s="715"/>
      <c r="E100" s="579" t="s">
        <v>217</v>
      </c>
      <c r="F100" s="715"/>
      <c r="G100" s="570"/>
      <c r="H100" s="754">
        <f t="shared" si="17"/>
        <v>0</v>
      </c>
      <c r="I100" s="754">
        <f t="shared" si="17"/>
        <v>0</v>
      </c>
      <c r="J100" s="754">
        <f t="shared" si="17"/>
        <v>0</v>
      </c>
      <c r="K100" s="754">
        <f t="shared" si="17"/>
        <v>0</v>
      </c>
      <c r="L100" s="754">
        <f t="shared" si="17"/>
        <v>0</v>
      </c>
      <c r="M100" s="754">
        <f t="shared" si="17"/>
        <v>0</v>
      </c>
      <c r="N100" s="564"/>
      <c r="O100" s="557"/>
    </row>
    <row r="101" spans="1:15" ht="15" customHeight="1" thickBot="1" x14ac:dyDescent="0.25">
      <c r="A101" s="559">
        <v>100</v>
      </c>
      <c r="B101" s="560"/>
      <c r="C101" s="715"/>
      <c r="D101" s="715"/>
      <c r="E101" s="580" t="s">
        <v>136</v>
      </c>
      <c r="F101" s="715"/>
      <c r="G101" s="570"/>
      <c r="H101" s="592">
        <f t="shared" si="17"/>
        <v>0</v>
      </c>
      <c r="I101" s="592">
        <f t="shared" si="17"/>
        <v>0</v>
      </c>
      <c r="J101" s="592">
        <f t="shared" si="17"/>
        <v>0</v>
      </c>
      <c r="K101" s="592">
        <f t="shared" si="17"/>
        <v>0</v>
      </c>
      <c r="L101" s="592">
        <f t="shared" si="17"/>
        <v>0</v>
      </c>
      <c r="M101" s="592">
        <f t="shared" si="17"/>
        <v>0</v>
      </c>
      <c r="N101" s="564"/>
      <c r="O101" s="557"/>
    </row>
    <row r="102" spans="1:15" s="548" customFormat="1" x14ac:dyDescent="0.2">
      <c r="A102" s="559">
        <v>101</v>
      </c>
      <c r="B102" s="560"/>
      <c r="C102" s="715"/>
      <c r="D102" s="715"/>
      <c r="E102" s="561"/>
      <c r="F102" s="561"/>
      <c r="G102" s="561"/>
      <c r="H102" s="918" t="s">
        <v>15</v>
      </c>
      <c r="I102" s="561"/>
      <c r="J102" s="561"/>
      <c r="K102" s="561"/>
      <c r="L102" s="561"/>
      <c r="M102" s="561"/>
      <c r="N102" s="564"/>
      <c r="O102" s="591"/>
    </row>
    <row r="103" spans="1:15" ht="21" customHeight="1" x14ac:dyDescent="0.2">
      <c r="A103" s="559">
        <v>102</v>
      </c>
      <c r="B103" s="560"/>
      <c r="C103" s="561"/>
      <c r="D103" s="561"/>
      <c r="E103" s="561"/>
      <c r="F103" s="561"/>
      <c r="G103" s="561"/>
      <c r="H103" s="919"/>
      <c r="I103" s="563" t="s">
        <v>453</v>
      </c>
      <c r="J103" s="563" t="s">
        <v>454</v>
      </c>
      <c r="K103" s="563" t="s">
        <v>455</v>
      </c>
      <c r="L103" s="563" t="s">
        <v>456</v>
      </c>
      <c r="M103" s="563" t="s">
        <v>457</v>
      </c>
      <c r="N103" s="564"/>
      <c r="O103" s="557"/>
    </row>
    <row r="104" spans="1:15" ht="21" customHeight="1" x14ac:dyDescent="0.3">
      <c r="A104" s="559">
        <v>103</v>
      </c>
      <c r="B104" s="560"/>
      <c r="C104" s="567" t="s">
        <v>1028</v>
      </c>
      <c r="D104" s="561"/>
      <c r="E104" s="561"/>
      <c r="F104" s="561"/>
      <c r="G104" s="594" t="s">
        <v>426</v>
      </c>
      <c r="H104" s="595" t="s">
        <v>426</v>
      </c>
      <c r="I104" s="595" t="s">
        <v>426</v>
      </c>
      <c r="J104" s="595" t="s">
        <v>426</v>
      </c>
      <c r="K104" s="595" t="s">
        <v>426</v>
      </c>
      <c r="L104" s="595" t="s">
        <v>426</v>
      </c>
      <c r="M104" s="595" t="s">
        <v>426</v>
      </c>
      <c r="N104" s="564"/>
      <c r="O104" s="557"/>
    </row>
    <row r="105" spans="1:15" ht="15" customHeight="1" x14ac:dyDescent="0.2">
      <c r="A105" s="559">
        <v>104</v>
      </c>
      <c r="B105" s="560"/>
      <c r="C105" s="715"/>
      <c r="D105" s="715"/>
      <c r="E105" s="561"/>
      <c r="F105" s="596" t="s">
        <v>131</v>
      </c>
      <c r="G105" s="561"/>
      <c r="H105" s="597" t="s">
        <v>461</v>
      </c>
      <c r="I105" s="561"/>
      <c r="J105" s="561"/>
      <c r="K105" s="561"/>
      <c r="L105" s="561"/>
      <c r="M105" s="598"/>
      <c r="N105" s="564"/>
      <c r="O105" s="557"/>
    </row>
    <row r="106" spans="1:15" ht="15" customHeight="1" x14ac:dyDescent="0.2">
      <c r="A106" s="559">
        <v>105</v>
      </c>
      <c r="B106" s="560"/>
      <c r="C106" s="915"/>
      <c r="D106" s="915"/>
      <c r="E106" s="561"/>
      <c r="F106" s="755" t="s">
        <v>117</v>
      </c>
      <c r="G106" s="561"/>
      <c r="H106" s="688"/>
      <c r="I106" s="688"/>
      <c r="J106" s="688"/>
      <c r="K106" s="688"/>
      <c r="L106" s="688"/>
      <c r="M106" s="688"/>
      <c r="N106" s="564"/>
      <c r="O106" s="557"/>
    </row>
    <row r="107" spans="1:15" ht="15" customHeight="1" x14ac:dyDescent="0.2">
      <c r="A107" s="559">
        <v>106</v>
      </c>
      <c r="B107" s="560"/>
      <c r="C107" s="915"/>
      <c r="D107" s="915"/>
      <c r="E107" s="561"/>
      <c r="F107" s="755" t="s">
        <v>117</v>
      </c>
      <c r="G107" s="561"/>
      <c r="H107" s="688"/>
      <c r="I107" s="688"/>
      <c r="J107" s="688"/>
      <c r="K107" s="688"/>
      <c r="L107" s="688"/>
      <c r="M107" s="688"/>
      <c r="N107" s="564"/>
      <c r="O107" s="557"/>
    </row>
    <row r="108" spans="1:15" ht="15" customHeight="1" x14ac:dyDescent="0.2">
      <c r="A108" s="559">
        <v>107</v>
      </c>
      <c r="B108" s="560"/>
      <c r="C108" s="915"/>
      <c r="D108" s="915"/>
      <c r="E108" s="561"/>
      <c r="F108" s="755" t="s">
        <v>117</v>
      </c>
      <c r="G108" s="561"/>
      <c r="H108" s="688"/>
      <c r="I108" s="688"/>
      <c r="J108" s="688"/>
      <c r="K108" s="688"/>
      <c r="L108" s="688"/>
      <c r="M108" s="688"/>
      <c r="N108" s="564"/>
      <c r="O108" s="557"/>
    </row>
    <row r="109" spans="1:15" ht="15" customHeight="1" x14ac:dyDescent="0.2">
      <c r="A109" s="559">
        <v>108</v>
      </c>
      <c r="B109" s="560"/>
      <c r="C109" s="915"/>
      <c r="D109" s="915"/>
      <c r="E109" s="561"/>
      <c r="F109" s="755" t="s">
        <v>117</v>
      </c>
      <c r="G109" s="561"/>
      <c r="H109" s="688"/>
      <c r="I109" s="688"/>
      <c r="J109" s="688"/>
      <c r="K109" s="688"/>
      <c r="L109" s="688"/>
      <c r="M109" s="688"/>
      <c r="N109" s="564"/>
      <c r="O109" s="557"/>
    </row>
    <row r="110" spans="1:15" ht="15" customHeight="1" x14ac:dyDescent="0.2">
      <c r="A110" s="559">
        <v>109</v>
      </c>
      <c r="B110" s="560"/>
      <c r="C110" s="915"/>
      <c r="D110" s="915"/>
      <c r="E110" s="561"/>
      <c r="F110" s="755" t="s">
        <v>117</v>
      </c>
      <c r="G110" s="561"/>
      <c r="H110" s="688"/>
      <c r="I110" s="688"/>
      <c r="J110" s="688"/>
      <c r="K110" s="688"/>
      <c r="L110" s="688"/>
      <c r="M110" s="688"/>
      <c r="N110" s="564"/>
      <c r="O110" s="557"/>
    </row>
    <row r="111" spans="1:15" ht="15" customHeight="1" thickBot="1" x14ac:dyDescent="0.25">
      <c r="A111" s="559">
        <v>110</v>
      </c>
      <c r="B111" s="560"/>
      <c r="C111" s="715"/>
      <c r="D111" s="715"/>
      <c r="E111" s="570"/>
      <c r="F111" s="599" t="s">
        <v>465</v>
      </c>
      <c r="G111" s="570"/>
      <c r="H111" s="600"/>
      <c r="I111" s="600"/>
      <c r="J111" s="601"/>
      <c r="K111" s="601"/>
      <c r="L111" s="601"/>
      <c r="M111" s="600"/>
      <c r="N111" s="564"/>
      <c r="O111" s="557"/>
    </row>
    <row r="112" spans="1:15" ht="15" customHeight="1" thickBot="1" x14ac:dyDescent="0.25">
      <c r="A112" s="559">
        <v>111</v>
      </c>
      <c r="B112" s="560"/>
      <c r="C112" s="715"/>
      <c r="D112" s="715"/>
      <c r="E112" s="580" t="s">
        <v>466</v>
      </c>
      <c r="F112" s="580"/>
      <c r="G112" s="561"/>
      <c r="H112" s="574">
        <f t="shared" ref="H112:M112" si="18">SUM(H106:H110)</f>
        <v>0</v>
      </c>
      <c r="I112" s="574">
        <f t="shared" si="18"/>
        <v>0</v>
      </c>
      <c r="J112" s="574">
        <f t="shared" si="18"/>
        <v>0</v>
      </c>
      <c r="K112" s="574">
        <f t="shared" si="18"/>
        <v>0</v>
      </c>
      <c r="L112" s="574">
        <f t="shared" si="18"/>
        <v>0</v>
      </c>
      <c r="M112" s="574">
        <f t="shared" si="18"/>
        <v>0</v>
      </c>
      <c r="N112" s="564"/>
      <c r="O112" s="557"/>
    </row>
    <row r="113" spans="1:15" ht="15" customHeight="1" thickBot="1" x14ac:dyDescent="0.25">
      <c r="A113" s="559">
        <v>112</v>
      </c>
      <c r="B113" s="560"/>
      <c r="C113" s="715"/>
      <c r="D113" s="582" t="s">
        <v>5</v>
      </c>
      <c r="E113" s="561"/>
      <c r="F113" s="715" t="s">
        <v>467</v>
      </c>
      <c r="G113" s="561"/>
      <c r="H113" s="688"/>
      <c r="I113" s="688"/>
      <c r="J113" s="688"/>
      <c r="K113" s="688"/>
      <c r="L113" s="688"/>
      <c r="M113" s="688"/>
      <c r="N113" s="564"/>
      <c r="O113" s="557"/>
    </row>
    <row r="114" spans="1:15" ht="15" customHeight="1" thickBot="1" x14ac:dyDescent="0.25">
      <c r="A114" s="559">
        <v>113</v>
      </c>
      <c r="B114" s="560"/>
      <c r="C114" s="715"/>
      <c r="D114" s="715"/>
      <c r="E114" s="580" t="s">
        <v>468</v>
      </c>
      <c r="F114" s="580"/>
      <c r="G114" s="561"/>
      <c r="H114" s="574">
        <f t="shared" ref="H114:M114" si="19">H112-H113</f>
        <v>0</v>
      </c>
      <c r="I114" s="574">
        <f t="shared" si="19"/>
        <v>0</v>
      </c>
      <c r="J114" s="574">
        <f t="shared" si="19"/>
        <v>0</v>
      </c>
      <c r="K114" s="574">
        <f t="shared" si="19"/>
        <v>0</v>
      </c>
      <c r="L114" s="574">
        <f t="shared" si="19"/>
        <v>0</v>
      </c>
      <c r="M114" s="574">
        <f t="shared" si="19"/>
        <v>0</v>
      </c>
      <c r="N114" s="564"/>
      <c r="O114" s="557"/>
    </row>
    <row r="115" spans="1:15" ht="30" customHeight="1" x14ac:dyDescent="0.3">
      <c r="A115" s="559">
        <v>114</v>
      </c>
      <c r="B115" s="560"/>
      <c r="C115" s="567" t="s">
        <v>1029</v>
      </c>
      <c r="D115" s="561"/>
      <c r="E115" s="561"/>
      <c r="F115" s="561"/>
      <c r="G115" s="594" t="s">
        <v>426</v>
      </c>
      <c r="H115" s="595" t="s">
        <v>426</v>
      </c>
      <c r="I115" s="595" t="s">
        <v>426</v>
      </c>
      <c r="J115" s="595" t="s">
        <v>426</v>
      </c>
      <c r="K115" s="595" t="s">
        <v>426</v>
      </c>
      <c r="L115" s="595" t="s">
        <v>426</v>
      </c>
      <c r="M115" s="595" t="s">
        <v>426</v>
      </c>
      <c r="N115" s="564"/>
      <c r="O115" s="557"/>
    </row>
    <row r="116" spans="1:15" ht="15" customHeight="1" x14ac:dyDescent="0.2">
      <c r="A116" s="559">
        <v>115</v>
      </c>
      <c r="B116" s="560"/>
      <c r="C116" s="715"/>
      <c r="D116" s="715"/>
      <c r="E116" s="561"/>
      <c r="F116" s="596" t="s">
        <v>469</v>
      </c>
      <c r="G116" s="561"/>
      <c r="H116" s="597" t="s">
        <v>461</v>
      </c>
      <c r="I116" s="561"/>
      <c r="J116" s="561"/>
      <c r="K116" s="561"/>
      <c r="L116" s="561"/>
      <c r="M116" s="598"/>
      <c r="N116" s="564"/>
      <c r="O116" s="557"/>
    </row>
    <row r="117" spans="1:15" ht="15" customHeight="1" x14ac:dyDescent="0.2">
      <c r="A117" s="559">
        <v>116</v>
      </c>
      <c r="B117" s="560"/>
      <c r="C117" s="915"/>
      <c r="D117" s="915"/>
      <c r="E117" s="561"/>
      <c r="F117" s="755" t="s">
        <v>470</v>
      </c>
      <c r="G117" s="561"/>
      <c r="H117" s="688"/>
      <c r="I117" s="688"/>
      <c r="J117" s="688"/>
      <c r="K117" s="688"/>
      <c r="L117" s="688"/>
      <c r="M117" s="688"/>
      <c r="N117" s="564"/>
      <c r="O117" s="557"/>
    </row>
    <row r="118" spans="1:15" ht="15" customHeight="1" x14ac:dyDescent="0.2">
      <c r="A118" s="559">
        <v>117</v>
      </c>
      <c r="B118" s="560"/>
      <c r="C118" s="915"/>
      <c r="D118" s="915"/>
      <c r="E118" s="561"/>
      <c r="F118" s="755" t="s">
        <v>470</v>
      </c>
      <c r="G118" s="561"/>
      <c r="H118" s="688"/>
      <c r="I118" s="688"/>
      <c r="J118" s="688"/>
      <c r="K118" s="688"/>
      <c r="L118" s="688"/>
      <c r="M118" s="688"/>
      <c r="N118" s="564"/>
      <c r="O118" s="557"/>
    </row>
    <row r="119" spans="1:15" ht="15" customHeight="1" x14ac:dyDescent="0.2">
      <c r="A119" s="559">
        <v>118</v>
      </c>
      <c r="B119" s="560"/>
      <c r="C119" s="915"/>
      <c r="D119" s="915"/>
      <c r="E119" s="561"/>
      <c r="F119" s="755" t="s">
        <v>470</v>
      </c>
      <c r="G119" s="561"/>
      <c r="H119" s="688"/>
      <c r="I119" s="688"/>
      <c r="J119" s="688"/>
      <c r="K119" s="688"/>
      <c r="L119" s="688"/>
      <c r="M119" s="688"/>
      <c r="N119" s="564"/>
      <c r="O119" s="557"/>
    </row>
    <row r="120" spans="1:15" ht="15" customHeight="1" x14ac:dyDescent="0.2">
      <c r="A120" s="559">
        <v>119</v>
      </c>
      <c r="B120" s="560"/>
      <c r="C120" s="915"/>
      <c r="D120" s="915"/>
      <c r="E120" s="561"/>
      <c r="F120" s="755" t="s">
        <v>470</v>
      </c>
      <c r="G120" s="561"/>
      <c r="H120" s="688"/>
      <c r="I120" s="688"/>
      <c r="J120" s="688"/>
      <c r="K120" s="688"/>
      <c r="L120" s="688"/>
      <c r="M120" s="688"/>
      <c r="N120" s="564"/>
      <c r="O120" s="557"/>
    </row>
    <row r="121" spans="1:15" ht="15" customHeight="1" x14ac:dyDescent="0.2">
      <c r="A121" s="559">
        <v>120</v>
      </c>
      <c r="B121" s="560"/>
      <c r="C121" s="915"/>
      <c r="D121" s="915"/>
      <c r="E121" s="561"/>
      <c r="F121" s="755" t="s">
        <v>470</v>
      </c>
      <c r="G121" s="561"/>
      <c r="H121" s="688"/>
      <c r="I121" s="688"/>
      <c r="J121" s="688"/>
      <c r="K121" s="688"/>
      <c r="L121" s="688"/>
      <c r="M121" s="688"/>
      <c r="N121" s="564"/>
      <c r="O121" s="557"/>
    </row>
    <row r="122" spans="1:15" s="602" customFormat="1" ht="15" customHeight="1" thickBot="1" x14ac:dyDescent="0.25">
      <c r="A122" s="559">
        <v>121</v>
      </c>
      <c r="B122" s="560"/>
      <c r="C122" s="715"/>
      <c r="D122" s="715"/>
      <c r="E122" s="570"/>
      <c r="F122" s="599" t="s">
        <v>465</v>
      </c>
      <c r="G122" s="570"/>
      <c r="H122" s="600"/>
      <c r="I122" s="600"/>
      <c r="J122" s="601"/>
      <c r="K122" s="601"/>
      <c r="L122" s="601"/>
      <c r="M122" s="600"/>
      <c r="N122" s="564"/>
      <c r="O122" s="557"/>
    </row>
    <row r="123" spans="1:15" ht="15" customHeight="1" thickBot="1" x14ac:dyDescent="0.25">
      <c r="A123" s="559">
        <v>122</v>
      </c>
      <c r="B123" s="560"/>
      <c r="C123" s="715"/>
      <c r="D123" s="715"/>
      <c r="E123" s="580" t="s">
        <v>471</v>
      </c>
      <c r="F123" s="580"/>
      <c r="G123" s="561"/>
      <c r="H123" s="574">
        <f t="shared" ref="H123:M123" si="20">SUM(H117:H121)</f>
        <v>0</v>
      </c>
      <c r="I123" s="574">
        <f t="shared" si="20"/>
        <v>0</v>
      </c>
      <c r="J123" s="574">
        <f t="shared" si="20"/>
        <v>0</v>
      </c>
      <c r="K123" s="574">
        <f t="shared" si="20"/>
        <v>0</v>
      </c>
      <c r="L123" s="574">
        <f t="shared" si="20"/>
        <v>0</v>
      </c>
      <c r="M123" s="574">
        <f t="shared" si="20"/>
        <v>0</v>
      </c>
      <c r="N123" s="564"/>
      <c r="O123" s="557"/>
    </row>
    <row r="124" spans="1:15" ht="15" customHeight="1" thickBot="1" x14ac:dyDescent="0.25">
      <c r="A124" s="559">
        <v>123</v>
      </c>
      <c r="B124" s="560"/>
      <c r="C124" s="715"/>
      <c r="D124" s="582" t="s">
        <v>5</v>
      </c>
      <c r="E124" s="561"/>
      <c r="F124" s="715" t="s">
        <v>472</v>
      </c>
      <c r="G124" s="561"/>
      <c r="H124" s="688"/>
      <c r="I124" s="688"/>
      <c r="J124" s="688"/>
      <c r="K124" s="688"/>
      <c r="L124" s="688"/>
      <c r="M124" s="688"/>
      <c r="N124" s="564"/>
      <c r="O124" s="557"/>
    </row>
    <row r="125" spans="1:15" ht="15" customHeight="1" thickBot="1" x14ac:dyDescent="0.25">
      <c r="A125" s="559">
        <v>124</v>
      </c>
      <c r="B125" s="560"/>
      <c r="C125" s="715"/>
      <c r="D125" s="715"/>
      <c r="E125" s="580" t="s">
        <v>473</v>
      </c>
      <c r="F125" s="580"/>
      <c r="G125" s="561"/>
      <c r="H125" s="574">
        <f t="shared" ref="H125:M125" si="21">H123-H124</f>
        <v>0</v>
      </c>
      <c r="I125" s="574">
        <f t="shared" si="21"/>
        <v>0</v>
      </c>
      <c r="J125" s="574">
        <f t="shared" si="21"/>
        <v>0</v>
      </c>
      <c r="K125" s="574">
        <f t="shared" si="21"/>
        <v>0</v>
      </c>
      <c r="L125" s="574">
        <f t="shared" si="21"/>
        <v>0</v>
      </c>
      <c r="M125" s="574">
        <f t="shared" si="21"/>
        <v>0</v>
      </c>
      <c r="N125" s="564"/>
      <c r="O125" s="557"/>
    </row>
    <row r="126" spans="1:15" ht="30" customHeight="1" x14ac:dyDescent="0.3">
      <c r="A126" s="559">
        <v>125</v>
      </c>
      <c r="B126" s="560"/>
      <c r="C126" s="567" t="s">
        <v>1030</v>
      </c>
      <c r="D126" s="561"/>
      <c r="E126" s="561"/>
      <c r="F126" s="561"/>
      <c r="G126" s="561"/>
      <c r="H126" s="568" t="s">
        <v>461</v>
      </c>
      <c r="I126" s="718"/>
      <c r="J126" s="718"/>
      <c r="K126" s="718"/>
      <c r="L126" s="718"/>
      <c r="M126" s="718"/>
      <c r="N126" s="564"/>
      <c r="O126" s="557"/>
    </row>
    <row r="127" spans="1:15" ht="15" customHeight="1" x14ac:dyDescent="0.2">
      <c r="A127" s="559">
        <v>126</v>
      </c>
      <c r="B127" s="560"/>
      <c r="C127" s="715"/>
      <c r="D127" s="715"/>
      <c r="E127" s="561"/>
      <c r="F127" s="755" t="s">
        <v>117</v>
      </c>
      <c r="G127" s="561"/>
      <c r="H127" s="688"/>
      <c r="I127" s="688"/>
      <c r="J127" s="688"/>
      <c r="K127" s="688"/>
      <c r="L127" s="688"/>
      <c r="M127" s="688"/>
      <c r="N127" s="564"/>
      <c r="O127" s="557"/>
    </row>
    <row r="128" spans="1:15" ht="15" customHeight="1" x14ac:dyDescent="0.2">
      <c r="A128" s="559">
        <v>127</v>
      </c>
      <c r="B128" s="560"/>
      <c r="C128" s="715"/>
      <c r="D128" s="715"/>
      <c r="E128" s="561"/>
      <c r="F128" s="755" t="s">
        <v>117</v>
      </c>
      <c r="G128" s="561"/>
      <c r="H128" s="688"/>
      <c r="I128" s="688"/>
      <c r="J128" s="688"/>
      <c r="K128" s="688"/>
      <c r="L128" s="688"/>
      <c r="M128" s="688"/>
      <c r="N128" s="564"/>
      <c r="O128" s="557"/>
    </row>
    <row r="129" spans="1:15" ht="15" customHeight="1" x14ac:dyDescent="0.2">
      <c r="A129" s="559">
        <v>128</v>
      </c>
      <c r="B129" s="560"/>
      <c r="C129" s="715"/>
      <c r="D129" s="715"/>
      <c r="E129" s="561"/>
      <c r="F129" s="755" t="s">
        <v>117</v>
      </c>
      <c r="G129" s="561"/>
      <c r="H129" s="688"/>
      <c r="I129" s="688"/>
      <c r="J129" s="688"/>
      <c r="K129" s="688"/>
      <c r="L129" s="688"/>
      <c r="M129" s="688"/>
      <c r="N129" s="564"/>
      <c r="O129" s="557"/>
    </row>
    <row r="130" spans="1:15" ht="15" customHeight="1" x14ac:dyDescent="0.2">
      <c r="A130" s="559">
        <v>129</v>
      </c>
      <c r="B130" s="560"/>
      <c r="C130" s="715"/>
      <c r="D130" s="715"/>
      <c r="E130" s="561"/>
      <c r="F130" s="755" t="s">
        <v>117</v>
      </c>
      <c r="G130" s="561"/>
      <c r="H130" s="688"/>
      <c r="I130" s="688"/>
      <c r="J130" s="688"/>
      <c r="K130" s="688"/>
      <c r="L130" s="688"/>
      <c r="M130" s="688"/>
      <c r="N130" s="564"/>
      <c r="O130" s="557"/>
    </row>
    <row r="131" spans="1:15" ht="15" customHeight="1" thickBot="1" x14ac:dyDescent="0.25">
      <c r="A131" s="559">
        <v>130</v>
      </c>
      <c r="B131" s="560"/>
      <c r="C131" s="715"/>
      <c r="D131" s="715"/>
      <c r="E131" s="561"/>
      <c r="F131" s="755" t="s">
        <v>117</v>
      </c>
      <c r="G131" s="561"/>
      <c r="H131" s="688"/>
      <c r="I131" s="688"/>
      <c r="J131" s="688"/>
      <c r="K131" s="688"/>
      <c r="L131" s="688"/>
      <c r="M131" s="688"/>
      <c r="N131" s="564"/>
      <c r="O131" s="557"/>
    </row>
    <row r="132" spans="1:15" ht="15" customHeight="1" thickBot="1" x14ac:dyDescent="0.25">
      <c r="A132" s="559">
        <v>131</v>
      </c>
      <c r="B132" s="560"/>
      <c r="C132" s="715"/>
      <c r="D132" s="715"/>
      <c r="E132" s="580" t="s">
        <v>474</v>
      </c>
      <c r="F132" s="715"/>
      <c r="G132" s="561"/>
      <c r="H132" s="574">
        <f t="shared" ref="H132:M132" si="22">SUM(H127:H131)</f>
        <v>0</v>
      </c>
      <c r="I132" s="574">
        <f t="shared" si="22"/>
        <v>0</v>
      </c>
      <c r="J132" s="574">
        <f t="shared" si="22"/>
        <v>0</v>
      </c>
      <c r="K132" s="574">
        <f t="shared" si="22"/>
        <v>0</v>
      </c>
      <c r="L132" s="574">
        <f t="shared" si="22"/>
        <v>0</v>
      </c>
      <c r="M132" s="574">
        <f t="shared" si="22"/>
        <v>0</v>
      </c>
      <c r="N132" s="564"/>
      <c r="O132" s="557"/>
    </row>
    <row r="133" spans="1:15" ht="15" customHeight="1" thickBot="1" x14ac:dyDescent="0.25">
      <c r="A133" s="559">
        <v>132</v>
      </c>
      <c r="B133" s="560"/>
      <c r="C133" s="715"/>
      <c r="D133" s="582" t="s">
        <v>5</v>
      </c>
      <c r="E133" s="561"/>
      <c r="F133" s="715" t="s">
        <v>467</v>
      </c>
      <c r="G133" s="561"/>
      <c r="H133" s="688"/>
      <c r="I133" s="688"/>
      <c r="J133" s="688"/>
      <c r="K133" s="688"/>
      <c r="L133" s="688"/>
      <c r="M133" s="688"/>
      <c r="N133" s="564"/>
      <c r="O133" s="557"/>
    </row>
    <row r="134" spans="1:15" ht="15" customHeight="1" thickBot="1" x14ac:dyDescent="0.25">
      <c r="A134" s="559">
        <v>133</v>
      </c>
      <c r="B134" s="560"/>
      <c r="C134" s="715"/>
      <c r="D134" s="715"/>
      <c r="E134" s="580" t="s">
        <v>475</v>
      </c>
      <c r="F134" s="580"/>
      <c r="G134" s="561"/>
      <c r="H134" s="574">
        <f t="shared" ref="H134:M134" si="23">H132-H133</f>
        <v>0</v>
      </c>
      <c r="I134" s="574">
        <f t="shared" si="23"/>
        <v>0</v>
      </c>
      <c r="J134" s="574">
        <f t="shared" si="23"/>
        <v>0</v>
      </c>
      <c r="K134" s="574">
        <f t="shared" si="23"/>
        <v>0</v>
      </c>
      <c r="L134" s="574">
        <f t="shared" si="23"/>
        <v>0</v>
      </c>
      <c r="M134" s="574">
        <f t="shared" si="23"/>
        <v>0</v>
      </c>
      <c r="N134" s="564"/>
      <c r="O134" s="557"/>
    </row>
    <row r="135" spans="1:15" ht="15" customHeight="1" x14ac:dyDescent="0.2">
      <c r="A135" s="559">
        <v>134</v>
      </c>
      <c r="B135" s="560"/>
      <c r="C135" s="715"/>
      <c r="D135" s="715"/>
      <c r="E135" s="580"/>
      <c r="F135" s="580"/>
      <c r="G135" s="561"/>
      <c r="H135" s="581"/>
      <c r="I135" s="581"/>
      <c r="J135" s="581"/>
      <c r="K135" s="581"/>
      <c r="L135" s="581"/>
      <c r="M135" s="581"/>
      <c r="N135" s="564"/>
      <c r="O135" s="557"/>
    </row>
    <row r="136" spans="1:15" ht="30" customHeight="1" x14ac:dyDescent="0.25">
      <c r="A136" s="559">
        <v>135</v>
      </c>
      <c r="B136" s="603"/>
      <c r="C136" s="561"/>
      <c r="D136" s="561"/>
      <c r="E136" s="561"/>
      <c r="F136" s="561"/>
      <c r="G136" s="718"/>
      <c r="H136" s="563" t="s">
        <v>15</v>
      </c>
      <c r="I136" s="563" t="s">
        <v>453</v>
      </c>
      <c r="J136" s="563" t="s">
        <v>454</v>
      </c>
      <c r="K136" s="563" t="s">
        <v>455</v>
      </c>
      <c r="L136" s="563" t="s">
        <v>456</v>
      </c>
      <c r="M136" s="563" t="s">
        <v>457</v>
      </c>
      <c r="N136" s="564"/>
      <c r="O136" s="557"/>
    </row>
    <row r="137" spans="1:15" ht="30" customHeight="1" x14ac:dyDescent="0.3">
      <c r="A137" s="559">
        <v>136</v>
      </c>
      <c r="B137" s="560"/>
      <c r="C137" s="567" t="s">
        <v>1031</v>
      </c>
      <c r="D137" s="561"/>
      <c r="E137" s="580"/>
      <c r="F137" s="561"/>
      <c r="G137" s="561"/>
      <c r="H137" s="568" t="s">
        <v>461</v>
      </c>
      <c r="I137" s="561"/>
      <c r="J137" s="561"/>
      <c r="K137" s="561"/>
      <c r="L137" s="561"/>
      <c r="M137" s="598"/>
      <c r="N137" s="564"/>
      <c r="O137" s="557"/>
    </row>
    <row r="138" spans="1:15" ht="15" customHeight="1" x14ac:dyDescent="0.2">
      <c r="A138" s="559">
        <v>137</v>
      </c>
      <c r="B138" s="560"/>
      <c r="C138" s="715"/>
      <c r="D138" s="715"/>
      <c r="E138" s="580"/>
      <c r="F138" s="755" t="s">
        <v>117</v>
      </c>
      <c r="G138" s="561"/>
      <c r="H138" s="688"/>
      <c r="I138" s="688"/>
      <c r="J138" s="688"/>
      <c r="K138" s="688"/>
      <c r="L138" s="688"/>
      <c r="M138" s="688"/>
      <c r="N138" s="564"/>
      <c r="O138" s="557"/>
    </row>
    <row r="139" spans="1:15" ht="15" customHeight="1" x14ac:dyDescent="0.2">
      <c r="A139" s="559">
        <v>138</v>
      </c>
      <c r="B139" s="560"/>
      <c r="C139" s="715"/>
      <c r="D139" s="715"/>
      <c r="E139" s="580"/>
      <c r="F139" s="755" t="s">
        <v>117</v>
      </c>
      <c r="G139" s="561"/>
      <c r="H139" s="688"/>
      <c r="I139" s="688"/>
      <c r="J139" s="688"/>
      <c r="K139" s="688"/>
      <c r="L139" s="688"/>
      <c r="M139" s="688"/>
      <c r="N139" s="564"/>
      <c r="O139" s="557"/>
    </row>
    <row r="140" spans="1:15" ht="15" customHeight="1" x14ac:dyDescent="0.2">
      <c r="A140" s="559">
        <v>139</v>
      </c>
      <c r="B140" s="560"/>
      <c r="C140" s="715"/>
      <c r="D140" s="715"/>
      <c r="E140" s="580"/>
      <c r="F140" s="755" t="s">
        <v>117</v>
      </c>
      <c r="G140" s="561"/>
      <c r="H140" s="688"/>
      <c r="I140" s="688"/>
      <c r="J140" s="688"/>
      <c r="K140" s="688"/>
      <c r="L140" s="688"/>
      <c r="M140" s="688"/>
      <c r="N140" s="564"/>
      <c r="O140" s="557"/>
    </row>
    <row r="141" spans="1:15" ht="15" customHeight="1" x14ac:dyDescent="0.2">
      <c r="A141" s="559">
        <v>140</v>
      </c>
      <c r="B141" s="560"/>
      <c r="C141" s="715"/>
      <c r="D141" s="715"/>
      <c r="E141" s="580"/>
      <c r="F141" s="755" t="s">
        <v>117</v>
      </c>
      <c r="G141" s="561"/>
      <c r="H141" s="688"/>
      <c r="I141" s="688"/>
      <c r="J141" s="688"/>
      <c r="K141" s="688"/>
      <c r="L141" s="688"/>
      <c r="M141" s="688"/>
      <c r="N141" s="564"/>
      <c r="O141" s="557"/>
    </row>
    <row r="142" spans="1:15" ht="15" customHeight="1" thickBot="1" x14ac:dyDescent="0.25">
      <c r="A142" s="559">
        <v>141</v>
      </c>
      <c r="B142" s="560"/>
      <c r="C142" s="715"/>
      <c r="D142" s="715"/>
      <c r="E142" s="580"/>
      <c r="F142" s="755" t="s">
        <v>117</v>
      </c>
      <c r="G142" s="561"/>
      <c r="H142" s="688"/>
      <c r="I142" s="688"/>
      <c r="J142" s="688"/>
      <c r="K142" s="688"/>
      <c r="L142" s="688"/>
      <c r="M142" s="688"/>
      <c r="N142" s="564"/>
      <c r="O142" s="557"/>
    </row>
    <row r="143" spans="1:15" ht="15" customHeight="1" thickBot="1" x14ac:dyDescent="0.25">
      <c r="A143" s="559">
        <v>142</v>
      </c>
      <c r="B143" s="560"/>
      <c r="C143" s="715"/>
      <c r="D143" s="715"/>
      <c r="E143" s="580" t="s">
        <v>476</v>
      </c>
      <c r="F143" s="715"/>
      <c r="G143" s="561"/>
      <c r="H143" s="574">
        <f t="shared" ref="H143:M143" si="24">SUM(H138:H142)</f>
        <v>0</v>
      </c>
      <c r="I143" s="574">
        <f t="shared" si="24"/>
        <v>0</v>
      </c>
      <c r="J143" s="574">
        <f t="shared" si="24"/>
        <v>0</v>
      </c>
      <c r="K143" s="574">
        <f t="shared" si="24"/>
        <v>0</v>
      </c>
      <c r="L143" s="574">
        <f t="shared" si="24"/>
        <v>0</v>
      </c>
      <c r="M143" s="574">
        <f t="shared" si="24"/>
        <v>0</v>
      </c>
      <c r="N143" s="564"/>
      <c r="O143" s="557"/>
    </row>
    <row r="144" spans="1:15" ht="15" customHeight="1" thickBot="1" x14ac:dyDescent="0.25">
      <c r="A144" s="559">
        <v>143</v>
      </c>
      <c r="B144" s="560"/>
      <c r="C144" s="715"/>
      <c r="D144" s="582" t="s">
        <v>5</v>
      </c>
      <c r="E144" s="561"/>
      <c r="F144" s="715" t="s">
        <v>467</v>
      </c>
      <c r="G144" s="561"/>
      <c r="H144" s="688"/>
      <c r="I144" s="688"/>
      <c r="J144" s="688"/>
      <c r="K144" s="688"/>
      <c r="L144" s="688"/>
      <c r="M144" s="688"/>
      <c r="N144" s="564"/>
      <c r="O144" s="557"/>
    </row>
    <row r="145" spans="1:15" ht="15" customHeight="1" thickBot="1" x14ac:dyDescent="0.25">
      <c r="A145" s="559">
        <v>144</v>
      </c>
      <c r="B145" s="560"/>
      <c r="C145" s="715"/>
      <c r="D145" s="715"/>
      <c r="E145" s="580" t="s">
        <v>477</v>
      </c>
      <c r="F145" s="580"/>
      <c r="G145" s="561"/>
      <c r="H145" s="574">
        <f t="shared" ref="H145:M145" si="25">H143-H144</f>
        <v>0</v>
      </c>
      <c r="I145" s="574">
        <f t="shared" si="25"/>
        <v>0</v>
      </c>
      <c r="J145" s="574">
        <f t="shared" si="25"/>
        <v>0</v>
      </c>
      <c r="K145" s="574">
        <f t="shared" si="25"/>
        <v>0</v>
      </c>
      <c r="L145" s="574">
        <f t="shared" si="25"/>
        <v>0</v>
      </c>
      <c r="M145" s="574">
        <f t="shared" si="25"/>
        <v>0</v>
      </c>
      <c r="N145" s="564"/>
      <c r="O145" s="557"/>
    </row>
    <row r="146" spans="1:15" ht="15" customHeight="1" x14ac:dyDescent="0.2">
      <c r="A146" s="559">
        <v>145</v>
      </c>
      <c r="B146" s="560"/>
      <c r="C146" s="715"/>
      <c r="D146" s="715"/>
      <c r="E146" s="580"/>
      <c r="F146" s="580"/>
      <c r="G146" s="561"/>
      <c r="H146" s="581"/>
      <c r="I146" s="581"/>
      <c r="J146" s="581"/>
      <c r="K146" s="581"/>
      <c r="L146" s="581"/>
      <c r="M146" s="581"/>
      <c r="N146" s="564"/>
      <c r="O146" s="557"/>
    </row>
    <row r="147" spans="1:15" ht="30" customHeight="1" x14ac:dyDescent="0.25">
      <c r="A147" s="559">
        <v>146</v>
      </c>
      <c r="B147" s="603"/>
      <c r="C147" s="561"/>
      <c r="D147" s="561"/>
      <c r="E147" s="561"/>
      <c r="F147" s="561"/>
      <c r="G147" s="718"/>
      <c r="H147" s="563" t="s">
        <v>15</v>
      </c>
      <c r="I147" s="563" t="s">
        <v>453</v>
      </c>
      <c r="J147" s="563" t="s">
        <v>454</v>
      </c>
      <c r="K147" s="563" t="s">
        <v>455</v>
      </c>
      <c r="L147" s="563" t="s">
        <v>456</v>
      </c>
      <c r="M147" s="563" t="s">
        <v>457</v>
      </c>
      <c r="N147" s="564"/>
      <c r="O147" s="557"/>
    </row>
    <row r="148" spans="1:15" ht="30" customHeight="1" x14ac:dyDescent="0.3">
      <c r="A148" s="559">
        <v>147</v>
      </c>
      <c r="B148" s="560"/>
      <c r="C148" s="567" t="s">
        <v>1032</v>
      </c>
      <c r="D148" s="561"/>
      <c r="E148" s="580"/>
      <c r="F148" s="561"/>
      <c r="G148" s="561"/>
      <c r="H148" s="718"/>
      <c r="I148" s="718"/>
      <c r="J148" s="718"/>
      <c r="K148" s="718"/>
      <c r="L148" s="718"/>
      <c r="M148" s="718"/>
      <c r="N148" s="564"/>
      <c r="O148" s="557"/>
    </row>
    <row r="149" spans="1:15" x14ac:dyDescent="0.2">
      <c r="A149" s="559">
        <v>148</v>
      </c>
      <c r="B149" s="560"/>
      <c r="C149" s="715"/>
      <c r="D149" s="715"/>
      <c r="E149" s="561"/>
      <c r="F149" s="596" t="s">
        <v>131</v>
      </c>
      <c r="G149" s="561"/>
      <c r="H149" s="568" t="s">
        <v>461</v>
      </c>
      <c r="I149" s="561"/>
      <c r="J149" s="561"/>
      <c r="K149" s="561"/>
      <c r="L149" s="561"/>
      <c r="M149" s="561"/>
      <c r="N149" s="564"/>
      <c r="O149" s="557"/>
    </row>
    <row r="150" spans="1:15" ht="15" customHeight="1" x14ac:dyDescent="0.2">
      <c r="A150" s="559">
        <v>149</v>
      </c>
      <c r="B150" s="560"/>
      <c r="C150" s="715"/>
      <c r="D150" s="715"/>
      <c r="E150" s="561"/>
      <c r="F150" s="755" t="s">
        <v>117</v>
      </c>
      <c r="G150" s="561"/>
      <c r="H150" s="688"/>
      <c r="I150" s="688"/>
      <c r="J150" s="688"/>
      <c r="K150" s="688"/>
      <c r="L150" s="688"/>
      <c r="M150" s="688"/>
      <c r="N150" s="564"/>
      <c r="O150" s="557"/>
    </row>
    <row r="151" spans="1:15" ht="15" customHeight="1" x14ac:dyDescent="0.2">
      <c r="A151" s="559">
        <v>150</v>
      </c>
      <c r="B151" s="560"/>
      <c r="C151" s="715"/>
      <c r="D151" s="715"/>
      <c r="E151" s="561"/>
      <c r="F151" s="755" t="s">
        <v>117</v>
      </c>
      <c r="G151" s="561"/>
      <c r="H151" s="688"/>
      <c r="I151" s="688"/>
      <c r="J151" s="688"/>
      <c r="K151" s="688"/>
      <c r="L151" s="688"/>
      <c r="M151" s="688"/>
      <c r="N151" s="564"/>
      <c r="O151" s="557"/>
    </row>
    <row r="152" spans="1:15" ht="15" customHeight="1" x14ac:dyDescent="0.2">
      <c r="A152" s="559">
        <v>151</v>
      </c>
      <c r="B152" s="560"/>
      <c r="C152" s="715"/>
      <c r="D152" s="715"/>
      <c r="E152" s="561"/>
      <c r="F152" s="755" t="s">
        <v>117</v>
      </c>
      <c r="G152" s="561"/>
      <c r="H152" s="688"/>
      <c r="I152" s="688"/>
      <c r="J152" s="688"/>
      <c r="K152" s="688"/>
      <c r="L152" s="688"/>
      <c r="M152" s="688"/>
      <c r="N152" s="564"/>
      <c r="O152" s="557"/>
    </row>
    <row r="153" spans="1:15" ht="15" customHeight="1" x14ac:dyDescent="0.2">
      <c r="A153" s="559">
        <v>152</v>
      </c>
      <c r="B153" s="560"/>
      <c r="C153" s="715"/>
      <c r="D153" s="715"/>
      <c r="E153" s="561"/>
      <c r="F153" s="755" t="s">
        <v>117</v>
      </c>
      <c r="G153" s="561"/>
      <c r="H153" s="688"/>
      <c r="I153" s="688"/>
      <c r="J153" s="688"/>
      <c r="K153" s="688"/>
      <c r="L153" s="688"/>
      <c r="M153" s="688"/>
      <c r="N153" s="564"/>
      <c r="O153" s="557"/>
    </row>
    <row r="154" spans="1:15" ht="15" customHeight="1" x14ac:dyDescent="0.2">
      <c r="A154" s="559">
        <v>153</v>
      </c>
      <c r="B154" s="560"/>
      <c r="C154" s="715"/>
      <c r="D154" s="715"/>
      <c r="E154" s="561"/>
      <c r="F154" s="755" t="s">
        <v>117</v>
      </c>
      <c r="G154" s="561"/>
      <c r="H154" s="688"/>
      <c r="I154" s="688"/>
      <c r="J154" s="688"/>
      <c r="K154" s="688"/>
      <c r="L154" s="688"/>
      <c r="M154" s="688"/>
      <c r="N154" s="564"/>
      <c r="O154" s="557"/>
    </row>
    <row r="155" spans="1:15" s="602" customFormat="1" ht="15" customHeight="1" x14ac:dyDescent="0.2">
      <c r="A155" s="559">
        <v>154</v>
      </c>
      <c r="B155" s="560"/>
      <c r="C155" s="715"/>
      <c r="D155" s="715"/>
      <c r="E155" s="570"/>
      <c r="F155" s="599" t="s">
        <v>465</v>
      </c>
      <c r="G155" s="570"/>
      <c r="H155" s="600"/>
      <c r="I155" s="600"/>
      <c r="J155" s="601"/>
      <c r="K155" s="601"/>
      <c r="L155" s="601"/>
      <c r="M155" s="600"/>
      <c r="N155" s="564"/>
      <c r="O155" s="557"/>
    </row>
    <row r="156" spans="1:15" ht="15" customHeight="1" thickBot="1" x14ac:dyDescent="0.25">
      <c r="A156" s="559">
        <v>155</v>
      </c>
      <c r="B156" s="560"/>
      <c r="C156" s="715"/>
      <c r="D156" s="715"/>
      <c r="E156" s="561"/>
      <c r="F156" s="715" t="s">
        <v>478</v>
      </c>
      <c r="G156" s="561"/>
      <c r="H156" s="712"/>
      <c r="I156" s="712"/>
      <c r="J156" s="712"/>
      <c r="K156" s="712"/>
      <c r="L156" s="712"/>
      <c r="M156" s="712"/>
      <c r="N156" s="564"/>
      <c r="O156" s="557"/>
    </row>
    <row r="157" spans="1:15" ht="15" customHeight="1" thickBot="1" x14ac:dyDescent="0.25">
      <c r="A157" s="559">
        <v>156</v>
      </c>
      <c r="B157" s="560"/>
      <c r="C157" s="715"/>
      <c r="D157" s="582"/>
      <c r="E157" s="580" t="s">
        <v>479</v>
      </c>
      <c r="F157" s="715"/>
      <c r="G157" s="561"/>
      <c r="H157" s="574">
        <f t="shared" ref="H157:M157" si="26">SUM(H150:H154,H156)</f>
        <v>0</v>
      </c>
      <c r="I157" s="574">
        <f t="shared" si="26"/>
        <v>0</v>
      </c>
      <c r="J157" s="574">
        <f t="shared" si="26"/>
        <v>0</v>
      </c>
      <c r="K157" s="574">
        <f t="shared" si="26"/>
        <v>0</v>
      </c>
      <c r="L157" s="574">
        <f t="shared" si="26"/>
        <v>0</v>
      </c>
      <c r="M157" s="574">
        <f t="shared" si="26"/>
        <v>0</v>
      </c>
      <c r="N157" s="564"/>
      <c r="O157" s="557"/>
    </row>
    <row r="158" spans="1:15" ht="15" customHeight="1" thickBot="1" x14ac:dyDescent="0.25">
      <c r="A158" s="559">
        <v>157</v>
      </c>
      <c r="B158" s="560"/>
      <c r="C158" s="715"/>
      <c r="D158" s="582" t="s">
        <v>5</v>
      </c>
      <c r="E158" s="580"/>
      <c r="F158" s="715" t="s">
        <v>467</v>
      </c>
      <c r="G158" s="561"/>
      <c r="H158" s="688"/>
      <c r="I158" s="688"/>
      <c r="J158" s="688"/>
      <c r="K158" s="688"/>
      <c r="L158" s="688"/>
      <c r="M158" s="688"/>
      <c r="N158" s="564"/>
      <c r="O158" s="557"/>
    </row>
    <row r="159" spans="1:15" ht="13.5" thickBot="1" x14ac:dyDescent="0.25">
      <c r="A159" s="559">
        <v>158</v>
      </c>
      <c r="B159" s="560"/>
      <c r="C159" s="715"/>
      <c r="D159" s="715"/>
      <c r="E159" s="580" t="s">
        <v>480</v>
      </c>
      <c r="F159" s="580"/>
      <c r="G159" s="561"/>
      <c r="H159" s="574">
        <f t="shared" ref="H159:M159" si="27">H157-H158</f>
        <v>0</v>
      </c>
      <c r="I159" s="574">
        <f t="shared" si="27"/>
        <v>0</v>
      </c>
      <c r="J159" s="574">
        <f t="shared" si="27"/>
        <v>0</v>
      </c>
      <c r="K159" s="574">
        <f t="shared" si="27"/>
        <v>0</v>
      </c>
      <c r="L159" s="574">
        <f t="shared" si="27"/>
        <v>0</v>
      </c>
      <c r="M159" s="574">
        <f t="shared" si="27"/>
        <v>0</v>
      </c>
      <c r="N159" s="564"/>
      <c r="O159" s="557"/>
    </row>
    <row r="160" spans="1:15" s="576" customFormat="1" ht="16.5" customHeight="1" x14ac:dyDescent="0.2">
      <c r="A160" s="559">
        <v>159</v>
      </c>
      <c r="B160" s="560"/>
      <c r="C160" s="715"/>
      <c r="D160" s="585"/>
      <c r="E160" s="585"/>
      <c r="F160" s="715"/>
      <c r="G160" s="570"/>
      <c r="H160" s="562"/>
      <c r="I160" s="562"/>
      <c r="J160" s="561"/>
      <c r="K160" s="561"/>
      <c r="L160" s="561"/>
      <c r="M160" s="562"/>
      <c r="N160" s="564"/>
      <c r="O160" s="557"/>
    </row>
    <row r="161" spans="1:15" ht="30" customHeight="1" x14ac:dyDescent="0.25">
      <c r="A161" s="559">
        <v>160</v>
      </c>
      <c r="B161" s="603"/>
      <c r="C161" s="561"/>
      <c r="D161" s="561"/>
      <c r="E161" s="561"/>
      <c r="F161" s="561"/>
      <c r="G161" s="718"/>
      <c r="H161" s="563" t="s">
        <v>15</v>
      </c>
      <c r="I161" s="563" t="s">
        <v>453</v>
      </c>
      <c r="J161" s="563" t="s">
        <v>454</v>
      </c>
      <c r="K161" s="563" t="s">
        <v>455</v>
      </c>
      <c r="L161" s="563" t="s">
        <v>456</v>
      </c>
      <c r="M161" s="563" t="s">
        <v>457</v>
      </c>
      <c r="N161" s="564"/>
      <c r="O161" s="557"/>
    </row>
    <row r="162" spans="1:15" ht="24" customHeight="1" x14ac:dyDescent="0.3">
      <c r="A162" s="559">
        <v>161</v>
      </c>
      <c r="B162" s="560"/>
      <c r="C162" s="567" t="s">
        <v>1033</v>
      </c>
      <c r="D162" s="561"/>
      <c r="E162" s="561"/>
      <c r="F162" s="561"/>
      <c r="G162" s="561"/>
      <c r="H162" s="604"/>
      <c r="I162" s="563"/>
      <c r="J162" s="563"/>
      <c r="K162" s="563"/>
      <c r="L162" s="563"/>
      <c r="M162" s="563"/>
      <c r="N162" s="564"/>
      <c r="O162" s="557"/>
    </row>
    <row r="163" spans="1:15" ht="15" customHeight="1" x14ac:dyDescent="0.2">
      <c r="A163" s="559">
        <v>162</v>
      </c>
      <c r="B163" s="560"/>
      <c r="C163" s="715"/>
      <c r="D163" s="585" t="s">
        <v>481</v>
      </c>
      <c r="E163" s="715"/>
      <c r="F163" s="561"/>
      <c r="G163" s="586"/>
      <c r="H163" s="605"/>
      <c r="I163" s="605"/>
      <c r="J163" s="605"/>
      <c r="K163" s="605"/>
      <c r="L163" s="605"/>
      <c r="M163" s="605"/>
      <c r="N163" s="564"/>
      <c r="O163" s="557"/>
    </row>
    <row r="164" spans="1:15" ht="15" customHeight="1" x14ac:dyDescent="0.2">
      <c r="A164" s="559">
        <v>163</v>
      </c>
      <c r="B164" s="560"/>
      <c r="C164" s="715"/>
      <c r="D164" s="715"/>
      <c r="E164" s="561"/>
      <c r="F164" s="596" t="s">
        <v>131</v>
      </c>
      <c r="G164" s="586"/>
      <c r="H164" s="568" t="s">
        <v>461</v>
      </c>
      <c r="I164" s="561"/>
      <c r="J164" s="561"/>
      <c r="K164" s="561"/>
      <c r="L164" s="561"/>
      <c r="M164" s="598"/>
      <c r="N164" s="564"/>
      <c r="O164" s="557"/>
    </row>
    <row r="165" spans="1:15" ht="15" customHeight="1" x14ac:dyDescent="0.2">
      <c r="A165" s="559">
        <v>164</v>
      </c>
      <c r="B165" s="560"/>
      <c r="C165" s="715"/>
      <c r="D165" s="715"/>
      <c r="E165" s="561"/>
      <c r="F165" s="755" t="s">
        <v>117</v>
      </c>
      <c r="G165" s="561"/>
      <c r="H165" s="688"/>
      <c r="I165" s="688"/>
      <c r="J165" s="688"/>
      <c r="K165" s="688"/>
      <c r="L165" s="688"/>
      <c r="M165" s="688"/>
      <c r="N165" s="564"/>
      <c r="O165" s="557"/>
    </row>
    <row r="166" spans="1:15" ht="15" customHeight="1" x14ac:dyDescent="0.2">
      <c r="A166" s="559">
        <v>165</v>
      </c>
      <c r="B166" s="560"/>
      <c r="C166" s="715"/>
      <c r="D166" s="715"/>
      <c r="E166" s="561"/>
      <c r="F166" s="755" t="s">
        <v>117</v>
      </c>
      <c r="G166" s="561"/>
      <c r="H166" s="688"/>
      <c r="I166" s="688"/>
      <c r="J166" s="688"/>
      <c r="K166" s="688"/>
      <c r="L166" s="688"/>
      <c r="M166" s="688"/>
      <c r="N166" s="564"/>
      <c r="O166" s="557"/>
    </row>
    <row r="167" spans="1:15" ht="15" customHeight="1" x14ac:dyDescent="0.2">
      <c r="A167" s="559">
        <v>166</v>
      </c>
      <c r="B167" s="560"/>
      <c r="C167" s="715"/>
      <c r="D167" s="715"/>
      <c r="E167" s="561"/>
      <c r="F167" s="755" t="s">
        <v>117</v>
      </c>
      <c r="G167" s="561"/>
      <c r="H167" s="688"/>
      <c r="I167" s="688"/>
      <c r="J167" s="688"/>
      <c r="K167" s="688"/>
      <c r="L167" s="688"/>
      <c r="M167" s="688"/>
      <c r="N167" s="564"/>
      <c r="O167" s="557"/>
    </row>
    <row r="168" spans="1:15" ht="15" customHeight="1" x14ac:dyDescent="0.2">
      <c r="A168" s="559">
        <v>167</v>
      </c>
      <c r="B168" s="560"/>
      <c r="C168" s="715"/>
      <c r="D168" s="715"/>
      <c r="E168" s="561"/>
      <c r="F168" s="755" t="s">
        <v>117</v>
      </c>
      <c r="G168" s="561"/>
      <c r="H168" s="688"/>
      <c r="I168" s="688"/>
      <c r="J168" s="688"/>
      <c r="K168" s="688"/>
      <c r="L168" s="688"/>
      <c r="M168" s="688"/>
      <c r="N168" s="564"/>
      <c r="O168" s="557"/>
    </row>
    <row r="169" spans="1:15" ht="15" customHeight="1" x14ac:dyDescent="0.2">
      <c r="A169" s="559">
        <v>168</v>
      </c>
      <c r="B169" s="560"/>
      <c r="C169" s="715"/>
      <c r="D169" s="715"/>
      <c r="E169" s="561"/>
      <c r="F169" s="755" t="s">
        <v>117</v>
      </c>
      <c r="G169" s="561"/>
      <c r="H169" s="688"/>
      <c r="I169" s="688"/>
      <c r="J169" s="688"/>
      <c r="K169" s="688"/>
      <c r="L169" s="688"/>
      <c r="M169" s="688"/>
      <c r="N169" s="564"/>
      <c r="O169" s="557"/>
    </row>
    <row r="170" spans="1:15" s="602" customFormat="1" ht="15" customHeight="1" x14ac:dyDescent="0.2">
      <c r="A170" s="559">
        <v>169</v>
      </c>
      <c r="B170" s="560"/>
      <c r="C170" s="715"/>
      <c r="D170" s="715"/>
      <c r="E170" s="570"/>
      <c r="F170" s="599" t="s">
        <v>465</v>
      </c>
      <c r="G170" s="570"/>
      <c r="H170" s="600"/>
      <c r="I170" s="600"/>
      <c r="J170" s="601"/>
      <c r="K170" s="601"/>
      <c r="L170" s="601"/>
      <c r="M170" s="600"/>
      <c r="N170" s="564"/>
      <c r="O170" s="557"/>
    </row>
    <row r="171" spans="1:15" ht="15" customHeight="1" thickBot="1" x14ac:dyDescent="0.25">
      <c r="A171" s="559">
        <v>170</v>
      </c>
      <c r="B171" s="560"/>
      <c r="C171" s="715"/>
      <c r="D171" s="715"/>
      <c r="E171" s="561"/>
      <c r="F171" s="715" t="s">
        <v>482</v>
      </c>
      <c r="G171" s="561"/>
      <c r="H171" s="688"/>
      <c r="I171" s="688"/>
      <c r="J171" s="688"/>
      <c r="K171" s="688"/>
      <c r="L171" s="688"/>
      <c r="M171" s="688"/>
      <c r="N171" s="564"/>
      <c r="O171" s="557"/>
    </row>
    <row r="172" spans="1:15" ht="15" customHeight="1" thickBot="1" x14ac:dyDescent="0.25">
      <c r="A172" s="559">
        <v>171</v>
      </c>
      <c r="B172" s="560"/>
      <c r="C172" s="715"/>
      <c r="D172" s="582"/>
      <c r="E172" s="580" t="s">
        <v>481</v>
      </c>
      <c r="F172" s="715"/>
      <c r="G172" s="561"/>
      <c r="H172" s="574">
        <f t="shared" ref="H172:M172" si="28">SUM(H165:H169,H171)</f>
        <v>0</v>
      </c>
      <c r="I172" s="574">
        <f t="shared" si="28"/>
        <v>0</v>
      </c>
      <c r="J172" s="574">
        <f t="shared" si="28"/>
        <v>0</v>
      </c>
      <c r="K172" s="574">
        <f t="shared" si="28"/>
        <v>0</v>
      </c>
      <c r="L172" s="574">
        <f t="shared" si="28"/>
        <v>0</v>
      </c>
      <c r="M172" s="574">
        <f t="shared" si="28"/>
        <v>0</v>
      </c>
      <c r="N172" s="564"/>
      <c r="O172" s="557"/>
    </row>
    <row r="173" spans="1:15" ht="15" customHeight="1" x14ac:dyDescent="0.2">
      <c r="A173" s="559">
        <v>172</v>
      </c>
      <c r="B173" s="560"/>
      <c r="C173" s="715"/>
      <c r="D173" s="585" t="s">
        <v>483</v>
      </c>
      <c r="E173" s="715"/>
      <c r="F173" s="561"/>
      <c r="G173" s="561"/>
      <c r="H173" s="561"/>
      <c r="I173" s="561"/>
      <c r="J173" s="561"/>
      <c r="K173" s="561"/>
      <c r="L173" s="561"/>
      <c r="M173" s="561"/>
      <c r="N173" s="564"/>
      <c r="O173" s="557"/>
    </row>
    <row r="174" spans="1:15" ht="15" customHeight="1" x14ac:dyDescent="0.2">
      <c r="A174" s="559">
        <v>173</v>
      </c>
      <c r="B174" s="560"/>
      <c r="C174" s="715"/>
      <c r="D174" s="715"/>
      <c r="E174" s="561"/>
      <c r="F174" s="596" t="s">
        <v>131</v>
      </c>
      <c r="G174" s="561"/>
      <c r="H174" s="568" t="s">
        <v>461</v>
      </c>
      <c r="I174" s="561"/>
      <c r="J174" s="561"/>
      <c r="K174" s="561"/>
      <c r="L174" s="561"/>
      <c r="M174" s="561"/>
      <c r="N174" s="564"/>
      <c r="O174" s="557"/>
    </row>
    <row r="175" spans="1:15" ht="15" customHeight="1" x14ac:dyDescent="0.2">
      <c r="A175" s="559">
        <v>174</v>
      </c>
      <c r="B175" s="560"/>
      <c r="C175" s="715"/>
      <c r="D175" s="715"/>
      <c r="E175" s="561"/>
      <c r="F175" s="755" t="s">
        <v>117</v>
      </c>
      <c r="G175" s="561"/>
      <c r="H175" s="688"/>
      <c r="I175" s="688"/>
      <c r="J175" s="688"/>
      <c r="K175" s="688"/>
      <c r="L175" s="688"/>
      <c r="M175" s="688"/>
      <c r="N175" s="564"/>
      <c r="O175" s="557"/>
    </row>
    <row r="176" spans="1:15" ht="15" customHeight="1" x14ac:dyDescent="0.2">
      <c r="A176" s="559">
        <v>175</v>
      </c>
      <c r="B176" s="560"/>
      <c r="C176" s="715"/>
      <c r="D176" s="715"/>
      <c r="E176" s="561"/>
      <c r="F176" s="755" t="s">
        <v>117</v>
      </c>
      <c r="G176" s="561"/>
      <c r="H176" s="688"/>
      <c r="I176" s="688"/>
      <c r="J176" s="688"/>
      <c r="K176" s="688"/>
      <c r="L176" s="688"/>
      <c r="M176" s="688"/>
      <c r="N176" s="564"/>
      <c r="O176" s="557"/>
    </row>
    <row r="177" spans="1:15" ht="15" customHeight="1" x14ac:dyDescent="0.2">
      <c r="A177" s="559">
        <v>176</v>
      </c>
      <c r="B177" s="560"/>
      <c r="C177" s="715"/>
      <c r="D177" s="715"/>
      <c r="E177" s="561"/>
      <c r="F177" s="755" t="s">
        <v>117</v>
      </c>
      <c r="G177" s="561"/>
      <c r="H177" s="688"/>
      <c r="I177" s="688"/>
      <c r="J177" s="688"/>
      <c r="K177" s="688"/>
      <c r="L177" s="688"/>
      <c r="M177" s="688"/>
      <c r="N177" s="564"/>
      <c r="O177" s="557"/>
    </row>
    <row r="178" spans="1:15" ht="15" customHeight="1" x14ac:dyDescent="0.2">
      <c r="A178" s="559">
        <v>177</v>
      </c>
      <c r="B178" s="560"/>
      <c r="C178" s="715"/>
      <c r="D178" s="715"/>
      <c r="E178" s="561"/>
      <c r="F178" s="755" t="s">
        <v>117</v>
      </c>
      <c r="G178" s="561"/>
      <c r="H178" s="688"/>
      <c r="I178" s="688"/>
      <c r="J178" s="688"/>
      <c r="K178" s="688"/>
      <c r="L178" s="688"/>
      <c r="M178" s="688"/>
      <c r="N178" s="564"/>
      <c r="O178" s="557"/>
    </row>
    <row r="179" spans="1:15" ht="15" customHeight="1" x14ac:dyDescent="0.2">
      <c r="A179" s="559">
        <v>178</v>
      </c>
      <c r="B179" s="560"/>
      <c r="C179" s="715"/>
      <c r="D179" s="715"/>
      <c r="E179" s="561"/>
      <c r="F179" s="755" t="s">
        <v>117</v>
      </c>
      <c r="G179" s="561"/>
      <c r="H179" s="688"/>
      <c r="I179" s="688"/>
      <c r="J179" s="688"/>
      <c r="K179" s="688"/>
      <c r="L179" s="688"/>
      <c r="M179" s="688"/>
      <c r="N179" s="564"/>
      <c r="O179" s="557"/>
    </row>
    <row r="180" spans="1:15" s="602" customFormat="1" ht="15" customHeight="1" x14ac:dyDescent="0.2">
      <c r="A180" s="559">
        <v>179</v>
      </c>
      <c r="B180" s="560"/>
      <c r="C180" s="715"/>
      <c r="D180" s="715"/>
      <c r="E180" s="570"/>
      <c r="F180" s="599" t="s">
        <v>465</v>
      </c>
      <c r="G180" s="570"/>
      <c r="H180" s="600"/>
      <c r="I180" s="600"/>
      <c r="J180" s="601"/>
      <c r="K180" s="601"/>
      <c r="L180" s="601"/>
      <c r="M180" s="600"/>
      <c r="N180" s="564"/>
      <c r="O180" s="557"/>
    </row>
    <row r="181" spans="1:15" ht="15" customHeight="1" thickBot="1" x14ac:dyDescent="0.25">
      <c r="A181" s="559">
        <v>180</v>
      </c>
      <c r="B181" s="560"/>
      <c r="C181" s="715"/>
      <c r="D181" s="715"/>
      <c r="E181" s="561"/>
      <c r="F181" s="715" t="s">
        <v>484</v>
      </c>
      <c r="G181" s="561"/>
      <c r="H181" s="688"/>
      <c r="I181" s="688"/>
      <c r="J181" s="688"/>
      <c r="K181" s="688"/>
      <c r="L181" s="688"/>
      <c r="M181" s="688"/>
      <c r="N181" s="564"/>
      <c r="O181" s="557"/>
    </row>
    <row r="182" spans="1:15" ht="15" customHeight="1" thickBot="1" x14ac:dyDescent="0.25">
      <c r="A182" s="559">
        <v>181</v>
      </c>
      <c r="B182" s="560"/>
      <c r="C182" s="715"/>
      <c r="D182" s="582"/>
      <c r="E182" s="580" t="s">
        <v>483</v>
      </c>
      <c r="F182" s="715"/>
      <c r="G182" s="561"/>
      <c r="H182" s="574">
        <f t="shared" ref="H182:M182" si="29">SUM(H175:H179,H181)</f>
        <v>0</v>
      </c>
      <c r="I182" s="574">
        <f t="shared" si="29"/>
        <v>0</v>
      </c>
      <c r="J182" s="574">
        <f t="shared" si="29"/>
        <v>0</v>
      </c>
      <c r="K182" s="574">
        <f t="shared" si="29"/>
        <v>0</v>
      </c>
      <c r="L182" s="574">
        <f t="shared" si="29"/>
        <v>0</v>
      </c>
      <c r="M182" s="574">
        <f t="shared" si="29"/>
        <v>0</v>
      </c>
      <c r="N182" s="564"/>
      <c r="O182" s="557"/>
    </row>
    <row r="183" spans="1:15" ht="15" customHeight="1" thickBot="1" x14ac:dyDescent="0.25">
      <c r="A183" s="559">
        <v>182</v>
      </c>
      <c r="B183" s="560"/>
      <c r="C183" s="715"/>
      <c r="D183" s="585"/>
      <c r="E183" s="715"/>
      <c r="F183" s="561"/>
      <c r="G183" s="561"/>
      <c r="H183" s="601"/>
      <c r="I183" s="601"/>
      <c r="J183" s="601"/>
      <c r="K183" s="601"/>
      <c r="L183" s="601"/>
      <c r="M183" s="601"/>
      <c r="N183" s="564"/>
      <c r="O183" s="557"/>
    </row>
    <row r="184" spans="1:15" ht="15" customHeight="1" thickBot="1" x14ac:dyDescent="0.25">
      <c r="A184" s="559">
        <v>183</v>
      </c>
      <c r="B184" s="560"/>
      <c r="C184" s="715"/>
      <c r="D184" s="582"/>
      <c r="E184" s="580" t="s">
        <v>217</v>
      </c>
      <c r="F184" s="561"/>
      <c r="G184" s="561"/>
      <c r="H184" s="574">
        <f t="shared" ref="H184:M184" si="30">H182+H172</f>
        <v>0</v>
      </c>
      <c r="I184" s="574">
        <f t="shared" si="30"/>
        <v>0</v>
      </c>
      <c r="J184" s="574">
        <f t="shared" si="30"/>
        <v>0</v>
      </c>
      <c r="K184" s="574">
        <f t="shared" si="30"/>
        <v>0</v>
      </c>
      <c r="L184" s="574">
        <f t="shared" si="30"/>
        <v>0</v>
      </c>
      <c r="M184" s="574">
        <f t="shared" si="30"/>
        <v>0</v>
      </c>
      <c r="N184" s="564"/>
      <c r="O184" s="557"/>
    </row>
    <row r="185" spans="1:15" x14ac:dyDescent="0.2">
      <c r="A185" s="559">
        <v>184</v>
      </c>
      <c r="B185" s="756"/>
      <c r="C185" s="757"/>
      <c r="D185" s="757"/>
      <c r="E185" s="757"/>
      <c r="F185" s="757"/>
      <c r="G185" s="757"/>
      <c r="H185" s="757"/>
      <c r="I185" s="757"/>
      <c r="J185" s="757"/>
      <c r="K185" s="757"/>
      <c r="L185" s="757"/>
      <c r="M185" s="757"/>
      <c r="N185" s="606"/>
      <c r="O185" s="557"/>
    </row>
  </sheetData>
  <sheetProtection formatRows="0" insertRows="0"/>
  <mergeCells count="14">
    <mergeCell ref="C107:D107"/>
    <mergeCell ref="A5:M5"/>
    <mergeCell ref="H102:H103"/>
    <mergeCell ref="C106:D106"/>
    <mergeCell ref="K2:L2"/>
    <mergeCell ref="K3:L3"/>
    <mergeCell ref="C120:D120"/>
    <mergeCell ref="C121:D121"/>
    <mergeCell ref="C108:D108"/>
    <mergeCell ref="C109:D109"/>
    <mergeCell ref="C110:D110"/>
    <mergeCell ref="C117:D117"/>
    <mergeCell ref="C118:D118"/>
    <mergeCell ref="C119:D119"/>
  </mergeCells>
  <dataValidations count="3">
    <dataValidation type="custom" allowBlank="1" showInputMessage="1" showErrorMessage="1" error="Decimal values larger than or equal to 0 and the text &quot;N/A&quot; are accepted" prompt="Please enter a number larger than or equal to 0. _x000a_Enter &quot;N/A&quot; if this does not apply." sqref="O75" xr:uid="{977D68C2-FE8E-4FD9-A553-31B166BEAC58}">
      <formula1>OR(AND(ISNUMBER(O75),O75&gt;=0),AND(ISTEXT(O75),O75="N/A"))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75:M75" xr:uid="{930BA9AC-820E-4F74-9D01-3A161789C847}">
      <formula1>OR(AND(ISNUMBER(H75),H75&gt;=0),AND(ISTEXT(H75),H75="N/A"))</formula1>
    </dataValidation>
    <dataValidation allowBlank="1" showInputMessage="1" showErrorMessage="1" prompt="Please enter text" sqref="F150:F154 F175:F179 F165:F169 F117:F121 F106:F110 F127:F131 F138:F142" xr:uid="{53C4D5F7-6EBD-4DAA-951E-B731E12572AD}"/>
  </dataValidations>
  <pageMargins left="0.70866141732283472" right="0.70866141732283472" top="0.74803149606299213" bottom="0.74803149606299213" header="0.31496062992125984" footer="0.31496062992125984"/>
  <pageSetup paperSize="9" scale="45" fitToHeight="4" orientation="landscape" cellComments="asDisplayed" r:id="rId1"/>
  <headerFooter>
    <oddHeader>&amp;CCommerce Commission Information Disclosure Template</oddHeader>
    <oddFooter>&amp;L&amp;F&amp;C&amp;P&amp;R&amp;A</oddFooter>
  </headerFooter>
  <rowBreaks count="2" manualBreakCount="2">
    <brk id="75" max="18" man="1"/>
    <brk id="135"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F40D-0A59-4AEB-9E83-62681FAB976B}">
  <sheetPr>
    <tabColor rgb="FF92D050"/>
    <pageSetUpPr fitToPage="1"/>
  </sheetPr>
  <dimension ref="A1:O55"/>
  <sheetViews>
    <sheetView showGridLines="0" view="pageBreakPreview" zoomScaleNormal="100" zoomScaleSheetLayoutView="100" workbookViewId="0">
      <selection activeCell="I4" sqref="I4"/>
    </sheetView>
  </sheetViews>
  <sheetFormatPr defaultColWidth="9.140625" defaultRowHeight="12.75" x14ac:dyDescent="0.2"/>
  <cols>
    <col min="1" max="1" width="4.140625" style="558" customWidth="1"/>
    <col min="2" max="2" width="3.5703125" style="558" customWidth="1"/>
    <col min="3" max="3" width="6.140625" style="558" customWidth="1"/>
    <col min="4" max="4" width="2.28515625" style="558" customWidth="1"/>
    <col min="5" max="5" width="52.42578125" style="558" customWidth="1"/>
    <col min="6" max="6" width="3" style="558" customWidth="1"/>
    <col min="7" max="8" width="3.28515625" style="558" customWidth="1"/>
    <col min="9" max="14" width="16.140625" style="558" customWidth="1"/>
    <col min="15" max="15" width="2.28515625" style="558" customWidth="1"/>
    <col min="16" max="16384" width="9.140625" style="558"/>
  </cols>
  <sheetData>
    <row r="1" spans="1:15" ht="15" customHeight="1" x14ac:dyDescent="0.2">
      <c r="A1" s="456"/>
      <c r="B1" s="225"/>
      <c r="C1" s="225"/>
      <c r="D1" s="225"/>
      <c r="E1" s="225"/>
      <c r="F1" s="225"/>
      <c r="G1" s="225"/>
      <c r="H1" s="225"/>
      <c r="I1" s="225"/>
      <c r="J1" s="225"/>
      <c r="K1" s="225"/>
      <c r="L1" s="225"/>
      <c r="M1" s="225"/>
      <c r="N1" s="225"/>
      <c r="O1" s="223"/>
    </row>
    <row r="2" spans="1:15" ht="18" customHeight="1" x14ac:dyDescent="0.3">
      <c r="A2" s="457"/>
      <c r="B2" s="214"/>
      <c r="C2" s="214"/>
      <c r="D2" s="214"/>
      <c r="E2" s="214"/>
      <c r="F2" s="214"/>
      <c r="G2" s="214"/>
      <c r="H2" s="214"/>
      <c r="I2" s="214"/>
      <c r="J2" s="214"/>
      <c r="K2" s="549" t="s">
        <v>1052</v>
      </c>
      <c r="L2" s="913" t="str">
        <f>IF(NOT(ISBLANK(CoverSheet!$C$8)),CoverSheet!$C$8,"")</f>
        <v/>
      </c>
      <c r="M2" s="913"/>
      <c r="N2" s="214"/>
      <c r="O2" s="212"/>
    </row>
    <row r="3" spans="1:15" ht="18" customHeight="1" x14ac:dyDescent="0.25">
      <c r="A3" s="457"/>
      <c r="B3" s="214"/>
      <c r="C3" s="214"/>
      <c r="D3" s="214"/>
      <c r="E3" s="214"/>
      <c r="F3" s="214"/>
      <c r="G3" s="214"/>
      <c r="H3" s="214"/>
      <c r="I3" s="214"/>
      <c r="J3" s="214"/>
      <c r="K3" s="549" t="s">
        <v>1068</v>
      </c>
      <c r="L3" s="914"/>
      <c r="M3" s="914"/>
      <c r="N3" s="214"/>
      <c r="O3" s="212"/>
    </row>
    <row r="4" spans="1:15" ht="21" x14ac:dyDescent="0.35">
      <c r="A4" s="550" t="s">
        <v>1025</v>
      </c>
      <c r="B4" s="551"/>
      <c r="C4" s="214"/>
      <c r="D4" s="214"/>
      <c r="E4" s="214"/>
      <c r="F4" s="214"/>
      <c r="G4" s="214"/>
      <c r="H4" s="214"/>
      <c r="I4" s="214"/>
      <c r="J4" s="214"/>
      <c r="K4" s="214"/>
      <c r="L4" s="214"/>
      <c r="M4" s="214"/>
      <c r="N4" s="214"/>
      <c r="O4" s="212"/>
    </row>
    <row r="5" spans="1:15" s="607" customFormat="1" ht="59.25" customHeight="1" x14ac:dyDescent="0.2">
      <c r="A5" s="916" t="s">
        <v>1067</v>
      </c>
      <c r="B5" s="917"/>
      <c r="C5" s="917"/>
      <c r="D5" s="917"/>
      <c r="E5" s="917"/>
      <c r="F5" s="917"/>
      <c r="G5" s="917"/>
      <c r="H5" s="917"/>
      <c r="I5" s="917"/>
      <c r="J5" s="917"/>
      <c r="K5" s="917"/>
      <c r="L5" s="917"/>
      <c r="M5" s="917"/>
      <c r="N5" s="917"/>
      <c r="O5" s="553"/>
    </row>
    <row r="6" spans="1:15" ht="15" customHeight="1" x14ac:dyDescent="0.2">
      <c r="A6" s="556" t="s">
        <v>151</v>
      </c>
      <c r="B6" s="552"/>
      <c r="C6" s="552"/>
      <c r="D6" s="214"/>
      <c r="E6" s="214"/>
      <c r="F6" s="214"/>
      <c r="G6" s="214"/>
      <c r="H6" s="214"/>
      <c r="I6" s="214"/>
      <c r="J6" s="214"/>
      <c r="K6" s="214"/>
      <c r="L6" s="214"/>
      <c r="M6" s="214"/>
      <c r="N6" s="214"/>
      <c r="O6" s="212"/>
    </row>
    <row r="7" spans="1:15" ht="15" customHeight="1" x14ac:dyDescent="0.2">
      <c r="A7" s="559">
        <v>7</v>
      </c>
      <c r="B7" s="608"/>
      <c r="C7" s="562"/>
      <c r="D7" s="561"/>
      <c r="E7" s="561"/>
      <c r="F7" s="561"/>
      <c r="G7" s="561"/>
      <c r="H7" s="563"/>
      <c r="I7" s="563" t="s">
        <v>15</v>
      </c>
      <c r="J7" s="563" t="s">
        <v>453</v>
      </c>
      <c r="K7" s="563" t="s">
        <v>454</v>
      </c>
      <c r="L7" s="563" t="s">
        <v>455</v>
      </c>
      <c r="M7" s="563" t="s">
        <v>456</v>
      </c>
      <c r="N7" s="563" t="s">
        <v>457</v>
      </c>
      <c r="O7" s="609"/>
    </row>
    <row r="8" spans="1:15" ht="21.75" customHeight="1" x14ac:dyDescent="0.25">
      <c r="A8" s="559">
        <v>8</v>
      </c>
      <c r="B8" s="608"/>
      <c r="C8" s="610" t="s">
        <v>981</v>
      </c>
      <c r="D8" s="565"/>
      <c r="E8" s="561"/>
      <c r="F8" s="561"/>
      <c r="G8" s="561"/>
      <c r="H8" s="611"/>
      <c r="I8" s="612" t="s">
        <v>458</v>
      </c>
      <c r="J8" s="566"/>
      <c r="K8" s="566"/>
      <c r="L8" s="566"/>
      <c r="M8" s="566"/>
      <c r="N8" s="566"/>
      <c r="O8" s="609"/>
    </row>
    <row r="9" spans="1:15" ht="15" customHeight="1" x14ac:dyDescent="0.2">
      <c r="A9" s="559">
        <v>9</v>
      </c>
      <c r="B9" s="608"/>
      <c r="C9" s="585"/>
      <c r="D9" s="585"/>
      <c r="E9" s="211" t="s">
        <v>384</v>
      </c>
      <c r="F9" s="715"/>
      <c r="G9" s="715"/>
      <c r="H9" s="561"/>
      <c r="I9" s="688"/>
      <c r="J9" s="688"/>
      <c r="K9" s="688"/>
      <c r="L9" s="688"/>
      <c r="M9" s="688"/>
      <c r="N9" s="688"/>
      <c r="O9" s="609"/>
    </row>
    <row r="10" spans="1:15" ht="15" customHeight="1" x14ac:dyDescent="0.2">
      <c r="A10" s="559">
        <v>10</v>
      </c>
      <c r="B10" s="608"/>
      <c r="C10" s="585"/>
      <c r="D10" s="585"/>
      <c r="E10" s="211" t="s">
        <v>385</v>
      </c>
      <c r="F10" s="715"/>
      <c r="G10" s="715"/>
      <c r="H10" s="561"/>
      <c r="I10" s="688"/>
      <c r="J10" s="688"/>
      <c r="K10" s="688"/>
      <c r="L10" s="688"/>
      <c r="M10" s="688"/>
      <c r="N10" s="688"/>
      <c r="O10" s="609"/>
    </row>
    <row r="11" spans="1:15" ht="15" customHeight="1" x14ac:dyDescent="0.2">
      <c r="A11" s="559">
        <v>11</v>
      </c>
      <c r="B11" s="608"/>
      <c r="C11" s="585"/>
      <c r="D11" s="585"/>
      <c r="E11" s="211" t="s">
        <v>386</v>
      </c>
      <c r="F11" s="715"/>
      <c r="G11" s="715"/>
      <c r="H11" s="561"/>
      <c r="I11" s="688"/>
      <c r="J11" s="688"/>
      <c r="K11" s="688"/>
      <c r="L11" s="688"/>
      <c r="M11" s="688"/>
      <c r="N11" s="688"/>
      <c r="O11" s="609"/>
    </row>
    <row r="12" spans="1:15" ht="15" customHeight="1" x14ac:dyDescent="0.2">
      <c r="A12" s="559">
        <v>12</v>
      </c>
      <c r="B12" s="608"/>
      <c r="C12" s="585"/>
      <c r="D12" s="585"/>
      <c r="E12" s="211" t="s">
        <v>387</v>
      </c>
      <c r="F12" s="715"/>
      <c r="G12" s="715"/>
      <c r="H12" s="561"/>
      <c r="I12" s="688"/>
      <c r="J12" s="688"/>
      <c r="K12" s="688"/>
      <c r="L12" s="688"/>
      <c r="M12" s="688"/>
      <c r="N12" s="688"/>
      <c r="O12" s="609"/>
    </row>
    <row r="13" spans="1:15" ht="15" customHeight="1" x14ac:dyDescent="0.2">
      <c r="A13" s="559">
        <v>13</v>
      </c>
      <c r="B13" s="608"/>
      <c r="C13" s="585"/>
      <c r="D13" s="579"/>
      <c r="E13" s="211" t="s">
        <v>966</v>
      </c>
      <c r="F13" s="715"/>
      <c r="G13" s="715"/>
      <c r="H13" s="561"/>
      <c r="I13" s="688"/>
      <c r="J13" s="688"/>
      <c r="K13" s="688"/>
      <c r="L13" s="688"/>
      <c r="M13" s="688"/>
      <c r="N13" s="688"/>
      <c r="O13" s="609"/>
    </row>
    <row r="14" spans="1:15" ht="15" customHeight="1" thickBot="1" x14ac:dyDescent="0.25">
      <c r="A14" s="559">
        <v>14</v>
      </c>
      <c r="B14" s="608"/>
      <c r="C14" s="585"/>
      <c r="D14" s="585"/>
      <c r="E14" s="211" t="s">
        <v>361</v>
      </c>
      <c r="F14" s="715"/>
      <c r="G14" s="715"/>
      <c r="H14" s="561"/>
      <c r="I14" s="688"/>
      <c r="J14" s="688"/>
      <c r="K14" s="688"/>
      <c r="L14" s="688"/>
      <c r="M14" s="688"/>
      <c r="N14" s="688"/>
      <c r="O14" s="609"/>
    </row>
    <row r="15" spans="1:15" ht="15" customHeight="1" thickBot="1" x14ac:dyDescent="0.25">
      <c r="A15" s="559">
        <v>15</v>
      </c>
      <c r="B15" s="608"/>
      <c r="C15" s="585"/>
      <c r="D15" s="427" t="s">
        <v>125</v>
      </c>
      <c r="E15" s="427"/>
      <c r="F15" s="715"/>
      <c r="G15" s="715"/>
      <c r="H15" s="561"/>
      <c r="I15" s="613">
        <f>SUM(I9:I14)</f>
        <v>0</v>
      </c>
      <c r="J15" s="613">
        <f t="shared" ref="J15:N15" si="0">SUM(J9:J14)</f>
        <v>0</v>
      </c>
      <c r="K15" s="613">
        <f t="shared" si="0"/>
        <v>0</v>
      </c>
      <c r="L15" s="613">
        <f t="shared" si="0"/>
        <v>0</v>
      </c>
      <c r="M15" s="613">
        <f t="shared" si="0"/>
        <v>0</v>
      </c>
      <c r="N15" s="613">
        <f t="shared" si="0"/>
        <v>0</v>
      </c>
      <c r="O15" s="609"/>
    </row>
    <row r="16" spans="1:15" ht="15" customHeight="1" x14ac:dyDescent="0.2">
      <c r="A16" s="559">
        <v>16</v>
      </c>
      <c r="B16" s="608"/>
      <c r="C16" s="585"/>
      <c r="D16" s="579"/>
      <c r="E16" s="211" t="s">
        <v>348</v>
      </c>
      <c r="F16" s="715"/>
      <c r="G16" s="715"/>
      <c r="H16" s="561"/>
      <c r="I16" s="688"/>
      <c r="J16" s="688"/>
      <c r="K16" s="688"/>
      <c r="L16" s="688"/>
      <c r="M16" s="688"/>
      <c r="N16" s="688"/>
      <c r="O16" s="609"/>
    </row>
    <row r="17" spans="1:15" ht="15" customHeight="1" x14ac:dyDescent="0.2">
      <c r="A17" s="559">
        <v>17</v>
      </c>
      <c r="B17" s="608"/>
      <c r="C17" s="585"/>
      <c r="D17" s="580"/>
      <c r="E17" s="211" t="s">
        <v>1008</v>
      </c>
      <c r="F17" s="715"/>
      <c r="G17" s="715"/>
      <c r="H17" s="561"/>
      <c r="I17" s="688"/>
      <c r="J17" s="688"/>
      <c r="K17" s="688"/>
      <c r="L17" s="688"/>
      <c r="M17" s="688"/>
      <c r="N17" s="688"/>
      <c r="O17" s="609"/>
    </row>
    <row r="18" spans="1:15" ht="15" customHeight="1" thickBot="1" x14ac:dyDescent="0.25">
      <c r="A18" s="559">
        <v>18</v>
      </c>
      <c r="B18" s="608"/>
      <c r="C18" s="562"/>
      <c r="D18" s="561"/>
      <c r="E18" s="211" t="s">
        <v>350</v>
      </c>
      <c r="F18" s="561"/>
      <c r="G18" s="561"/>
      <c r="H18" s="563"/>
      <c r="I18" s="688"/>
      <c r="J18" s="688"/>
      <c r="K18" s="688"/>
      <c r="L18" s="688"/>
      <c r="M18" s="688"/>
      <c r="N18" s="688"/>
      <c r="O18" s="609"/>
    </row>
    <row r="19" spans="1:15" ht="15" customHeight="1" thickBot="1" x14ac:dyDescent="0.25">
      <c r="A19" s="559">
        <v>19</v>
      </c>
      <c r="B19" s="608"/>
      <c r="C19" s="565"/>
      <c r="D19" s="427" t="s">
        <v>126</v>
      </c>
      <c r="E19" s="427"/>
      <c r="F19" s="561"/>
      <c r="G19" s="561"/>
      <c r="H19" s="586" t="s">
        <v>426</v>
      </c>
      <c r="I19" s="613">
        <f>SUM(I16:I18)</f>
        <v>0</v>
      </c>
      <c r="J19" s="613">
        <f t="shared" ref="J19:N19" si="1">SUM(J16:J18)</f>
        <v>0</v>
      </c>
      <c r="K19" s="613">
        <f t="shared" si="1"/>
        <v>0</v>
      </c>
      <c r="L19" s="613">
        <f t="shared" si="1"/>
        <v>0</v>
      </c>
      <c r="M19" s="613">
        <f t="shared" si="1"/>
        <v>0</v>
      </c>
      <c r="N19" s="613">
        <f t="shared" si="1"/>
        <v>0</v>
      </c>
      <c r="O19" s="609"/>
    </row>
    <row r="20" spans="1:15" ht="15" customHeight="1" thickBot="1" x14ac:dyDescent="0.25">
      <c r="A20" s="559">
        <v>20</v>
      </c>
      <c r="B20" s="608"/>
      <c r="C20" s="565"/>
      <c r="D20" s="614" t="s">
        <v>976</v>
      </c>
      <c r="E20" s="427"/>
      <c r="F20" s="561"/>
      <c r="G20" s="561"/>
      <c r="H20" s="586"/>
      <c r="I20" s="613">
        <f>I15+I19</f>
        <v>0</v>
      </c>
      <c r="J20" s="613">
        <f t="shared" ref="J20:N20" si="2">J15+J19</f>
        <v>0</v>
      </c>
      <c r="K20" s="613">
        <f t="shared" si="2"/>
        <v>0</v>
      </c>
      <c r="L20" s="613">
        <f t="shared" si="2"/>
        <v>0</v>
      </c>
      <c r="M20" s="613">
        <f t="shared" si="2"/>
        <v>0</v>
      </c>
      <c r="N20" s="613">
        <f t="shared" si="2"/>
        <v>0</v>
      </c>
      <c r="O20" s="609"/>
    </row>
    <row r="21" spans="1:15" ht="15" customHeight="1" x14ac:dyDescent="0.2">
      <c r="A21" s="559">
        <v>21</v>
      </c>
      <c r="B21" s="608"/>
      <c r="C21" s="565"/>
      <c r="D21" s="614"/>
      <c r="E21" s="427"/>
      <c r="F21" s="561"/>
      <c r="G21" s="561"/>
      <c r="H21" s="586"/>
      <c r="I21" s="563"/>
      <c r="J21" s="563"/>
      <c r="K21" s="563"/>
      <c r="L21" s="563"/>
      <c r="M21" s="563"/>
      <c r="N21" s="563"/>
      <c r="O21" s="609"/>
    </row>
    <row r="22" spans="1:15" ht="13.5" customHeight="1" x14ac:dyDescent="0.25">
      <c r="A22" s="559">
        <v>22</v>
      </c>
      <c r="B22" s="608"/>
      <c r="C22" s="589" t="s">
        <v>982</v>
      </c>
      <c r="D22" s="585"/>
      <c r="E22" s="585"/>
      <c r="F22" s="570"/>
      <c r="G22" s="570"/>
      <c r="H22" s="570"/>
      <c r="I22" s="562"/>
      <c r="J22" s="562"/>
      <c r="K22" s="561"/>
      <c r="L22" s="561"/>
      <c r="M22" s="561"/>
      <c r="N22" s="562"/>
      <c r="O22" s="609"/>
    </row>
    <row r="23" spans="1:15" ht="15" customHeight="1" x14ac:dyDescent="0.2">
      <c r="A23" s="559">
        <v>23</v>
      </c>
      <c r="B23" s="608"/>
      <c r="C23" s="585"/>
      <c r="D23" s="585"/>
      <c r="E23" s="562" t="s">
        <v>463</v>
      </c>
      <c r="F23" s="562"/>
      <c r="G23" s="570"/>
      <c r="H23" s="561"/>
      <c r="I23" s="688"/>
      <c r="J23" s="688"/>
      <c r="K23" s="688"/>
      <c r="L23" s="688"/>
      <c r="M23" s="688"/>
      <c r="N23" s="688"/>
      <c r="O23" s="609"/>
    </row>
    <row r="24" spans="1:15" ht="15" customHeight="1" x14ac:dyDescent="0.2">
      <c r="A24" s="559">
        <v>24</v>
      </c>
      <c r="B24" s="608"/>
      <c r="C24" s="585"/>
      <c r="D24" s="585"/>
      <c r="E24" s="562" t="s">
        <v>118</v>
      </c>
      <c r="F24" s="562"/>
      <c r="G24" s="570"/>
      <c r="H24" s="561"/>
      <c r="I24" s="688"/>
      <c r="J24" s="688"/>
      <c r="K24" s="688"/>
      <c r="L24" s="688"/>
      <c r="M24" s="688"/>
      <c r="N24" s="688"/>
      <c r="O24" s="609"/>
    </row>
    <row r="25" spans="1:15" ht="15" customHeight="1" x14ac:dyDescent="0.2">
      <c r="A25" s="559">
        <v>25</v>
      </c>
      <c r="B25" s="596"/>
      <c r="C25" s="585"/>
      <c r="D25" s="585"/>
      <c r="E25" s="580"/>
      <c r="F25" s="570"/>
      <c r="G25" s="570"/>
      <c r="H25" s="561"/>
      <c r="I25" s="570"/>
      <c r="J25" s="561"/>
      <c r="K25" s="570"/>
      <c r="L25" s="561"/>
      <c r="M25" s="570"/>
      <c r="N25" s="561"/>
      <c r="O25" s="609"/>
    </row>
    <row r="26" spans="1:15" ht="17.25" customHeight="1" x14ac:dyDescent="0.2">
      <c r="A26" s="559">
        <v>26</v>
      </c>
      <c r="B26" s="596"/>
      <c r="C26" s="585"/>
      <c r="D26" s="585"/>
      <c r="E26" s="580"/>
      <c r="F26" s="570"/>
      <c r="G26" s="570"/>
      <c r="H26" s="561"/>
      <c r="I26" s="563" t="s">
        <v>15</v>
      </c>
      <c r="J26" s="563" t="s">
        <v>453</v>
      </c>
      <c r="K26" s="563" t="s">
        <v>454</v>
      </c>
      <c r="L26" s="563" t="s">
        <v>455</v>
      </c>
      <c r="M26" s="563" t="s">
        <v>456</v>
      </c>
      <c r="N26" s="563" t="s">
        <v>457</v>
      </c>
      <c r="O26" s="609"/>
    </row>
    <row r="27" spans="1:15" ht="22.5" customHeight="1" x14ac:dyDescent="0.25">
      <c r="A27" s="559">
        <v>27</v>
      </c>
      <c r="B27" s="608"/>
      <c r="C27" s="610" t="s">
        <v>981</v>
      </c>
      <c r="D27" s="565"/>
      <c r="E27" s="561"/>
      <c r="F27" s="561"/>
      <c r="G27" s="561"/>
      <c r="H27" s="611"/>
      <c r="I27" s="612" t="s">
        <v>485</v>
      </c>
      <c r="J27" s="566"/>
      <c r="K27" s="566"/>
      <c r="L27" s="566"/>
      <c r="M27" s="566"/>
      <c r="N27" s="566"/>
      <c r="O27" s="609"/>
    </row>
    <row r="28" spans="1:15" ht="15" customHeight="1" x14ac:dyDescent="0.2">
      <c r="A28" s="559">
        <v>28</v>
      </c>
      <c r="B28" s="608"/>
      <c r="C28" s="585"/>
      <c r="D28" s="585"/>
      <c r="E28" s="211" t="s">
        <v>384</v>
      </c>
      <c r="F28" s="715"/>
      <c r="G28" s="715"/>
      <c r="H28" s="561"/>
      <c r="I28" s="688"/>
      <c r="J28" s="688"/>
      <c r="K28" s="688"/>
      <c r="L28" s="688"/>
      <c r="M28" s="688"/>
      <c r="N28" s="688"/>
      <c r="O28" s="609"/>
    </row>
    <row r="29" spans="1:15" ht="15" customHeight="1" x14ac:dyDescent="0.2">
      <c r="A29" s="559">
        <v>29</v>
      </c>
      <c r="B29" s="608"/>
      <c r="C29" s="585"/>
      <c r="D29" s="585"/>
      <c r="E29" s="211" t="s">
        <v>385</v>
      </c>
      <c r="F29" s="715"/>
      <c r="G29" s="715"/>
      <c r="H29" s="561"/>
      <c r="I29" s="688"/>
      <c r="J29" s="688"/>
      <c r="K29" s="688"/>
      <c r="L29" s="688"/>
      <c r="M29" s="688"/>
      <c r="N29" s="688"/>
      <c r="O29" s="609"/>
    </row>
    <row r="30" spans="1:15" ht="15" customHeight="1" x14ac:dyDescent="0.2">
      <c r="A30" s="559">
        <v>30</v>
      </c>
      <c r="B30" s="608"/>
      <c r="C30" s="585"/>
      <c r="D30" s="585"/>
      <c r="E30" s="211" t="s">
        <v>386</v>
      </c>
      <c r="F30" s="715"/>
      <c r="G30" s="715"/>
      <c r="H30" s="561"/>
      <c r="I30" s="688"/>
      <c r="J30" s="688"/>
      <c r="K30" s="688"/>
      <c r="L30" s="688"/>
      <c r="M30" s="688"/>
      <c r="N30" s="688"/>
      <c r="O30" s="609"/>
    </row>
    <row r="31" spans="1:15" ht="15" customHeight="1" x14ac:dyDescent="0.2">
      <c r="A31" s="559">
        <v>31</v>
      </c>
      <c r="B31" s="608"/>
      <c r="C31" s="585"/>
      <c r="D31" s="585"/>
      <c r="E31" s="211" t="s">
        <v>387</v>
      </c>
      <c r="F31" s="715"/>
      <c r="G31" s="715"/>
      <c r="H31" s="561"/>
      <c r="I31" s="688"/>
      <c r="J31" s="688"/>
      <c r="K31" s="688"/>
      <c r="L31" s="688"/>
      <c r="M31" s="688"/>
      <c r="N31" s="688"/>
      <c r="O31" s="609"/>
    </row>
    <row r="32" spans="1:15" ht="15" customHeight="1" x14ac:dyDescent="0.2">
      <c r="A32" s="559">
        <v>32</v>
      </c>
      <c r="B32" s="608"/>
      <c r="C32" s="585"/>
      <c r="D32" s="579"/>
      <c r="E32" s="211" t="s">
        <v>966</v>
      </c>
      <c r="F32" s="715"/>
      <c r="G32" s="715"/>
      <c r="H32" s="561"/>
      <c r="I32" s="688"/>
      <c r="J32" s="688"/>
      <c r="K32" s="688"/>
      <c r="L32" s="688"/>
      <c r="M32" s="688"/>
      <c r="N32" s="688"/>
      <c r="O32" s="609"/>
    </row>
    <row r="33" spans="1:15" ht="15" customHeight="1" thickBot="1" x14ac:dyDescent="0.25">
      <c r="A33" s="559">
        <v>33</v>
      </c>
      <c r="B33" s="608"/>
      <c r="C33" s="585"/>
      <c r="D33" s="585"/>
      <c r="E33" s="211" t="s">
        <v>361</v>
      </c>
      <c r="F33" s="715"/>
      <c r="G33" s="715"/>
      <c r="H33" s="561"/>
      <c r="I33" s="688"/>
      <c r="J33" s="688"/>
      <c r="K33" s="688"/>
      <c r="L33" s="688"/>
      <c r="M33" s="688"/>
      <c r="N33" s="688"/>
      <c r="O33" s="609"/>
    </row>
    <row r="34" spans="1:15" ht="15" customHeight="1" thickBot="1" x14ac:dyDescent="0.25">
      <c r="A34" s="559">
        <v>34</v>
      </c>
      <c r="B34" s="608"/>
      <c r="C34" s="585"/>
      <c r="D34" s="427" t="s">
        <v>125</v>
      </c>
      <c r="E34" s="427"/>
      <c r="F34" s="715"/>
      <c r="G34" s="715"/>
      <c r="H34" s="561"/>
      <c r="I34" s="613">
        <f>SUM(I28:I33)</f>
        <v>0</v>
      </c>
      <c r="J34" s="613">
        <f t="shared" ref="J34:N34" si="3">SUM(J28:J33)</f>
        <v>0</v>
      </c>
      <c r="K34" s="613">
        <f t="shared" si="3"/>
        <v>0</v>
      </c>
      <c r="L34" s="613">
        <f t="shared" si="3"/>
        <v>0</v>
      </c>
      <c r="M34" s="613">
        <f t="shared" si="3"/>
        <v>0</v>
      </c>
      <c r="N34" s="613">
        <f t="shared" si="3"/>
        <v>0</v>
      </c>
      <c r="O34" s="609"/>
    </row>
    <row r="35" spans="1:15" ht="15" customHeight="1" x14ac:dyDescent="0.2">
      <c r="A35" s="559">
        <v>35</v>
      </c>
      <c r="B35" s="608"/>
      <c r="C35" s="585"/>
      <c r="D35" s="579"/>
      <c r="E35" s="211" t="s">
        <v>348</v>
      </c>
      <c r="F35" s="715"/>
      <c r="G35" s="715"/>
      <c r="H35" s="561"/>
      <c r="I35" s="688"/>
      <c r="J35" s="688"/>
      <c r="K35" s="688"/>
      <c r="L35" s="688"/>
      <c r="M35" s="688"/>
      <c r="N35" s="688"/>
      <c r="O35" s="609"/>
    </row>
    <row r="36" spans="1:15" ht="15" customHeight="1" x14ac:dyDescent="0.2">
      <c r="A36" s="559">
        <v>36</v>
      </c>
      <c r="B36" s="608"/>
      <c r="C36" s="585"/>
      <c r="D36" s="580"/>
      <c r="E36" s="211" t="s">
        <v>1008</v>
      </c>
      <c r="F36" s="715"/>
      <c r="G36" s="715"/>
      <c r="H36" s="561"/>
      <c r="I36" s="688"/>
      <c r="J36" s="688"/>
      <c r="K36" s="688"/>
      <c r="L36" s="688"/>
      <c r="M36" s="688"/>
      <c r="N36" s="688"/>
      <c r="O36" s="609"/>
    </row>
    <row r="37" spans="1:15" ht="15" customHeight="1" thickBot="1" x14ac:dyDescent="0.25">
      <c r="A37" s="559">
        <v>37</v>
      </c>
      <c r="B37" s="608"/>
      <c r="C37" s="562"/>
      <c r="D37" s="561"/>
      <c r="E37" s="211" t="s">
        <v>350</v>
      </c>
      <c r="F37" s="561"/>
      <c r="G37" s="561"/>
      <c r="H37" s="563"/>
      <c r="I37" s="688"/>
      <c r="J37" s="688"/>
      <c r="K37" s="688"/>
      <c r="L37" s="688"/>
      <c r="M37" s="688"/>
      <c r="N37" s="688"/>
      <c r="O37" s="609"/>
    </row>
    <row r="38" spans="1:15" ht="15" customHeight="1" thickBot="1" x14ac:dyDescent="0.25">
      <c r="A38" s="559">
        <v>38</v>
      </c>
      <c r="B38" s="608"/>
      <c r="C38" s="565"/>
      <c r="D38" s="427" t="s">
        <v>126</v>
      </c>
      <c r="E38" s="427"/>
      <c r="F38" s="561"/>
      <c r="G38" s="561"/>
      <c r="H38" s="586" t="s">
        <v>426</v>
      </c>
      <c r="I38" s="613">
        <f>SUM(I35:I37)</f>
        <v>0</v>
      </c>
      <c r="J38" s="613">
        <f t="shared" ref="J38:N38" si="4">SUM(J35:J37)</f>
        <v>0</v>
      </c>
      <c r="K38" s="613">
        <f t="shared" si="4"/>
        <v>0</v>
      </c>
      <c r="L38" s="613">
        <f t="shared" si="4"/>
        <v>0</v>
      </c>
      <c r="M38" s="613">
        <f t="shared" si="4"/>
        <v>0</v>
      </c>
      <c r="N38" s="613">
        <f t="shared" si="4"/>
        <v>0</v>
      </c>
      <c r="O38" s="609"/>
    </row>
    <row r="39" spans="1:15" ht="15" customHeight="1" thickBot="1" x14ac:dyDescent="0.25">
      <c r="A39" s="559">
        <v>39</v>
      </c>
      <c r="B39" s="608"/>
      <c r="C39" s="565"/>
      <c r="D39" s="614" t="s">
        <v>976</v>
      </c>
      <c r="E39" s="427"/>
      <c r="F39" s="561"/>
      <c r="G39" s="561"/>
      <c r="H39" s="586"/>
      <c r="I39" s="613">
        <f>I34+I38</f>
        <v>0</v>
      </c>
      <c r="J39" s="613">
        <f t="shared" ref="J39:N39" si="5">J34+J38</f>
        <v>0</v>
      </c>
      <c r="K39" s="613">
        <f t="shared" si="5"/>
        <v>0</v>
      </c>
      <c r="L39" s="613">
        <f t="shared" si="5"/>
        <v>0</v>
      </c>
      <c r="M39" s="613">
        <f t="shared" si="5"/>
        <v>0</v>
      </c>
      <c r="N39" s="613">
        <f t="shared" si="5"/>
        <v>0</v>
      </c>
      <c r="O39" s="609"/>
    </row>
    <row r="40" spans="1:15" ht="15" customHeight="1" x14ac:dyDescent="0.2">
      <c r="A40" s="559">
        <v>40</v>
      </c>
      <c r="B40" s="608"/>
      <c r="C40" s="562"/>
      <c r="D40" s="561"/>
      <c r="E40" s="561"/>
      <c r="F40" s="561"/>
      <c r="G40" s="561"/>
      <c r="H40" s="563"/>
      <c r="I40" s="563" t="s">
        <v>15</v>
      </c>
      <c r="J40" s="563" t="s">
        <v>453</v>
      </c>
      <c r="K40" s="563" t="s">
        <v>454</v>
      </c>
      <c r="L40" s="563" t="s">
        <v>455</v>
      </c>
      <c r="M40" s="563" t="s">
        <v>456</v>
      </c>
      <c r="N40" s="563" t="s">
        <v>457</v>
      </c>
      <c r="O40" s="609"/>
    </row>
    <row r="41" spans="1:15" ht="30" customHeight="1" x14ac:dyDescent="0.25">
      <c r="A41" s="559">
        <v>41</v>
      </c>
      <c r="B41" s="608"/>
      <c r="C41" s="589" t="s">
        <v>486</v>
      </c>
      <c r="D41" s="585"/>
      <c r="E41" s="580"/>
      <c r="F41" s="570"/>
      <c r="G41" s="570"/>
      <c r="H41" s="561"/>
      <c r="I41" s="615" t="s">
        <v>362</v>
      </c>
      <c r="J41" s="561"/>
      <c r="K41" s="561"/>
      <c r="L41" s="561"/>
      <c r="M41" s="561"/>
      <c r="N41" s="561"/>
      <c r="O41" s="609"/>
    </row>
    <row r="42" spans="1:15" ht="15" customHeight="1" x14ac:dyDescent="0.2">
      <c r="A42" s="559">
        <v>42</v>
      </c>
      <c r="B42" s="608"/>
      <c r="C42" s="585"/>
      <c r="D42" s="585"/>
      <c r="E42" s="211" t="s">
        <v>384</v>
      </c>
      <c r="F42" s="570"/>
      <c r="G42" s="570"/>
      <c r="H42" s="561"/>
      <c r="I42" s="753">
        <f>I9-I28</f>
        <v>0</v>
      </c>
      <c r="J42" s="753">
        <f t="shared" ref="J42:N42" si="6">J9-J28</f>
        <v>0</v>
      </c>
      <c r="K42" s="753">
        <f t="shared" si="6"/>
        <v>0</v>
      </c>
      <c r="L42" s="753">
        <f t="shared" si="6"/>
        <v>0</v>
      </c>
      <c r="M42" s="753">
        <f t="shared" si="6"/>
        <v>0</v>
      </c>
      <c r="N42" s="753">
        <f t="shared" si="6"/>
        <v>0</v>
      </c>
      <c r="O42" s="609"/>
    </row>
    <row r="43" spans="1:15" ht="15" customHeight="1" x14ac:dyDescent="0.2">
      <c r="A43" s="559">
        <v>43</v>
      </c>
      <c r="B43" s="608"/>
      <c r="C43" s="585"/>
      <c r="D43" s="585"/>
      <c r="E43" s="211" t="s">
        <v>385</v>
      </c>
      <c r="F43" s="570"/>
      <c r="G43" s="570"/>
      <c r="H43" s="561"/>
      <c r="I43" s="753">
        <f t="shared" ref="I43:N54" si="7">I10-I29</f>
        <v>0</v>
      </c>
      <c r="J43" s="753">
        <f t="shared" si="7"/>
        <v>0</v>
      </c>
      <c r="K43" s="753">
        <f t="shared" si="7"/>
        <v>0</v>
      </c>
      <c r="L43" s="753">
        <f t="shared" si="7"/>
        <v>0</v>
      </c>
      <c r="M43" s="753">
        <f t="shared" si="7"/>
        <v>0</v>
      </c>
      <c r="N43" s="753">
        <f t="shared" si="7"/>
        <v>0</v>
      </c>
      <c r="O43" s="609"/>
    </row>
    <row r="44" spans="1:15" ht="15" customHeight="1" x14ac:dyDescent="0.2">
      <c r="A44" s="559">
        <v>44</v>
      </c>
      <c r="B44" s="608"/>
      <c r="C44" s="585"/>
      <c r="D44" s="585"/>
      <c r="E44" s="211" t="s">
        <v>386</v>
      </c>
      <c r="F44" s="570"/>
      <c r="G44" s="570"/>
      <c r="H44" s="561"/>
      <c r="I44" s="753">
        <f t="shared" si="7"/>
        <v>0</v>
      </c>
      <c r="J44" s="753">
        <f t="shared" si="7"/>
        <v>0</v>
      </c>
      <c r="K44" s="753">
        <f t="shared" si="7"/>
        <v>0</v>
      </c>
      <c r="L44" s="753">
        <f t="shared" si="7"/>
        <v>0</v>
      </c>
      <c r="M44" s="753">
        <f t="shared" si="7"/>
        <v>0</v>
      </c>
      <c r="N44" s="753">
        <f t="shared" si="7"/>
        <v>0</v>
      </c>
      <c r="O44" s="609"/>
    </row>
    <row r="45" spans="1:15" ht="15" customHeight="1" x14ac:dyDescent="0.2">
      <c r="A45" s="559">
        <v>45</v>
      </c>
      <c r="B45" s="608"/>
      <c r="C45" s="585"/>
      <c r="D45" s="585"/>
      <c r="E45" s="211" t="s">
        <v>387</v>
      </c>
      <c r="F45" s="570"/>
      <c r="G45" s="570"/>
      <c r="H45" s="561"/>
      <c r="I45" s="753">
        <f t="shared" si="7"/>
        <v>0</v>
      </c>
      <c r="J45" s="753">
        <f t="shared" si="7"/>
        <v>0</v>
      </c>
      <c r="K45" s="753">
        <f t="shared" si="7"/>
        <v>0</v>
      </c>
      <c r="L45" s="753">
        <f t="shared" si="7"/>
        <v>0</v>
      </c>
      <c r="M45" s="753">
        <f t="shared" si="7"/>
        <v>0</v>
      </c>
      <c r="N45" s="753">
        <f t="shared" si="7"/>
        <v>0</v>
      </c>
      <c r="O45" s="609"/>
    </row>
    <row r="46" spans="1:15" ht="15" customHeight="1" x14ac:dyDescent="0.2">
      <c r="A46" s="559">
        <v>46</v>
      </c>
      <c r="B46" s="608"/>
      <c r="C46" s="585"/>
      <c r="D46" s="579"/>
      <c r="E46" s="211" t="s">
        <v>966</v>
      </c>
      <c r="F46" s="715"/>
      <c r="G46" s="715"/>
      <c r="H46" s="561"/>
      <c r="I46" s="753">
        <f t="shared" si="7"/>
        <v>0</v>
      </c>
      <c r="J46" s="753">
        <f t="shared" si="7"/>
        <v>0</v>
      </c>
      <c r="K46" s="753">
        <f t="shared" si="7"/>
        <v>0</v>
      </c>
      <c r="L46" s="753">
        <f t="shared" si="7"/>
        <v>0</v>
      </c>
      <c r="M46" s="753">
        <f t="shared" si="7"/>
        <v>0</v>
      </c>
      <c r="N46" s="753">
        <f t="shared" si="7"/>
        <v>0</v>
      </c>
      <c r="O46" s="609"/>
    </row>
    <row r="47" spans="1:15" ht="15" customHeight="1" thickBot="1" x14ac:dyDescent="0.25">
      <c r="A47" s="559">
        <v>47</v>
      </c>
      <c r="B47" s="608"/>
      <c r="C47" s="585"/>
      <c r="D47" s="585"/>
      <c r="E47" s="211" t="s">
        <v>361</v>
      </c>
      <c r="F47" s="715"/>
      <c r="G47" s="715"/>
      <c r="H47" s="561"/>
      <c r="I47" s="754">
        <f t="shared" si="7"/>
        <v>0</v>
      </c>
      <c r="J47" s="754">
        <f t="shared" si="7"/>
        <v>0</v>
      </c>
      <c r="K47" s="754">
        <f t="shared" si="7"/>
        <v>0</v>
      </c>
      <c r="L47" s="754">
        <f t="shared" si="7"/>
        <v>0</v>
      </c>
      <c r="M47" s="754">
        <f t="shared" si="7"/>
        <v>0</v>
      </c>
      <c r="N47" s="754">
        <f t="shared" si="7"/>
        <v>0</v>
      </c>
      <c r="O47" s="609"/>
    </row>
    <row r="48" spans="1:15" ht="15" customHeight="1" thickBot="1" x14ac:dyDescent="0.25">
      <c r="A48" s="559">
        <v>48</v>
      </c>
      <c r="B48" s="608"/>
      <c r="C48" s="585"/>
      <c r="D48" s="427" t="s">
        <v>125</v>
      </c>
      <c r="E48" s="427"/>
      <c r="F48" s="715"/>
      <c r="G48" s="715"/>
      <c r="H48" s="561"/>
      <c r="I48" s="616">
        <f t="shared" si="7"/>
        <v>0</v>
      </c>
      <c r="J48" s="617">
        <f t="shared" si="7"/>
        <v>0</v>
      </c>
      <c r="K48" s="617">
        <f t="shared" si="7"/>
        <v>0</v>
      </c>
      <c r="L48" s="617">
        <f t="shared" si="7"/>
        <v>0</v>
      </c>
      <c r="M48" s="617">
        <f t="shared" si="7"/>
        <v>0</v>
      </c>
      <c r="N48" s="618">
        <f t="shared" si="7"/>
        <v>0</v>
      </c>
      <c r="O48" s="609"/>
    </row>
    <row r="49" spans="1:15" ht="15" customHeight="1" x14ac:dyDescent="0.2">
      <c r="A49" s="559">
        <v>49</v>
      </c>
      <c r="B49" s="608"/>
      <c r="C49" s="585"/>
      <c r="D49" s="579"/>
      <c r="E49" s="211" t="s">
        <v>348</v>
      </c>
      <c r="F49" s="715"/>
      <c r="G49" s="715"/>
      <c r="H49" s="561"/>
      <c r="I49" s="619">
        <f t="shared" si="7"/>
        <v>0</v>
      </c>
      <c r="J49" s="619">
        <f t="shared" si="7"/>
        <v>0</v>
      </c>
      <c r="K49" s="619">
        <f t="shared" si="7"/>
        <v>0</v>
      </c>
      <c r="L49" s="619">
        <f t="shared" si="7"/>
        <v>0</v>
      </c>
      <c r="M49" s="619">
        <f t="shared" si="7"/>
        <v>0</v>
      </c>
      <c r="N49" s="619">
        <f t="shared" si="7"/>
        <v>0</v>
      </c>
      <c r="O49" s="609"/>
    </row>
    <row r="50" spans="1:15" ht="15" customHeight="1" x14ac:dyDescent="0.2">
      <c r="A50" s="559">
        <v>50</v>
      </c>
      <c r="B50" s="608"/>
      <c r="C50" s="585"/>
      <c r="D50" s="580"/>
      <c r="E50" s="211" t="s">
        <v>1008</v>
      </c>
      <c r="F50" s="715"/>
      <c r="G50" s="715"/>
      <c r="H50" s="561"/>
      <c r="I50" s="753">
        <f t="shared" si="7"/>
        <v>0</v>
      </c>
      <c r="J50" s="753">
        <f t="shared" si="7"/>
        <v>0</v>
      </c>
      <c r="K50" s="753">
        <f t="shared" si="7"/>
        <v>0</v>
      </c>
      <c r="L50" s="753">
        <f t="shared" si="7"/>
        <v>0</v>
      </c>
      <c r="M50" s="753">
        <f t="shared" si="7"/>
        <v>0</v>
      </c>
      <c r="N50" s="753">
        <f t="shared" si="7"/>
        <v>0</v>
      </c>
      <c r="O50" s="609"/>
    </row>
    <row r="51" spans="1:15" ht="15" customHeight="1" thickBot="1" x14ac:dyDescent="0.25">
      <c r="A51" s="559">
        <v>51</v>
      </c>
      <c r="B51" s="608"/>
      <c r="C51" s="562"/>
      <c r="D51" s="561"/>
      <c r="E51" s="211" t="s">
        <v>350</v>
      </c>
      <c r="F51" s="570"/>
      <c r="G51" s="570"/>
      <c r="H51" s="561"/>
      <c r="I51" s="754">
        <f t="shared" si="7"/>
        <v>0</v>
      </c>
      <c r="J51" s="754">
        <f t="shared" si="7"/>
        <v>0</v>
      </c>
      <c r="K51" s="754">
        <f t="shared" si="7"/>
        <v>0</v>
      </c>
      <c r="L51" s="754">
        <f t="shared" si="7"/>
        <v>0</v>
      </c>
      <c r="M51" s="754">
        <f t="shared" si="7"/>
        <v>0</v>
      </c>
      <c r="N51" s="754">
        <f t="shared" si="7"/>
        <v>0</v>
      </c>
      <c r="O51" s="609"/>
    </row>
    <row r="52" spans="1:15" ht="15" customHeight="1" thickBot="1" x14ac:dyDescent="0.25">
      <c r="A52" s="559">
        <v>52</v>
      </c>
      <c r="B52" s="608"/>
      <c r="C52" s="565"/>
      <c r="D52" s="427" t="s">
        <v>126</v>
      </c>
      <c r="E52" s="427"/>
      <c r="F52" s="570"/>
      <c r="G52" s="570"/>
      <c r="H52" s="561"/>
      <c r="I52" s="616">
        <f t="shared" si="7"/>
        <v>0</v>
      </c>
      <c r="J52" s="617">
        <f t="shared" si="7"/>
        <v>0</v>
      </c>
      <c r="K52" s="617">
        <f t="shared" si="7"/>
        <v>0</v>
      </c>
      <c r="L52" s="617">
        <f t="shared" si="7"/>
        <v>0</v>
      </c>
      <c r="M52" s="617">
        <f t="shared" si="7"/>
        <v>0</v>
      </c>
      <c r="N52" s="618">
        <f t="shared" si="7"/>
        <v>0</v>
      </c>
      <c r="O52" s="609"/>
    </row>
    <row r="53" spans="1:15" ht="15" customHeight="1" thickBot="1" x14ac:dyDescent="0.25">
      <c r="A53" s="559">
        <v>53</v>
      </c>
      <c r="B53" s="608"/>
      <c r="C53" s="585"/>
      <c r="D53" s="579" t="s">
        <v>126</v>
      </c>
      <c r="E53" s="579"/>
      <c r="F53" s="715"/>
      <c r="G53" s="715"/>
      <c r="H53" s="561"/>
      <c r="I53" s="616">
        <f t="shared" si="7"/>
        <v>0</v>
      </c>
      <c r="J53" s="617">
        <f t="shared" si="7"/>
        <v>0</v>
      </c>
      <c r="K53" s="617">
        <f t="shared" si="7"/>
        <v>0</v>
      </c>
      <c r="L53" s="617">
        <f t="shared" si="7"/>
        <v>0</v>
      </c>
      <c r="M53" s="617">
        <f t="shared" si="7"/>
        <v>0</v>
      </c>
      <c r="N53" s="618">
        <f t="shared" si="7"/>
        <v>0</v>
      </c>
      <c r="O53" s="609"/>
    </row>
    <row r="54" spans="1:15" ht="15" customHeight="1" thickBot="1" x14ac:dyDescent="0.25">
      <c r="A54" s="559">
        <v>54</v>
      </c>
      <c r="B54" s="608"/>
      <c r="C54" s="585"/>
      <c r="D54" s="614" t="s">
        <v>976</v>
      </c>
      <c r="E54" s="580"/>
      <c r="F54" s="570"/>
      <c r="G54" s="570"/>
      <c r="H54" s="561"/>
      <c r="I54" s="620" t="e">
        <f t="shared" si="7"/>
        <v>#VALUE!</v>
      </c>
      <c r="J54" s="621" t="e">
        <f t="shared" si="7"/>
        <v>#VALUE!</v>
      </c>
      <c r="K54" s="621" t="e">
        <f t="shared" si="7"/>
        <v>#VALUE!</v>
      </c>
      <c r="L54" s="621" t="e">
        <f t="shared" si="7"/>
        <v>#VALUE!</v>
      </c>
      <c r="M54" s="621" t="e">
        <f t="shared" si="7"/>
        <v>#VALUE!</v>
      </c>
      <c r="N54" s="622" t="e">
        <f t="shared" si="7"/>
        <v>#VALUE!</v>
      </c>
      <c r="O54" s="609"/>
    </row>
    <row r="55" spans="1:15" x14ac:dyDescent="0.2">
      <c r="A55" s="559">
        <v>55</v>
      </c>
      <c r="B55" s="758"/>
      <c r="C55" s="759"/>
      <c r="D55" s="759"/>
      <c r="E55" s="759"/>
      <c r="F55" s="759"/>
      <c r="G55" s="759"/>
      <c r="H55" s="759"/>
      <c r="I55" s="759"/>
      <c r="J55" s="759"/>
      <c r="K55" s="759"/>
      <c r="L55" s="759"/>
      <c r="M55" s="759"/>
      <c r="N55" s="759"/>
      <c r="O55" s="623"/>
    </row>
  </sheetData>
  <sheetProtection formatRows="0" insertRows="0"/>
  <mergeCells count="3">
    <mergeCell ref="A5:N5"/>
    <mergeCell ref="L2:M2"/>
    <mergeCell ref="L3:M3"/>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23:N24" xr:uid="{3F0D34FB-9E42-461F-8374-9E65B71E15EC}">
      <formula1>OR(AND(ISNUMBER(I23),I23&gt;=0),AND(ISTEXT(I23),I23="N/A"))</formula1>
    </dataValidation>
  </dataValidations>
  <pageMargins left="0.70866141732283472" right="0.70866141732283472" top="0.74803149606299213" bottom="0.74803149606299213" header="0.31496062992125989" footer="0.31496062992125989"/>
  <pageSetup paperSize="9" scale="47" orientation="landscape" cellComments="asDisplayed" r:id="rId1"/>
  <headerFooter>
    <oddHeader>&amp;CCommerce Commission Information Disclosure Template</oddHeader>
    <oddFooter>&amp;L&amp;F&amp;C&amp;P&amp;R&amp;A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155F3-8031-4595-8290-F1F9BC1DA376}">
  <sheetPr>
    <tabColor rgb="FF92D050"/>
    <pageSetUpPr fitToPage="1"/>
  </sheetPr>
  <dimension ref="A1:AB42"/>
  <sheetViews>
    <sheetView showGridLines="0" view="pageBreakPreview" zoomScaleNormal="100" zoomScaleSheetLayoutView="100" workbookViewId="0">
      <selection activeCell="N4" sqref="N4"/>
    </sheetView>
  </sheetViews>
  <sheetFormatPr defaultColWidth="9.140625" defaultRowHeight="12.75" x14ac:dyDescent="0.2"/>
  <cols>
    <col min="1" max="1" width="4.5703125" style="558" customWidth="1"/>
    <col min="2" max="2" width="2.5703125" style="558" customWidth="1"/>
    <col min="3" max="3" width="6.140625" style="558" customWidth="1"/>
    <col min="4" max="4" width="2.28515625" style="558" customWidth="1"/>
    <col min="5" max="5" width="24" style="558" customWidth="1"/>
    <col min="6" max="6" width="11.140625" style="558" customWidth="1"/>
    <col min="7" max="10" width="16.140625" style="558" customWidth="1"/>
    <col min="11" max="14" width="18.42578125" style="558" customWidth="1"/>
    <col min="15" max="20" width="16.140625" style="558" customWidth="1"/>
    <col min="21" max="21" width="2.140625" style="558" customWidth="1"/>
    <col min="22" max="16384" width="9.140625" style="558"/>
  </cols>
  <sheetData>
    <row r="1" spans="1:28" s="548" customFormat="1" ht="15" customHeight="1" x14ac:dyDescent="0.2">
      <c r="A1" s="456"/>
      <c r="B1" s="225"/>
      <c r="C1" s="225"/>
      <c r="D1" s="225"/>
      <c r="E1" s="225"/>
      <c r="F1" s="225"/>
      <c r="G1" s="225"/>
      <c r="H1" s="225"/>
      <c r="I1" s="225"/>
      <c r="J1" s="225"/>
      <c r="K1" s="225"/>
      <c r="L1" s="225"/>
      <c r="M1" s="225"/>
      <c r="N1" s="225"/>
      <c r="O1" s="225"/>
      <c r="P1" s="225"/>
      <c r="Q1" s="225"/>
      <c r="R1" s="225"/>
      <c r="S1" s="225"/>
      <c r="T1" s="225"/>
      <c r="U1" s="223"/>
    </row>
    <row r="2" spans="1:28" s="548" customFormat="1" ht="18" customHeight="1" x14ac:dyDescent="0.3">
      <c r="A2" s="457"/>
      <c r="B2" s="214"/>
      <c r="C2" s="214"/>
      <c r="D2" s="214"/>
      <c r="E2" s="214"/>
      <c r="F2" s="214"/>
      <c r="G2" s="214"/>
      <c r="H2" s="214"/>
      <c r="I2" s="214"/>
      <c r="J2" s="214"/>
      <c r="K2" s="214"/>
      <c r="L2" s="214"/>
      <c r="M2" s="214"/>
      <c r="N2" s="214"/>
      <c r="O2" s="214"/>
      <c r="P2" s="549" t="s">
        <v>1052</v>
      </c>
      <c r="Q2" s="913" t="str">
        <f>IF(NOT(ISBLANK(CoverSheet!$C$8)),CoverSheet!$C$8,"")</f>
        <v/>
      </c>
      <c r="R2" s="913"/>
      <c r="S2" s="214"/>
      <c r="T2" s="214"/>
      <c r="U2" s="212"/>
    </row>
    <row r="3" spans="1:28" s="548" customFormat="1" ht="18" customHeight="1" x14ac:dyDescent="0.25">
      <c r="A3" s="457"/>
      <c r="B3" s="214"/>
      <c r="C3" s="214"/>
      <c r="D3" s="214"/>
      <c r="E3" s="214"/>
      <c r="F3" s="214"/>
      <c r="G3" s="214"/>
      <c r="H3" s="214"/>
      <c r="I3" s="214"/>
      <c r="J3" s="214"/>
      <c r="K3" s="214"/>
      <c r="L3" s="214"/>
      <c r="M3" s="214"/>
      <c r="N3" s="214"/>
      <c r="O3" s="214"/>
      <c r="P3" s="549" t="s">
        <v>1068</v>
      </c>
      <c r="Q3" s="914"/>
      <c r="R3" s="914"/>
      <c r="S3" s="214"/>
      <c r="T3" s="214"/>
      <c r="U3" s="212"/>
    </row>
    <row r="4" spans="1:28" s="548" customFormat="1" ht="21" x14ac:dyDescent="0.35">
      <c r="A4" s="550" t="s">
        <v>1023</v>
      </c>
      <c r="B4" s="551"/>
      <c r="C4" s="214"/>
      <c r="D4" s="214"/>
      <c r="E4" s="214"/>
      <c r="F4" s="214"/>
      <c r="G4" s="214"/>
      <c r="H4" s="214"/>
      <c r="I4" s="214"/>
      <c r="J4" s="214"/>
      <c r="K4" s="214"/>
      <c r="L4" s="214"/>
      <c r="M4" s="214"/>
      <c r="N4" s="214"/>
      <c r="O4" s="214"/>
      <c r="P4" s="214"/>
      <c r="Q4" s="214"/>
      <c r="R4" s="214"/>
      <c r="S4" s="672"/>
      <c r="T4" s="672"/>
      <c r="U4" s="212"/>
    </row>
    <row r="5" spans="1:28" s="555" customFormat="1" ht="42" customHeight="1" x14ac:dyDescent="0.2">
      <c r="A5" s="916" t="s">
        <v>1048</v>
      </c>
      <c r="B5" s="917"/>
      <c r="C5" s="917"/>
      <c r="D5" s="917"/>
      <c r="E5" s="917"/>
      <c r="F5" s="917"/>
      <c r="G5" s="917"/>
      <c r="H5" s="917"/>
      <c r="I5" s="917"/>
      <c r="J5" s="917"/>
      <c r="K5" s="917"/>
      <c r="L5" s="917"/>
      <c r="M5" s="917"/>
      <c r="N5" s="917"/>
      <c r="O5" s="917"/>
      <c r="P5" s="917"/>
      <c r="Q5" s="917"/>
      <c r="R5" s="917"/>
      <c r="S5" s="917"/>
      <c r="T5" s="917"/>
      <c r="U5" s="553"/>
    </row>
    <row r="6" spans="1:28" ht="15" customHeight="1" x14ac:dyDescent="0.2">
      <c r="A6" s="556" t="s">
        <v>151</v>
      </c>
      <c r="B6" s="552"/>
      <c r="C6" s="552"/>
      <c r="D6" s="214"/>
      <c r="E6" s="214"/>
      <c r="F6" s="214"/>
      <c r="G6" s="214"/>
      <c r="H6" s="214"/>
      <c r="I6" s="214"/>
      <c r="J6" s="214"/>
      <c r="K6" s="214"/>
      <c r="L6" s="214"/>
      <c r="M6" s="214"/>
      <c r="N6" s="214"/>
      <c r="O6" s="214"/>
      <c r="P6" s="214"/>
      <c r="Q6" s="214"/>
      <c r="R6" s="214"/>
      <c r="S6" s="214"/>
      <c r="T6" s="214"/>
      <c r="U6" s="212"/>
    </row>
    <row r="7" spans="1:28" ht="50.25" customHeight="1" thickBot="1" x14ac:dyDescent="0.35">
      <c r="A7" s="559">
        <v>7</v>
      </c>
      <c r="B7" s="560"/>
      <c r="C7" s="567" t="s">
        <v>1024</v>
      </c>
      <c r="D7" s="673"/>
      <c r="E7" s="673"/>
      <c r="F7" s="673"/>
      <c r="G7" s="673"/>
      <c r="H7" s="673"/>
      <c r="I7" s="673"/>
      <c r="J7" s="673"/>
      <c r="K7" s="673"/>
      <c r="L7" s="673"/>
      <c r="M7" s="673"/>
      <c r="N7" s="673"/>
      <c r="O7" s="673"/>
      <c r="P7" s="673"/>
      <c r="Q7" s="673"/>
      <c r="R7" s="673"/>
      <c r="S7" s="673"/>
      <c r="T7" s="673"/>
      <c r="U7" s="674"/>
    </row>
    <row r="8" spans="1:28" ht="27" customHeight="1" x14ac:dyDescent="0.3">
      <c r="A8" s="559">
        <v>8</v>
      </c>
      <c r="B8" s="560"/>
      <c r="C8" s="567"/>
      <c r="D8" s="673"/>
      <c r="E8" s="673"/>
      <c r="F8" s="673"/>
      <c r="G8" s="675" t="s">
        <v>524</v>
      </c>
      <c r="H8" s="676" t="s">
        <v>525</v>
      </c>
      <c r="I8" s="673"/>
      <c r="J8" s="676" t="s">
        <v>525</v>
      </c>
      <c r="K8" s="673"/>
      <c r="L8" s="676" t="s">
        <v>525</v>
      </c>
      <c r="M8" s="677"/>
      <c r="N8" s="676" t="s">
        <v>525</v>
      </c>
      <c r="O8" s="673"/>
      <c r="P8" s="676" t="s">
        <v>525</v>
      </c>
      <c r="Q8" s="673"/>
      <c r="R8" s="676" t="s">
        <v>525</v>
      </c>
      <c r="S8" s="673"/>
      <c r="T8" s="676" t="s">
        <v>525</v>
      </c>
      <c r="U8" s="674"/>
    </row>
    <row r="9" spans="1:28" s="684" customFormat="1" ht="42" customHeight="1" thickBot="1" x14ac:dyDescent="0.25">
      <c r="A9" s="559">
        <v>9</v>
      </c>
      <c r="B9" s="678"/>
      <c r="C9" s="679"/>
      <c r="D9" s="679"/>
      <c r="E9" s="680" t="s">
        <v>526</v>
      </c>
      <c r="F9" s="681" t="s">
        <v>527</v>
      </c>
      <c r="G9" s="682" t="s">
        <v>528</v>
      </c>
      <c r="H9" s="683" t="s">
        <v>529</v>
      </c>
      <c r="I9" s="682" t="s">
        <v>530</v>
      </c>
      <c r="J9" s="683" t="s">
        <v>531</v>
      </c>
      <c r="K9" s="682" t="s">
        <v>994</v>
      </c>
      <c r="L9" s="683" t="s">
        <v>993</v>
      </c>
      <c r="M9" s="682" t="s">
        <v>532</v>
      </c>
      <c r="N9" s="683" t="s">
        <v>532</v>
      </c>
      <c r="O9" s="682" t="s">
        <v>533</v>
      </c>
      <c r="P9" s="683" t="s">
        <v>533</v>
      </c>
      <c r="Q9" s="682" t="s">
        <v>534</v>
      </c>
      <c r="R9" s="683" t="s">
        <v>534</v>
      </c>
      <c r="S9" s="682" t="s">
        <v>535</v>
      </c>
      <c r="T9" s="683" t="s">
        <v>535</v>
      </c>
      <c r="U9" s="674"/>
      <c r="V9" s="558"/>
      <c r="X9" s="558"/>
      <c r="Y9" s="558"/>
      <c r="Z9" s="558"/>
      <c r="AA9" s="558"/>
      <c r="AB9" s="558"/>
    </row>
    <row r="10" spans="1:28" ht="15.75" x14ac:dyDescent="0.25">
      <c r="A10" s="559">
        <v>10</v>
      </c>
      <c r="B10" s="560"/>
      <c r="C10" s="685"/>
      <c r="D10" s="603"/>
      <c r="E10" s="686" t="s">
        <v>536</v>
      </c>
      <c r="F10" s="687"/>
      <c r="G10" s="688"/>
      <c r="H10" s="689"/>
      <c r="I10" s="688"/>
      <c r="J10" s="689"/>
      <c r="K10" s="688"/>
      <c r="L10" s="689"/>
      <c r="M10" s="688"/>
      <c r="N10" s="690"/>
      <c r="O10" s="688"/>
      <c r="P10" s="689"/>
      <c r="Q10" s="688"/>
      <c r="R10" s="689"/>
      <c r="S10" s="688"/>
      <c r="T10" s="689"/>
      <c r="U10" s="564"/>
    </row>
    <row r="11" spans="1:28" ht="15.75" x14ac:dyDescent="0.25">
      <c r="A11" s="559">
        <v>11</v>
      </c>
      <c r="B11" s="560"/>
      <c r="C11" s="685"/>
      <c r="D11" s="603"/>
      <c r="E11" s="686" t="s">
        <v>537</v>
      </c>
      <c r="F11" s="687"/>
      <c r="G11" s="688"/>
      <c r="H11" s="691"/>
      <c r="I11" s="688"/>
      <c r="J11" s="691"/>
      <c r="K11" s="688"/>
      <c r="L11" s="691"/>
      <c r="M11" s="688"/>
      <c r="N11" s="692"/>
      <c r="O11" s="688"/>
      <c r="P11" s="691"/>
      <c r="Q11" s="688"/>
      <c r="R11" s="691"/>
      <c r="S11" s="688"/>
      <c r="T11" s="691"/>
      <c r="U11" s="564"/>
    </row>
    <row r="12" spans="1:28" ht="15.75" x14ac:dyDescent="0.25">
      <c r="A12" s="559">
        <v>12</v>
      </c>
      <c r="B12" s="560"/>
      <c r="C12" s="685"/>
      <c r="D12" s="603"/>
      <c r="E12" s="686" t="s">
        <v>538</v>
      </c>
      <c r="F12" s="687"/>
      <c r="G12" s="688"/>
      <c r="H12" s="691"/>
      <c r="I12" s="688"/>
      <c r="J12" s="691"/>
      <c r="K12" s="688"/>
      <c r="L12" s="691"/>
      <c r="M12" s="688"/>
      <c r="N12" s="692"/>
      <c r="O12" s="688"/>
      <c r="P12" s="691"/>
      <c r="Q12" s="688"/>
      <c r="R12" s="691"/>
      <c r="S12" s="688"/>
      <c r="T12" s="691"/>
      <c r="U12" s="564"/>
    </row>
    <row r="13" spans="1:28" ht="15.75" x14ac:dyDescent="0.25">
      <c r="A13" s="559">
        <v>13</v>
      </c>
      <c r="B13" s="560"/>
      <c r="C13" s="685"/>
      <c r="D13" s="603"/>
      <c r="E13" s="686" t="s">
        <v>539</v>
      </c>
      <c r="F13" s="687"/>
      <c r="G13" s="688"/>
      <c r="H13" s="691"/>
      <c r="I13" s="688"/>
      <c r="J13" s="691"/>
      <c r="K13" s="688"/>
      <c r="L13" s="691"/>
      <c r="M13" s="688"/>
      <c r="N13" s="692"/>
      <c r="O13" s="688"/>
      <c r="P13" s="691"/>
      <c r="Q13" s="688"/>
      <c r="R13" s="691"/>
      <c r="S13" s="688"/>
      <c r="T13" s="691"/>
      <c r="U13" s="564"/>
    </row>
    <row r="14" spans="1:28" ht="15.75" x14ac:dyDescent="0.25">
      <c r="A14" s="559">
        <v>14</v>
      </c>
      <c r="B14" s="560"/>
      <c r="C14" s="685"/>
      <c r="D14" s="603"/>
      <c r="E14" s="686" t="s">
        <v>540</v>
      </c>
      <c r="F14" s="687"/>
      <c r="G14" s="688"/>
      <c r="H14" s="691"/>
      <c r="I14" s="688"/>
      <c r="J14" s="691"/>
      <c r="K14" s="688"/>
      <c r="L14" s="691"/>
      <c r="M14" s="688"/>
      <c r="N14" s="692"/>
      <c r="O14" s="688"/>
      <c r="P14" s="691"/>
      <c r="Q14" s="688"/>
      <c r="R14" s="691"/>
      <c r="S14" s="688"/>
      <c r="T14" s="691"/>
      <c r="U14" s="564"/>
    </row>
    <row r="15" spans="1:28" ht="15.75" x14ac:dyDescent="0.25">
      <c r="A15" s="559">
        <v>15</v>
      </c>
      <c r="B15" s="560"/>
      <c r="C15" s="685"/>
      <c r="D15" s="603"/>
      <c r="E15" s="686" t="s">
        <v>541</v>
      </c>
      <c r="F15" s="687"/>
      <c r="G15" s="688"/>
      <c r="H15" s="691"/>
      <c r="I15" s="688"/>
      <c r="J15" s="691"/>
      <c r="K15" s="688"/>
      <c r="L15" s="691"/>
      <c r="M15" s="688"/>
      <c r="N15" s="692"/>
      <c r="O15" s="688"/>
      <c r="P15" s="691"/>
      <c r="Q15" s="688"/>
      <c r="R15" s="691"/>
      <c r="S15" s="688"/>
      <c r="T15" s="691"/>
      <c r="U15" s="564"/>
    </row>
    <row r="16" spans="1:28" ht="15.75" x14ac:dyDescent="0.25">
      <c r="A16" s="559">
        <v>16</v>
      </c>
      <c r="B16" s="560"/>
      <c r="C16" s="685"/>
      <c r="D16" s="603"/>
      <c r="E16" s="686" t="s">
        <v>542</v>
      </c>
      <c r="F16" s="687"/>
      <c r="G16" s="688"/>
      <c r="H16" s="691"/>
      <c r="I16" s="688"/>
      <c r="J16" s="691"/>
      <c r="K16" s="688"/>
      <c r="L16" s="691"/>
      <c r="M16" s="688"/>
      <c r="N16" s="692"/>
      <c r="O16" s="688"/>
      <c r="P16" s="691"/>
      <c r="Q16" s="688"/>
      <c r="R16" s="691"/>
      <c r="S16" s="688"/>
      <c r="T16" s="691"/>
      <c r="U16" s="564"/>
    </row>
    <row r="17" spans="1:21" ht="15.75" x14ac:dyDescent="0.25">
      <c r="A17" s="559">
        <v>17</v>
      </c>
      <c r="B17" s="560"/>
      <c r="C17" s="685"/>
      <c r="D17" s="603"/>
      <c r="E17" s="686" t="s">
        <v>543</v>
      </c>
      <c r="F17" s="687"/>
      <c r="G17" s="688"/>
      <c r="H17" s="691"/>
      <c r="I17" s="688"/>
      <c r="J17" s="691"/>
      <c r="K17" s="688"/>
      <c r="L17" s="691"/>
      <c r="M17" s="688"/>
      <c r="N17" s="692"/>
      <c r="O17" s="688"/>
      <c r="P17" s="691"/>
      <c r="Q17" s="688"/>
      <c r="R17" s="691"/>
      <c r="S17" s="688"/>
      <c r="T17" s="691"/>
      <c r="U17" s="564"/>
    </row>
    <row r="18" spans="1:21" ht="15.75" x14ac:dyDescent="0.25">
      <c r="A18" s="559">
        <v>18</v>
      </c>
      <c r="B18" s="560"/>
      <c r="C18" s="685"/>
      <c r="D18" s="603"/>
      <c r="E18" s="686" t="s">
        <v>544</v>
      </c>
      <c r="F18" s="687"/>
      <c r="G18" s="688"/>
      <c r="H18" s="691"/>
      <c r="I18" s="688"/>
      <c r="J18" s="691"/>
      <c r="K18" s="688"/>
      <c r="L18" s="691"/>
      <c r="M18" s="688"/>
      <c r="N18" s="692"/>
      <c r="O18" s="688"/>
      <c r="P18" s="691"/>
      <c r="Q18" s="688"/>
      <c r="R18" s="691"/>
      <c r="S18" s="688"/>
      <c r="T18" s="691"/>
      <c r="U18" s="564"/>
    </row>
    <row r="19" spans="1:21" ht="15.75" x14ac:dyDescent="0.25">
      <c r="A19" s="559">
        <v>19</v>
      </c>
      <c r="B19" s="560"/>
      <c r="C19" s="685"/>
      <c r="D19" s="603"/>
      <c r="E19" s="686" t="s">
        <v>545</v>
      </c>
      <c r="F19" s="687"/>
      <c r="G19" s="688"/>
      <c r="H19" s="691"/>
      <c r="I19" s="688"/>
      <c r="J19" s="691"/>
      <c r="K19" s="688"/>
      <c r="L19" s="691"/>
      <c r="M19" s="688"/>
      <c r="N19" s="692"/>
      <c r="O19" s="688"/>
      <c r="P19" s="691"/>
      <c r="Q19" s="688"/>
      <c r="R19" s="691"/>
      <c r="S19" s="688"/>
      <c r="T19" s="691"/>
      <c r="U19" s="564"/>
    </row>
    <row r="20" spans="1:21" ht="15.75" x14ac:dyDescent="0.25">
      <c r="A20" s="559">
        <v>20</v>
      </c>
      <c r="B20" s="560"/>
      <c r="C20" s="685"/>
      <c r="D20" s="603"/>
      <c r="E20" s="686" t="s">
        <v>546</v>
      </c>
      <c r="F20" s="687"/>
      <c r="G20" s="688"/>
      <c r="H20" s="691"/>
      <c r="I20" s="688"/>
      <c r="J20" s="691"/>
      <c r="K20" s="688"/>
      <c r="L20" s="691"/>
      <c r="M20" s="688"/>
      <c r="N20" s="692"/>
      <c r="O20" s="688"/>
      <c r="P20" s="691"/>
      <c r="Q20" s="688"/>
      <c r="R20" s="691"/>
      <c r="S20" s="688"/>
      <c r="T20" s="691"/>
      <c r="U20" s="564"/>
    </row>
    <row r="21" spans="1:21" ht="15.75" x14ac:dyDescent="0.25">
      <c r="A21" s="559">
        <v>21</v>
      </c>
      <c r="B21" s="560"/>
      <c r="C21" s="685"/>
      <c r="D21" s="603"/>
      <c r="E21" s="686" t="s">
        <v>547</v>
      </c>
      <c r="F21" s="687"/>
      <c r="G21" s="688"/>
      <c r="H21" s="691"/>
      <c r="I21" s="688"/>
      <c r="J21" s="691"/>
      <c r="K21" s="688"/>
      <c r="L21" s="691"/>
      <c r="M21" s="688"/>
      <c r="N21" s="692"/>
      <c r="O21" s="688"/>
      <c r="P21" s="691"/>
      <c r="Q21" s="688"/>
      <c r="R21" s="691"/>
      <c r="S21" s="688"/>
      <c r="T21" s="691"/>
      <c r="U21" s="564"/>
    </row>
    <row r="22" spans="1:21" ht="15.75" x14ac:dyDescent="0.25">
      <c r="A22" s="559">
        <v>22</v>
      </c>
      <c r="B22" s="560"/>
      <c r="C22" s="685"/>
      <c r="D22" s="603"/>
      <c r="E22" s="686" t="s">
        <v>548</v>
      </c>
      <c r="F22" s="687"/>
      <c r="G22" s="688"/>
      <c r="H22" s="691"/>
      <c r="I22" s="688"/>
      <c r="J22" s="691"/>
      <c r="K22" s="688"/>
      <c r="L22" s="691"/>
      <c r="M22" s="688"/>
      <c r="N22" s="692"/>
      <c r="O22" s="688"/>
      <c r="P22" s="691"/>
      <c r="Q22" s="688"/>
      <c r="R22" s="691"/>
      <c r="S22" s="688"/>
      <c r="T22" s="691"/>
      <c r="U22" s="564"/>
    </row>
    <row r="23" spans="1:21" ht="15.75" x14ac:dyDescent="0.25">
      <c r="A23" s="559">
        <v>23</v>
      </c>
      <c r="B23" s="560"/>
      <c r="C23" s="685"/>
      <c r="D23" s="603"/>
      <c r="E23" s="686" t="s">
        <v>549</v>
      </c>
      <c r="F23" s="687"/>
      <c r="G23" s="688"/>
      <c r="H23" s="691"/>
      <c r="I23" s="688"/>
      <c r="J23" s="691"/>
      <c r="K23" s="688"/>
      <c r="L23" s="691"/>
      <c r="M23" s="688"/>
      <c r="N23" s="692"/>
      <c r="O23" s="688"/>
      <c r="P23" s="691"/>
      <c r="Q23" s="688"/>
      <c r="R23" s="691"/>
      <c r="S23" s="688"/>
      <c r="T23" s="691"/>
      <c r="U23" s="564"/>
    </row>
    <row r="24" spans="1:21" ht="15.75" x14ac:dyDescent="0.25">
      <c r="A24" s="559">
        <v>24</v>
      </c>
      <c r="B24" s="560"/>
      <c r="C24" s="685"/>
      <c r="D24" s="603"/>
      <c r="E24" s="686" t="s">
        <v>550</v>
      </c>
      <c r="F24" s="687"/>
      <c r="G24" s="688"/>
      <c r="H24" s="691"/>
      <c r="I24" s="688"/>
      <c r="J24" s="691"/>
      <c r="K24" s="688"/>
      <c r="L24" s="691"/>
      <c r="M24" s="688"/>
      <c r="N24" s="692"/>
      <c r="O24" s="688"/>
      <c r="P24" s="691"/>
      <c r="Q24" s="688"/>
      <c r="R24" s="691"/>
      <c r="S24" s="688"/>
      <c r="T24" s="691"/>
      <c r="U24" s="564"/>
    </row>
    <row r="25" spans="1:21" ht="15.75" x14ac:dyDescent="0.25">
      <c r="A25" s="559">
        <v>25</v>
      </c>
      <c r="B25" s="560"/>
      <c r="C25" s="685"/>
      <c r="D25" s="603"/>
      <c r="E25" s="686" t="s">
        <v>551</v>
      </c>
      <c r="F25" s="687"/>
      <c r="G25" s="688"/>
      <c r="H25" s="691"/>
      <c r="I25" s="688"/>
      <c r="J25" s="691"/>
      <c r="K25" s="688"/>
      <c r="L25" s="691"/>
      <c r="M25" s="688"/>
      <c r="N25" s="692"/>
      <c r="O25" s="688"/>
      <c r="P25" s="691"/>
      <c r="Q25" s="688"/>
      <c r="R25" s="691"/>
      <c r="S25" s="688"/>
      <c r="T25" s="691"/>
      <c r="U25" s="564"/>
    </row>
    <row r="26" spans="1:21" ht="15.75" x14ac:dyDescent="0.25">
      <c r="A26" s="559">
        <v>26</v>
      </c>
      <c r="B26" s="560"/>
      <c r="C26" s="685"/>
      <c r="D26" s="603"/>
      <c r="E26" s="686" t="s">
        <v>552</v>
      </c>
      <c r="F26" s="687"/>
      <c r="G26" s="688"/>
      <c r="H26" s="691"/>
      <c r="I26" s="688"/>
      <c r="J26" s="691"/>
      <c r="K26" s="688"/>
      <c r="L26" s="691"/>
      <c r="M26" s="688"/>
      <c r="N26" s="692"/>
      <c r="O26" s="688"/>
      <c r="P26" s="691"/>
      <c r="Q26" s="688"/>
      <c r="R26" s="691"/>
      <c r="S26" s="688"/>
      <c r="T26" s="691"/>
      <c r="U26" s="564"/>
    </row>
    <row r="27" spans="1:21" ht="15.75" x14ac:dyDescent="0.25">
      <c r="A27" s="559">
        <v>27</v>
      </c>
      <c r="B27" s="560"/>
      <c r="C27" s="685"/>
      <c r="D27" s="603"/>
      <c r="E27" s="686" t="s">
        <v>553</v>
      </c>
      <c r="F27" s="687"/>
      <c r="G27" s="688"/>
      <c r="H27" s="691"/>
      <c r="I27" s="688"/>
      <c r="J27" s="691"/>
      <c r="K27" s="688"/>
      <c r="L27" s="691"/>
      <c r="M27" s="688"/>
      <c r="N27" s="692"/>
      <c r="O27" s="688"/>
      <c r="P27" s="691"/>
      <c r="Q27" s="688"/>
      <c r="R27" s="691"/>
      <c r="S27" s="688"/>
      <c r="T27" s="691"/>
      <c r="U27" s="564"/>
    </row>
    <row r="28" spans="1:21" ht="15.75" x14ac:dyDescent="0.25">
      <c r="A28" s="559">
        <v>28</v>
      </c>
      <c r="B28" s="560"/>
      <c r="C28" s="685"/>
      <c r="D28" s="603"/>
      <c r="E28" s="686" t="s">
        <v>554</v>
      </c>
      <c r="F28" s="687"/>
      <c r="G28" s="688"/>
      <c r="H28" s="691"/>
      <c r="I28" s="688"/>
      <c r="J28" s="691"/>
      <c r="K28" s="688"/>
      <c r="L28" s="691"/>
      <c r="M28" s="688"/>
      <c r="N28" s="692"/>
      <c r="O28" s="688"/>
      <c r="P28" s="691"/>
      <c r="Q28" s="688"/>
      <c r="R28" s="691"/>
      <c r="S28" s="688"/>
      <c r="T28" s="691"/>
      <c r="U28" s="564"/>
    </row>
    <row r="29" spans="1:21" ht="15.75" x14ac:dyDescent="0.25">
      <c r="A29" s="559">
        <v>29</v>
      </c>
      <c r="B29" s="560"/>
      <c r="C29" s="685"/>
      <c r="D29" s="603"/>
      <c r="E29" s="686" t="s">
        <v>555</v>
      </c>
      <c r="F29" s="687"/>
      <c r="G29" s="688"/>
      <c r="H29" s="691"/>
      <c r="I29" s="688"/>
      <c r="J29" s="691"/>
      <c r="K29" s="688"/>
      <c r="L29" s="691"/>
      <c r="M29" s="688"/>
      <c r="N29" s="692"/>
      <c r="O29" s="688"/>
      <c r="P29" s="691"/>
      <c r="Q29" s="688"/>
      <c r="R29" s="691"/>
      <c r="S29" s="688"/>
      <c r="T29" s="691"/>
      <c r="U29" s="564"/>
    </row>
    <row r="30" spans="1:21" ht="15.75" x14ac:dyDescent="0.25">
      <c r="A30" s="559">
        <v>30</v>
      </c>
      <c r="B30" s="560"/>
      <c r="C30" s="685"/>
      <c r="D30" s="603"/>
      <c r="E30" s="686" t="s">
        <v>556</v>
      </c>
      <c r="F30" s="687"/>
      <c r="G30" s="688"/>
      <c r="H30" s="691"/>
      <c r="I30" s="688"/>
      <c r="J30" s="691"/>
      <c r="K30" s="688"/>
      <c r="L30" s="691"/>
      <c r="M30" s="688"/>
      <c r="N30" s="692"/>
      <c r="O30" s="688"/>
      <c r="P30" s="691"/>
      <c r="Q30" s="688"/>
      <c r="R30" s="691"/>
      <c r="S30" s="688"/>
      <c r="T30" s="691"/>
      <c r="U30" s="564"/>
    </row>
    <row r="31" spans="1:21" ht="15.75" x14ac:dyDescent="0.25">
      <c r="A31" s="559">
        <v>31</v>
      </c>
      <c r="B31" s="560"/>
      <c r="C31" s="685"/>
      <c r="D31" s="603"/>
      <c r="E31" s="686" t="s">
        <v>557</v>
      </c>
      <c r="F31" s="687"/>
      <c r="G31" s="688"/>
      <c r="H31" s="691"/>
      <c r="I31" s="688"/>
      <c r="J31" s="691"/>
      <c r="K31" s="688"/>
      <c r="L31" s="691"/>
      <c r="M31" s="688"/>
      <c r="N31" s="692"/>
      <c r="O31" s="688"/>
      <c r="P31" s="691"/>
      <c r="Q31" s="688"/>
      <c r="R31" s="691"/>
      <c r="S31" s="688"/>
      <c r="T31" s="691"/>
      <c r="U31" s="564"/>
    </row>
    <row r="32" spans="1:21" ht="15.75" x14ac:dyDescent="0.25">
      <c r="A32" s="559">
        <v>32</v>
      </c>
      <c r="B32" s="560"/>
      <c r="C32" s="685"/>
      <c r="D32" s="603"/>
      <c r="E32" s="686" t="s">
        <v>558</v>
      </c>
      <c r="F32" s="687"/>
      <c r="G32" s="688"/>
      <c r="H32" s="691"/>
      <c r="I32" s="688"/>
      <c r="J32" s="691"/>
      <c r="K32" s="688"/>
      <c r="L32" s="691"/>
      <c r="M32" s="688"/>
      <c r="N32" s="692"/>
      <c r="O32" s="688"/>
      <c r="P32" s="691"/>
      <c r="Q32" s="688"/>
      <c r="R32" s="691"/>
      <c r="S32" s="688"/>
      <c r="T32" s="691"/>
      <c r="U32" s="564"/>
    </row>
    <row r="33" spans="1:21" ht="15.75" x14ac:dyDescent="0.25">
      <c r="A33" s="559">
        <v>33</v>
      </c>
      <c r="B33" s="560"/>
      <c r="C33" s="685"/>
      <c r="D33" s="603"/>
      <c r="E33" s="686" t="s">
        <v>559</v>
      </c>
      <c r="F33" s="687"/>
      <c r="G33" s="688"/>
      <c r="H33" s="691"/>
      <c r="I33" s="688"/>
      <c r="J33" s="691"/>
      <c r="K33" s="688"/>
      <c r="L33" s="691"/>
      <c r="M33" s="688"/>
      <c r="N33" s="692"/>
      <c r="O33" s="688"/>
      <c r="P33" s="691"/>
      <c r="Q33" s="688"/>
      <c r="R33" s="691"/>
      <c r="S33" s="688"/>
      <c r="T33" s="691"/>
      <c r="U33" s="564"/>
    </row>
    <row r="34" spans="1:21" ht="15.75" x14ac:dyDescent="0.25">
      <c r="A34" s="559">
        <v>34</v>
      </c>
      <c r="B34" s="560"/>
      <c r="C34" s="685"/>
      <c r="D34" s="603"/>
      <c r="E34" s="686" t="s">
        <v>560</v>
      </c>
      <c r="F34" s="687"/>
      <c r="G34" s="688"/>
      <c r="H34" s="691"/>
      <c r="I34" s="688"/>
      <c r="J34" s="691"/>
      <c r="K34" s="688"/>
      <c r="L34" s="691"/>
      <c r="M34" s="688"/>
      <c r="N34" s="692"/>
      <c r="O34" s="688"/>
      <c r="P34" s="691"/>
      <c r="Q34" s="688"/>
      <c r="R34" s="691"/>
      <c r="S34" s="688"/>
      <c r="T34" s="691"/>
      <c r="U34" s="564"/>
    </row>
    <row r="35" spans="1:21" ht="15.75" x14ac:dyDescent="0.25">
      <c r="A35" s="559">
        <v>35</v>
      </c>
      <c r="B35" s="560"/>
      <c r="C35" s="685"/>
      <c r="D35" s="603"/>
      <c r="E35" s="686" t="s">
        <v>561</v>
      </c>
      <c r="F35" s="687"/>
      <c r="G35" s="688"/>
      <c r="H35" s="691"/>
      <c r="I35" s="688"/>
      <c r="J35" s="691"/>
      <c r="K35" s="688"/>
      <c r="L35" s="691"/>
      <c r="M35" s="688"/>
      <c r="N35" s="692"/>
      <c r="O35" s="688"/>
      <c r="P35" s="691"/>
      <c r="Q35" s="688"/>
      <c r="R35" s="691"/>
      <c r="S35" s="688"/>
      <c r="T35" s="691"/>
      <c r="U35" s="564"/>
    </row>
    <row r="36" spans="1:21" ht="15.75" x14ac:dyDescent="0.25">
      <c r="A36" s="559">
        <v>36</v>
      </c>
      <c r="B36" s="560"/>
      <c r="C36" s="685"/>
      <c r="D36" s="603"/>
      <c r="E36" s="686" t="s">
        <v>562</v>
      </c>
      <c r="F36" s="687"/>
      <c r="G36" s="688"/>
      <c r="H36" s="691"/>
      <c r="I36" s="688"/>
      <c r="J36" s="691"/>
      <c r="K36" s="688"/>
      <c r="L36" s="691"/>
      <c r="M36" s="688"/>
      <c r="N36" s="692"/>
      <c r="O36" s="688"/>
      <c r="P36" s="691"/>
      <c r="Q36" s="688"/>
      <c r="R36" s="691"/>
      <c r="S36" s="688"/>
      <c r="T36" s="691"/>
      <c r="U36" s="564"/>
    </row>
    <row r="37" spans="1:21" ht="15.75" x14ac:dyDescent="0.25">
      <c r="A37" s="559">
        <v>37</v>
      </c>
      <c r="B37" s="560"/>
      <c r="C37" s="685"/>
      <c r="D37" s="603"/>
      <c r="E37" s="686" t="s">
        <v>563</v>
      </c>
      <c r="F37" s="687"/>
      <c r="G37" s="688"/>
      <c r="H37" s="691"/>
      <c r="I37" s="688"/>
      <c r="J37" s="691"/>
      <c r="K37" s="688"/>
      <c r="L37" s="691"/>
      <c r="M37" s="688"/>
      <c r="N37" s="692"/>
      <c r="O37" s="688"/>
      <c r="P37" s="691"/>
      <c r="Q37" s="688"/>
      <c r="R37" s="691"/>
      <c r="S37" s="688"/>
      <c r="T37" s="691"/>
      <c r="U37" s="564"/>
    </row>
    <row r="38" spans="1:21" ht="15.75" x14ac:dyDescent="0.25">
      <c r="A38" s="559">
        <v>38</v>
      </c>
      <c r="B38" s="560"/>
      <c r="C38" s="685"/>
      <c r="D38" s="603"/>
      <c r="E38" s="686" t="s">
        <v>564</v>
      </c>
      <c r="F38" s="687"/>
      <c r="G38" s="688"/>
      <c r="H38" s="691"/>
      <c r="I38" s="688"/>
      <c r="J38" s="691"/>
      <c r="K38" s="688"/>
      <c r="L38" s="691"/>
      <c r="M38" s="688"/>
      <c r="N38" s="692"/>
      <c r="O38" s="688"/>
      <c r="P38" s="691"/>
      <c r="Q38" s="688"/>
      <c r="R38" s="691"/>
      <c r="S38" s="688"/>
      <c r="T38" s="691"/>
      <c r="U38" s="564"/>
    </row>
    <row r="39" spans="1:21" ht="15.75" x14ac:dyDescent="0.25">
      <c r="A39" s="559">
        <v>39</v>
      </c>
      <c r="B39" s="560"/>
      <c r="C39" s="685"/>
      <c r="D39" s="603"/>
      <c r="E39" s="686" t="s">
        <v>565</v>
      </c>
      <c r="F39" s="687"/>
      <c r="G39" s="688"/>
      <c r="H39" s="691"/>
      <c r="I39" s="688"/>
      <c r="J39" s="691"/>
      <c r="K39" s="688"/>
      <c r="L39" s="691"/>
      <c r="M39" s="688"/>
      <c r="N39" s="692"/>
      <c r="O39" s="688"/>
      <c r="P39" s="691"/>
      <c r="Q39" s="688"/>
      <c r="R39" s="691"/>
      <c r="S39" s="688"/>
      <c r="T39" s="691"/>
      <c r="U39" s="564"/>
    </row>
    <row r="40" spans="1:21" ht="16.5" thickBot="1" x14ac:dyDescent="0.3">
      <c r="A40" s="559">
        <v>40</v>
      </c>
      <c r="B40" s="560"/>
      <c r="C40" s="685"/>
      <c r="D40" s="603"/>
      <c r="E40" s="686" t="s">
        <v>566</v>
      </c>
      <c r="F40" s="687"/>
      <c r="G40" s="693"/>
      <c r="H40" s="694"/>
      <c r="I40" s="693"/>
      <c r="J40" s="694"/>
      <c r="K40" s="693"/>
      <c r="L40" s="694"/>
      <c r="M40" s="693"/>
      <c r="N40" s="695"/>
      <c r="O40" s="693"/>
      <c r="P40" s="694"/>
      <c r="Q40" s="693"/>
      <c r="R40" s="694"/>
      <c r="S40" s="693"/>
      <c r="T40" s="694"/>
      <c r="U40" s="564"/>
    </row>
    <row r="41" spans="1:21" ht="16.5" thickBot="1" x14ac:dyDescent="0.3">
      <c r="A41" s="559">
        <v>41</v>
      </c>
      <c r="B41" s="560"/>
      <c r="C41" s="603"/>
      <c r="D41" s="603"/>
      <c r="E41" s="696" t="s">
        <v>567</v>
      </c>
      <c r="F41" s="696"/>
      <c r="G41" s="697">
        <f>SUM(G10:G40)</f>
        <v>0</v>
      </c>
      <c r="H41" s="697">
        <f t="shared" ref="H41:T41" si="0">SUM(H10:H40)</f>
        <v>0</v>
      </c>
      <c r="I41" s="697">
        <f t="shared" si="0"/>
        <v>0</v>
      </c>
      <c r="J41" s="697">
        <f t="shared" si="0"/>
        <v>0</v>
      </c>
      <c r="K41" s="697">
        <f t="shared" si="0"/>
        <v>0</v>
      </c>
      <c r="L41" s="697">
        <f t="shared" si="0"/>
        <v>0</v>
      </c>
      <c r="M41" s="697">
        <f t="shared" si="0"/>
        <v>0</v>
      </c>
      <c r="N41" s="697">
        <f t="shared" si="0"/>
        <v>0</v>
      </c>
      <c r="O41" s="697">
        <f t="shared" si="0"/>
        <v>0</v>
      </c>
      <c r="P41" s="697">
        <f t="shared" si="0"/>
        <v>0</v>
      </c>
      <c r="Q41" s="697">
        <f t="shared" si="0"/>
        <v>0</v>
      </c>
      <c r="R41" s="697">
        <f t="shared" si="0"/>
        <v>0</v>
      </c>
      <c r="S41" s="697">
        <f t="shared" si="0"/>
        <v>0</v>
      </c>
      <c r="T41" s="697">
        <f t="shared" si="0"/>
        <v>0</v>
      </c>
      <c r="U41" s="564"/>
    </row>
    <row r="42" spans="1:21" x14ac:dyDescent="0.2">
      <c r="A42" s="559">
        <v>42</v>
      </c>
      <c r="B42" s="756"/>
      <c r="C42" s="757"/>
      <c r="D42" s="757"/>
      <c r="E42" s="757"/>
      <c r="F42" s="757"/>
      <c r="G42" s="757"/>
      <c r="H42" s="757"/>
      <c r="I42" s="757"/>
      <c r="J42" s="757"/>
      <c r="K42" s="757"/>
      <c r="L42" s="757"/>
      <c r="M42" s="757"/>
      <c r="N42" s="757"/>
      <c r="O42" s="757"/>
      <c r="P42" s="757"/>
      <c r="Q42" s="757"/>
      <c r="R42" s="757"/>
      <c r="S42" s="757"/>
      <c r="T42" s="757"/>
      <c r="U42" s="606"/>
    </row>
  </sheetData>
  <sheetProtection formatRows="0" insertRows="0"/>
  <mergeCells count="3">
    <mergeCell ref="Q2:R2"/>
    <mergeCell ref="Q3:R3"/>
    <mergeCell ref="A5:T5"/>
  </mergeCells>
  <dataValidations count="1">
    <dataValidation allowBlank="1" showInputMessage="1" showErrorMessage="1" prompt="Please enter text" sqref="E10:F40" xr:uid="{7F771065-C95C-403A-9C8D-4664C8C4F33D}"/>
  </dataValidations>
  <pageMargins left="0.70866141732283472" right="0.70866141732283472" top="0.74803149606299213" bottom="0.74803149606299213" header="0.31496062992125989" footer="0.31496062992125989"/>
  <pageSetup paperSize="9" scale="45" orientation="landscape" cellComments="asDisplayed"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5"/>
  <sheetViews>
    <sheetView showGridLines="0" view="pageBreakPreview" zoomScaleNormal="100" zoomScaleSheetLayoutView="100" workbookViewId="0">
      <selection activeCell="C12" sqref="C12"/>
    </sheetView>
  </sheetViews>
  <sheetFormatPr defaultColWidth="9.140625" defaultRowHeight="15" x14ac:dyDescent="0.25"/>
  <cols>
    <col min="1" max="1" width="9.140625" style="36"/>
    <col min="2" max="2" width="9" style="36" customWidth="1"/>
    <col min="3" max="3" width="105.85546875" style="36" customWidth="1"/>
    <col min="4" max="4" width="2.7109375" style="36" customWidth="1"/>
    <col min="5" max="16384" width="9.140625" style="36"/>
  </cols>
  <sheetData>
    <row r="1" spans="1:4" ht="28.5" customHeight="1" x14ac:dyDescent="0.25">
      <c r="A1" s="134"/>
      <c r="B1" s="135"/>
      <c r="C1" s="136"/>
      <c r="D1" s="137"/>
    </row>
    <row r="2" spans="1:4" ht="15.75" x14ac:dyDescent="0.25">
      <c r="A2" s="117"/>
      <c r="B2" s="138" t="s">
        <v>4</v>
      </c>
      <c r="C2" s="118"/>
      <c r="D2" s="119"/>
    </row>
    <row r="3" spans="1:4" x14ac:dyDescent="0.25">
      <c r="A3" s="117"/>
      <c r="B3" s="118"/>
      <c r="C3" s="118"/>
      <c r="D3" s="119"/>
    </row>
    <row r="4" spans="1:4" x14ac:dyDescent="0.25">
      <c r="A4" s="139"/>
      <c r="B4" s="126"/>
      <c r="C4" s="126"/>
      <c r="D4" s="119"/>
    </row>
    <row r="5" spans="1:4" x14ac:dyDescent="0.25">
      <c r="A5" s="117"/>
      <c r="B5" s="140" t="s">
        <v>247</v>
      </c>
      <c r="C5" s="140" t="s">
        <v>232</v>
      </c>
      <c r="D5" s="119"/>
    </row>
    <row r="6" spans="1:4" x14ac:dyDescent="0.25">
      <c r="A6" s="143"/>
      <c r="B6" s="141" t="s">
        <v>243</v>
      </c>
      <c r="C6" s="142" t="s">
        <v>233</v>
      </c>
      <c r="D6" s="144"/>
    </row>
    <row r="7" spans="1:4" x14ac:dyDescent="0.25">
      <c r="A7" s="117"/>
      <c r="B7" s="141" t="s">
        <v>249</v>
      </c>
      <c r="C7" s="145" t="s">
        <v>234</v>
      </c>
      <c r="D7" s="119"/>
    </row>
    <row r="8" spans="1:4" s="58" customFormat="1" x14ac:dyDescent="0.25">
      <c r="A8" s="117"/>
      <c r="B8" s="141" t="s">
        <v>367</v>
      </c>
      <c r="C8" s="145" t="s">
        <v>238</v>
      </c>
      <c r="D8" s="119"/>
    </row>
    <row r="9" spans="1:4" s="58" customFormat="1" x14ac:dyDescent="0.25">
      <c r="A9" s="117"/>
      <c r="B9" s="141" t="s">
        <v>368</v>
      </c>
      <c r="C9" s="145" t="s">
        <v>236</v>
      </c>
      <c r="D9" s="119"/>
    </row>
    <row r="10" spans="1:4" s="58" customFormat="1" x14ac:dyDescent="0.25">
      <c r="A10" s="117"/>
      <c r="B10" s="141" t="s">
        <v>244</v>
      </c>
      <c r="C10" s="145" t="s">
        <v>235</v>
      </c>
      <c r="D10" s="119"/>
    </row>
    <row r="11" spans="1:4" s="58" customFormat="1" x14ac:dyDescent="0.25">
      <c r="A11" s="117"/>
      <c r="B11" s="141" t="s">
        <v>369</v>
      </c>
      <c r="C11" s="145" t="s">
        <v>240</v>
      </c>
      <c r="D11" s="119"/>
    </row>
    <row r="12" spans="1:4" s="58" customFormat="1" x14ac:dyDescent="0.25">
      <c r="A12" s="117"/>
      <c r="B12" s="141" t="s">
        <v>288</v>
      </c>
      <c r="C12" s="145" t="s">
        <v>1007</v>
      </c>
      <c r="D12" s="119"/>
    </row>
    <row r="13" spans="1:4" s="58" customFormat="1" x14ac:dyDescent="0.25">
      <c r="A13" s="117"/>
      <c r="B13" s="141" t="s">
        <v>380</v>
      </c>
      <c r="C13" s="145" t="s">
        <v>239</v>
      </c>
      <c r="D13" s="119"/>
    </row>
    <row r="14" spans="1:4" s="58" customFormat="1" x14ac:dyDescent="0.25">
      <c r="A14" s="143"/>
      <c r="B14" s="141" t="s">
        <v>287</v>
      </c>
      <c r="C14" s="145" t="s">
        <v>241</v>
      </c>
      <c r="D14" s="144"/>
    </row>
    <row r="15" spans="1:4" s="58" customFormat="1" x14ac:dyDescent="0.25">
      <c r="A15" s="143"/>
      <c r="B15" s="141" t="s">
        <v>245</v>
      </c>
      <c r="C15" s="145" t="s">
        <v>242</v>
      </c>
      <c r="D15" s="144"/>
    </row>
    <row r="16" spans="1:4" x14ac:dyDescent="0.25">
      <c r="A16" s="139"/>
      <c r="B16" s="141" t="s">
        <v>246</v>
      </c>
      <c r="C16" s="507" t="s">
        <v>420</v>
      </c>
      <c r="D16" s="119"/>
    </row>
    <row r="17" spans="1:4" x14ac:dyDescent="0.25">
      <c r="A17" s="143"/>
      <c r="B17" s="141">
        <v>9</v>
      </c>
      <c r="C17" s="145" t="s">
        <v>237</v>
      </c>
      <c r="D17" s="144"/>
    </row>
    <row r="18" spans="1:4" x14ac:dyDescent="0.25">
      <c r="A18" s="529"/>
      <c r="B18" s="529">
        <v>10</v>
      </c>
      <c r="C18" s="507" t="s">
        <v>445</v>
      </c>
      <c r="D18" s="119"/>
    </row>
    <row r="19" spans="1:4" x14ac:dyDescent="0.25">
      <c r="A19" s="143"/>
      <c r="D19" s="144"/>
    </row>
    <row r="20" spans="1:4" x14ac:dyDescent="0.25">
      <c r="D20" s="144"/>
    </row>
    <row r="21" spans="1:4" x14ac:dyDescent="0.25">
      <c r="A21" s="139"/>
      <c r="D21" s="119"/>
    </row>
    <row r="22" spans="1:4" x14ac:dyDescent="0.25">
      <c r="A22" s="143"/>
      <c r="D22" s="144"/>
    </row>
    <row r="23" spans="1:4" x14ac:dyDescent="0.25">
      <c r="A23" s="143"/>
      <c r="B23" s="126"/>
      <c r="C23" s="126"/>
      <c r="D23" s="144"/>
    </row>
    <row r="24" spans="1:4" x14ac:dyDescent="0.25">
      <c r="A24" s="143"/>
      <c r="B24" s="126"/>
      <c r="C24" s="126"/>
      <c r="D24" s="144"/>
    </row>
    <row r="25" spans="1:4" x14ac:dyDescent="0.25">
      <c r="A25" s="146"/>
      <c r="B25" s="147"/>
      <c r="C25" s="147"/>
      <c r="D25" s="148"/>
    </row>
  </sheetData>
  <sheetProtection formatRows="0" insertRows="0"/>
  <hyperlinks>
    <hyperlink ref="C6" location="'S1.ID Return on Investment'!Print_Area" tooltip="iwl:dms=COPPER&amp;&amp;lib=iManage&amp;&amp;num=3968209&amp;&amp;ver=1&amp;&amp;latest=1" display="REPORT ON RETURN ON INVESTMENT" xr:uid="{00000000-0004-0000-0100-000001000000}"/>
    <hyperlink ref="C7" location="'S2.Regulatory Profit '!A1" tooltip="Section title. Click once to follow" display="REPORT ON REGULATORY PROFIT" xr:uid="{00000000-0004-0000-0100-000002000000}"/>
    <hyperlink ref="C10" location="'S4.RAB Value Rolled Forward'!A1" tooltip="Section title. Click once to follow" display="REPORT ON VALUE OF THE REGULATORY ASSET BASE (ROLLED FORWARD)" xr:uid="{00000000-0004-0000-0100-000003000000}"/>
    <hyperlink ref="C9" location="'S3.Regulatory Tax Allowance '!A1" tooltip="Section title. Click once to follow" display="REPORT ON REGULATORY TAX ALLOWANCE" xr:uid="{00000000-0004-0000-0100-000004000000}"/>
    <hyperlink ref="C8" location="'S2a.TCSD Allowance'!A1" tooltip="Section title. Click once to follow" display="REPORT ON TERM CREDIT SPREAD DIFFERENTIAL ALLOWANCE" xr:uid="{00000000-0004-0000-0100-000005000000}"/>
    <hyperlink ref="C13" location="'S5a.Cost Allocations'!A1" tooltip="Section title. Click once to follow" display="REPORT ON COST ALLOCATIONS" xr:uid="{00000000-0004-0000-0100-000006000000}"/>
    <hyperlink ref="C11" location="'S4a.Asset Allocations'!A1" tooltip="Section title. Click once to follow" display="REPORT ON ASSET ALLOCATIONS" xr:uid="{00000000-0004-0000-0100-000007000000}"/>
    <hyperlink ref="C14" location="'S6.Actual Expenditure Capex'!Print_Area" tooltip="Section title. Click once to follow" display="REPORT ON CAPITAL EXPENDITURE FOR THE DISCLOSURE YEAR" xr:uid="{00000000-0004-0000-0100-000008000000}"/>
    <hyperlink ref="C12" location="'S5.Actual Expenditure Opex'!A1" tooltip="Section title. Click once to follow" display="REPORT ON OPERATIONAL EXPENDITURE FOR THE DISCLOSURE YEAR" xr:uid="{00000000-0004-0000-0100-000009000000}"/>
    <hyperlink ref="C15" location="'S7.Actual vs Forecast'!$A$4" tooltip="Section title. Click once to follow" display="COMPARISON OF FORECASTS TO ACTUAL EXPENDITURE" xr:uid="{00000000-0004-0000-0100-00000A000000}"/>
    <hyperlink ref="C17" location="'S8.Related Party Transactions'!A1" display="REPORT ON RELATED PARTY TRANSACTIONS" xr:uid="{48995AF5-D9CD-4FCA-8428-F23A42A0508C}"/>
    <hyperlink ref="C16" location="'S8.Billed Quantities+Revenues'!Print_Area" display="REVENUE BY REVENUE GROUP" xr:uid="{FF66136D-CC1F-45F9-8AA9-AB96267766E1}"/>
    <hyperlink ref="C18" location="'S10 Asset Register (placemark)'!A1" display="ASSET REGISTER" xr:uid="{C080395D-18EF-4DA4-958A-BBF218004B76}"/>
  </hyperlinks>
  <pageMargins left="0.70866141732283472" right="0.70866141732283472" top="0.74803149606299213" bottom="0.74803149606299213" header="0.31496062992125989" footer="0.31496062992125989"/>
  <pageSetup paperSize="9" scale="68" orientation="portrait" r:id="rId1"/>
  <headerFooter alignWithMargins="0">
    <oddHeader>&amp;CCommerce Commission Information Disclosure Template</oddHeader>
    <oddFooter>&amp;L&amp;F&amp;C&amp;P&amp;R&amp;A</oddFooter>
  </headerFooter>
  <ignoredErrors>
    <ignoredError sqref="B6:B1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58215-521F-43E6-BB41-9EF2BA82044A}">
  <sheetPr>
    <tabColor rgb="FF92D050"/>
    <pageSetUpPr fitToPage="1"/>
  </sheetPr>
  <dimension ref="A1:N139"/>
  <sheetViews>
    <sheetView showGridLines="0" view="pageBreakPreview" zoomScaleNormal="100" zoomScaleSheetLayoutView="100" workbookViewId="0">
      <selection activeCell="F4" sqref="F4"/>
    </sheetView>
  </sheetViews>
  <sheetFormatPr defaultColWidth="9.140625" defaultRowHeight="12.75" x14ac:dyDescent="0.2"/>
  <cols>
    <col min="1" max="1" width="4.85546875" style="558" customWidth="1"/>
    <col min="2" max="2" width="2.5703125" style="558" customWidth="1"/>
    <col min="3" max="3" width="6.140625" style="558" customWidth="1"/>
    <col min="4" max="5" width="2.28515625" style="558" customWidth="1"/>
    <col min="6" max="6" width="62.42578125" style="558" customWidth="1"/>
    <col min="7" max="7" width="16.85546875" style="558" customWidth="1"/>
    <col min="8" max="13" width="16.140625" style="558" customWidth="1"/>
    <col min="14" max="14" width="1.5703125" style="558" customWidth="1"/>
    <col min="15" max="16384" width="9.140625" style="558"/>
  </cols>
  <sheetData>
    <row r="1" spans="1:14" s="548" customFormat="1" ht="15" customHeight="1" x14ac:dyDescent="0.2">
      <c r="A1" s="456"/>
      <c r="B1" s="225"/>
      <c r="C1" s="225"/>
      <c r="D1" s="225"/>
      <c r="E1" s="225"/>
      <c r="F1" s="225"/>
      <c r="G1" s="225"/>
      <c r="H1" s="225"/>
      <c r="I1" s="225"/>
      <c r="J1" s="225"/>
      <c r="K1" s="225"/>
      <c r="L1" s="225"/>
      <c r="M1" s="214"/>
      <c r="N1" s="223"/>
    </row>
    <row r="2" spans="1:14" s="548" customFormat="1" ht="18" customHeight="1" x14ac:dyDescent="0.3">
      <c r="A2" s="457"/>
      <c r="B2" s="214"/>
      <c r="C2" s="214"/>
      <c r="D2" s="214"/>
      <c r="E2" s="214"/>
      <c r="F2" s="214"/>
      <c r="G2" s="214"/>
      <c r="H2" s="214"/>
      <c r="I2" s="213"/>
      <c r="J2" s="549" t="s">
        <v>1052</v>
      </c>
      <c r="K2" s="913" t="str">
        <f>IF(NOT(ISBLANK(CoverSheet!$C$8)),CoverSheet!$C$8,"")</f>
        <v/>
      </c>
      <c r="L2" s="913"/>
      <c r="M2" s="214"/>
      <c r="N2" s="212"/>
    </row>
    <row r="3" spans="1:14" s="548" customFormat="1" ht="18" customHeight="1" x14ac:dyDescent="0.25">
      <c r="A3" s="457"/>
      <c r="B3" s="214"/>
      <c r="C3" s="214"/>
      <c r="D3" s="214"/>
      <c r="E3" s="214"/>
      <c r="F3" s="214"/>
      <c r="G3" s="214"/>
      <c r="H3" s="214"/>
      <c r="I3" s="213"/>
      <c r="J3" s="549" t="s">
        <v>452</v>
      </c>
      <c r="K3" s="914"/>
      <c r="L3" s="914"/>
      <c r="M3" s="214"/>
      <c r="N3" s="212"/>
    </row>
    <row r="4" spans="1:14" s="548" customFormat="1" ht="21" x14ac:dyDescent="0.35">
      <c r="A4" s="550" t="s">
        <v>1020</v>
      </c>
      <c r="B4" s="551"/>
      <c r="C4" s="214"/>
      <c r="D4" s="214"/>
      <c r="E4" s="214"/>
      <c r="F4" s="214"/>
      <c r="G4" s="214"/>
      <c r="H4" s="214"/>
      <c r="I4" s="214"/>
      <c r="J4" s="552"/>
      <c r="K4" s="214"/>
      <c r="L4" s="214"/>
      <c r="M4" s="214"/>
      <c r="N4" s="212"/>
    </row>
    <row r="5" spans="1:14" s="555" customFormat="1" ht="39" customHeight="1" x14ac:dyDescent="0.2">
      <c r="A5" s="916" t="s">
        <v>1069</v>
      </c>
      <c r="B5" s="917"/>
      <c r="C5" s="917"/>
      <c r="D5" s="917"/>
      <c r="E5" s="917"/>
      <c r="F5" s="917"/>
      <c r="G5" s="917"/>
      <c r="H5" s="917"/>
      <c r="I5" s="917"/>
      <c r="J5" s="917"/>
      <c r="K5" s="917"/>
      <c r="L5" s="917"/>
      <c r="M5" s="917"/>
      <c r="N5" s="553"/>
    </row>
    <row r="6" spans="1:14" ht="15" customHeight="1" x14ac:dyDescent="0.2">
      <c r="A6" s="556" t="s">
        <v>151</v>
      </c>
      <c r="B6" s="552"/>
      <c r="C6" s="552"/>
      <c r="D6" s="214"/>
      <c r="E6" s="214"/>
      <c r="F6" s="214"/>
      <c r="G6" s="214"/>
      <c r="H6" s="214"/>
      <c r="I6" s="214"/>
      <c r="J6" s="214"/>
      <c r="K6" s="214"/>
      <c r="L6" s="214"/>
      <c r="M6" s="214"/>
      <c r="N6" s="212"/>
    </row>
    <row r="7" spans="1:14" ht="29.25" customHeight="1" x14ac:dyDescent="0.3">
      <c r="A7" s="559">
        <v>7</v>
      </c>
      <c r="B7" s="560"/>
      <c r="C7" s="567" t="s">
        <v>1021</v>
      </c>
      <c r="D7" s="562"/>
      <c r="E7" s="561"/>
      <c r="F7" s="561"/>
      <c r="G7" s="561"/>
      <c r="H7" s="923"/>
      <c r="I7" s="923"/>
      <c r="J7" s="923"/>
      <c r="K7" s="923"/>
      <c r="L7" s="923"/>
      <c r="M7" s="923"/>
      <c r="N7" s="674"/>
    </row>
    <row r="8" spans="1:14" ht="16.5" customHeight="1" x14ac:dyDescent="0.2">
      <c r="A8" s="559">
        <v>8</v>
      </c>
      <c r="B8" s="560"/>
      <c r="C8" s="565"/>
      <c r="D8" s="565"/>
      <c r="E8" s="565"/>
      <c r="F8" s="698"/>
      <c r="G8" s="561"/>
      <c r="H8" s="923" t="s">
        <v>568</v>
      </c>
      <c r="I8" s="923"/>
      <c r="J8" s="923"/>
      <c r="K8" s="923"/>
      <c r="L8" s="923"/>
      <c r="M8" s="923"/>
      <c r="N8" s="674"/>
    </row>
    <row r="9" spans="1:14" ht="12.75" customHeight="1" x14ac:dyDescent="0.2">
      <c r="A9" s="559">
        <v>9</v>
      </c>
      <c r="B9" s="560"/>
      <c r="C9" s="561"/>
      <c r="D9" s="561"/>
      <c r="E9" s="698"/>
      <c r="F9" s="561"/>
      <c r="G9" s="561"/>
      <c r="H9" s="699" t="s">
        <v>15</v>
      </c>
      <c r="I9" s="699" t="s">
        <v>453</v>
      </c>
      <c r="J9" s="699" t="s">
        <v>454</v>
      </c>
      <c r="K9" s="699" t="s">
        <v>455</v>
      </c>
      <c r="L9" s="699" t="s">
        <v>456</v>
      </c>
      <c r="M9" s="699" t="s">
        <v>457</v>
      </c>
      <c r="N9" s="564"/>
    </row>
    <row r="10" spans="1:14" ht="12.75" customHeight="1" x14ac:dyDescent="0.2">
      <c r="A10" s="559">
        <v>10</v>
      </c>
      <c r="B10" s="560"/>
      <c r="C10" s="715"/>
      <c r="D10" s="715"/>
      <c r="E10" s="715"/>
      <c r="F10" s="700" t="s">
        <v>569</v>
      </c>
      <c r="G10" s="611"/>
      <c r="H10" s="688"/>
      <c r="I10" s="688"/>
      <c r="J10" s="688"/>
      <c r="K10" s="688"/>
      <c r="L10" s="688"/>
      <c r="M10" s="688"/>
      <c r="N10" s="674"/>
    </row>
    <row r="11" spans="1:14" ht="12.75" customHeight="1" x14ac:dyDescent="0.2">
      <c r="A11" s="559">
        <v>11</v>
      </c>
      <c r="B11" s="560"/>
      <c r="C11" s="715"/>
      <c r="D11" s="715"/>
      <c r="E11" s="715"/>
      <c r="F11" s="700" t="s">
        <v>569</v>
      </c>
      <c r="G11" s="561"/>
      <c r="H11" s="688"/>
      <c r="I11" s="688"/>
      <c r="J11" s="688"/>
      <c r="K11" s="688"/>
      <c r="L11" s="688"/>
      <c r="M11" s="688"/>
      <c r="N11" s="674"/>
    </row>
    <row r="12" spans="1:14" ht="12.75" customHeight="1" x14ac:dyDescent="0.2">
      <c r="A12" s="559">
        <v>12</v>
      </c>
      <c r="B12" s="560"/>
      <c r="C12" s="715"/>
      <c r="D12" s="715"/>
      <c r="E12" s="715"/>
      <c r="F12" s="700" t="s">
        <v>569</v>
      </c>
      <c r="G12" s="561"/>
      <c r="H12" s="688"/>
      <c r="I12" s="688"/>
      <c r="J12" s="688"/>
      <c r="K12" s="688"/>
      <c r="L12" s="688"/>
      <c r="M12" s="688"/>
      <c r="N12" s="674"/>
    </row>
    <row r="13" spans="1:14" ht="12.75" customHeight="1" x14ac:dyDescent="0.2">
      <c r="A13" s="559">
        <v>13</v>
      </c>
      <c r="B13" s="560"/>
      <c r="C13" s="715"/>
      <c r="D13" s="715"/>
      <c r="E13" s="715"/>
      <c r="F13" s="700" t="s">
        <v>569</v>
      </c>
      <c r="G13" s="561"/>
      <c r="H13" s="688"/>
      <c r="I13" s="688"/>
      <c r="J13" s="688"/>
      <c r="K13" s="688"/>
      <c r="L13" s="688"/>
      <c r="M13" s="688"/>
      <c r="N13" s="674"/>
    </row>
    <row r="14" spans="1:14" ht="12.75" customHeight="1" x14ac:dyDescent="0.2">
      <c r="A14" s="559">
        <v>14</v>
      </c>
      <c r="B14" s="560"/>
      <c r="C14" s="715"/>
      <c r="D14" s="715"/>
      <c r="E14" s="715"/>
      <c r="F14" s="700" t="s">
        <v>569</v>
      </c>
      <c r="G14" s="561"/>
      <c r="H14" s="688"/>
      <c r="I14" s="688"/>
      <c r="J14" s="688"/>
      <c r="K14" s="688"/>
      <c r="L14" s="688"/>
      <c r="M14" s="688"/>
      <c r="N14" s="674"/>
    </row>
    <row r="15" spans="1:14" ht="15" customHeight="1" x14ac:dyDescent="0.2">
      <c r="A15" s="559">
        <v>15</v>
      </c>
      <c r="B15" s="560"/>
      <c r="C15" s="915"/>
      <c r="D15" s="915"/>
      <c r="E15" s="715"/>
      <c r="F15" s="700" t="s">
        <v>569</v>
      </c>
      <c r="G15" s="611"/>
      <c r="H15" s="688"/>
      <c r="I15" s="688"/>
      <c r="J15" s="688"/>
      <c r="K15" s="688"/>
      <c r="L15" s="688"/>
      <c r="M15" s="688"/>
      <c r="N15" s="674"/>
    </row>
    <row r="16" spans="1:14" ht="15" customHeight="1" x14ac:dyDescent="0.2">
      <c r="A16" s="559">
        <v>16</v>
      </c>
      <c r="B16" s="560"/>
      <c r="C16" s="915"/>
      <c r="D16" s="915"/>
      <c r="E16" s="715"/>
      <c r="F16" s="700" t="s">
        <v>569</v>
      </c>
      <c r="G16" s="561"/>
      <c r="H16" s="688"/>
      <c r="I16" s="688"/>
      <c r="J16" s="688"/>
      <c r="K16" s="688"/>
      <c r="L16" s="688"/>
      <c r="M16" s="688"/>
      <c r="N16" s="674"/>
    </row>
    <row r="17" spans="1:14" ht="15" customHeight="1" x14ac:dyDescent="0.2">
      <c r="A17" s="559">
        <v>17</v>
      </c>
      <c r="B17" s="560"/>
      <c r="C17" s="915"/>
      <c r="D17" s="915"/>
      <c r="E17" s="715"/>
      <c r="F17" s="700" t="s">
        <v>569</v>
      </c>
      <c r="G17" s="561"/>
      <c r="H17" s="688"/>
      <c r="I17" s="688"/>
      <c r="J17" s="688"/>
      <c r="K17" s="688"/>
      <c r="L17" s="688"/>
      <c r="M17" s="688"/>
      <c r="N17" s="674"/>
    </row>
    <row r="18" spans="1:14" ht="15" customHeight="1" x14ac:dyDescent="0.2">
      <c r="A18" s="559">
        <v>18</v>
      </c>
      <c r="B18" s="560"/>
      <c r="C18" s="915"/>
      <c r="D18" s="915"/>
      <c r="E18" s="715"/>
      <c r="F18" s="700" t="s">
        <v>569</v>
      </c>
      <c r="G18" s="561"/>
      <c r="H18" s="688"/>
      <c r="I18" s="688"/>
      <c r="J18" s="688"/>
      <c r="K18" s="688"/>
      <c r="L18" s="688"/>
      <c r="M18" s="688"/>
      <c r="N18" s="674"/>
    </row>
    <row r="19" spans="1:14" ht="15" customHeight="1" thickBot="1" x14ac:dyDescent="0.25">
      <c r="A19" s="559">
        <v>19</v>
      </c>
      <c r="B19" s="560"/>
      <c r="C19" s="915"/>
      <c r="D19" s="915"/>
      <c r="E19" s="715"/>
      <c r="F19" s="700" t="s">
        <v>569</v>
      </c>
      <c r="G19" s="561"/>
      <c r="H19" s="688"/>
      <c r="I19" s="688"/>
      <c r="J19" s="688"/>
      <c r="K19" s="688"/>
      <c r="L19" s="688"/>
      <c r="M19" s="688"/>
      <c r="N19" s="674"/>
    </row>
    <row r="20" spans="1:14" ht="15" customHeight="1" thickBot="1" x14ac:dyDescent="0.25">
      <c r="A20" s="559">
        <v>20</v>
      </c>
      <c r="B20" s="560"/>
      <c r="C20" s="715"/>
      <c r="D20" s="715"/>
      <c r="E20" s="580"/>
      <c r="F20" s="599" t="s">
        <v>465</v>
      </c>
      <c r="G20" s="701" t="s">
        <v>570</v>
      </c>
      <c r="H20" s="613">
        <f>SUM(H10:H19)</f>
        <v>0</v>
      </c>
      <c r="I20" s="613">
        <f t="shared" ref="I20:M20" si="0">SUM(I10:I19)</f>
        <v>0</v>
      </c>
      <c r="J20" s="613">
        <f t="shared" si="0"/>
        <v>0</v>
      </c>
      <c r="K20" s="613">
        <f t="shared" si="0"/>
        <v>0</v>
      </c>
      <c r="L20" s="613">
        <f t="shared" si="0"/>
        <v>0</v>
      </c>
      <c r="M20" s="613">
        <f t="shared" si="0"/>
        <v>0</v>
      </c>
      <c r="N20" s="674"/>
    </row>
    <row r="21" spans="1:14" ht="15" customHeight="1" x14ac:dyDescent="0.2">
      <c r="A21" s="559">
        <v>21</v>
      </c>
      <c r="B21" s="560"/>
      <c r="C21" s="715"/>
      <c r="D21" s="715"/>
      <c r="E21" s="580"/>
      <c r="F21" s="599"/>
      <c r="G21" s="701"/>
      <c r="H21" s="701"/>
      <c r="I21" s="701"/>
      <c r="J21" s="701"/>
      <c r="K21" s="701"/>
      <c r="L21" s="701"/>
      <c r="M21" s="701"/>
      <c r="N21" s="674"/>
    </row>
    <row r="22" spans="1:14" ht="15" customHeight="1" thickBot="1" x14ac:dyDescent="0.3">
      <c r="A22" s="559">
        <v>22</v>
      </c>
      <c r="B22" s="560"/>
      <c r="C22" s="715"/>
      <c r="D22" s="715"/>
      <c r="E22" s="580"/>
      <c r="F22" s="702" t="s">
        <v>571</v>
      </c>
      <c r="G22" s="701"/>
      <c r="H22" s="688"/>
      <c r="I22" s="688"/>
      <c r="J22" s="688"/>
      <c r="K22" s="688"/>
      <c r="L22" s="688"/>
      <c r="M22" s="688"/>
      <c r="N22" s="674"/>
    </row>
    <row r="23" spans="1:14" ht="16.5" thickBot="1" x14ac:dyDescent="0.3">
      <c r="A23" s="559">
        <v>23</v>
      </c>
      <c r="B23" s="560"/>
      <c r="C23" s="715"/>
      <c r="D23" s="715"/>
      <c r="E23" s="715"/>
      <c r="F23" s="702" t="s">
        <v>572</v>
      </c>
      <c r="G23" s="561"/>
      <c r="H23" s="613" t="e">
        <f>H22/H20</f>
        <v>#DIV/0!</v>
      </c>
      <c r="I23" s="613" t="e">
        <f t="shared" ref="I23:M23" si="1">I22/I20</f>
        <v>#DIV/0!</v>
      </c>
      <c r="J23" s="613" t="e">
        <f t="shared" si="1"/>
        <v>#DIV/0!</v>
      </c>
      <c r="K23" s="613" t="e">
        <f t="shared" si="1"/>
        <v>#DIV/0!</v>
      </c>
      <c r="L23" s="613" t="e">
        <f t="shared" si="1"/>
        <v>#DIV/0!</v>
      </c>
      <c r="M23" s="613" t="e">
        <f t="shared" si="1"/>
        <v>#DIV/0!</v>
      </c>
      <c r="N23" s="674"/>
    </row>
    <row r="24" spans="1:14" ht="16.5" thickBot="1" x14ac:dyDescent="0.3">
      <c r="A24" s="559">
        <v>24</v>
      </c>
      <c r="B24" s="560"/>
      <c r="C24" s="715"/>
      <c r="D24" s="715"/>
      <c r="E24" s="715"/>
      <c r="F24" s="702" t="s">
        <v>573</v>
      </c>
      <c r="G24" s="561"/>
      <c r="H24" s="613" t="e">
        <f t="shared" ref="H24:M24" si="2">H61/H20</f>
        <v>#DIV/0!</v>
      </c>
      <c r="I24" s="613" t="e">
        <f t="shared" si="2"/>
        <v>#DIV/0!</v>
      </c>
      <c r="J24" s="613" t="e">
        <f t="shared" si="2"/>
        <v>#DIV/0!</v>
      </c>
      <c r="K24" s="613" t="e">
        <f t="shared" si="2"/>
        <v>#DIV/0!</v>
      </c>
      <c r="L24" s="613" t="e">
        <f t="shared" si="2"/>
        <v>#DIV/0!</v>
      </c>
      <c r="M24" s="613" t="e">
        <f t="shared" si="2"/>
        <v>#DIV/0!</v>
      </c>
      <c r="N24" s="674"/>
    </row>
    <row r="25" spans="1:14" ht="36" customHeight="1" x14ac:dyDescent="0.3">
      <c r="A25" s="559">
        <v>25</v>
      </c>
      <c r="B25" s="560"/>
      <c r="C25" s="567" t="s">
        <v>1022</v>
      </c>
      <c r="D25" s="562"/>
      <c r="E25" s="561"/>
      <c r="F25" s="561"/>
      <c r="G25" s="561"/>
      <c r="H25" s="923"/>
      <c r="I25" s="923"/>
      <c r="J25" s="923"/>
      <c r="K25" s="923"/>
      <c r="L25" s="923"/>
      <c r="M25" s="923"/>
      <c r="N25" s="674"/>
    </row>
    <row r="26" spans="1:14" ht="12.75" customHeight="1" x14ac:dyDescent="0.2">
      <c r="A26" s="559">
        <v>26</v>
      </c>
      <c r="B26" s="560"/>
      <c r="C26" s="715"/>
      <c r="D26" s="715"/>
      <c r="E26" s="715"/>
      <c r="F26" s="596"/>
      <c r="G26" s="715"/>
      <c r="H26" s="703" t="s">
        <v>574</v>
      </c>
      <c r="I26" s="920" t="s">
        <v>575</v>
      </c>
      <c r="J26" s="921"/>
      <c r="K26" s="921"/>
      <c r="L26" s="921"/>
      <c r="M26" s="922"/>
      <c r="N26" s="674"/>
    </row>
    <row r="27" spans="1:14" ht="18" customHeight="1" x14ac:dyDescent="0.25">
      <c r="A27" s="559">
        <v>27</v>
      </c>
      <c r="B27" s="560"/>
      <c r="C27" s="715"/>
      <c r="D27" s="715"/>
      <c r="E27" s="715"/>
      <c r="F27" s="704" t="s">
        <v>576</v>
      </c>
      <c r="G27" s="611"/>
      <c r="H27" s="699" t="s">
        <v>15</v>
      </c>
      <c r="I27" s="699" t="s">
        <v>453</v>
      </c>
      <c r="J27" s="699" t="s">
        <v>454</v>
      </c>
      <c r="K27" s="699" t="s">
        <v>455</v>
      </c>
      <c r="L27" s="699" t="s">
        <v>456</v>
      </c>
      <c r="M27" s="699" t="s">
        <v>457</v>
      </c>
      <c r="N27" s="564"/>
    </row>
    <row r="28" spans="1:14" ht="15.75" customHeight="1" x14ac:dyDescent="0.2">
      <c r="A28" s="559">
        <v>28</v>
      </c>
      <c r="B28" s="560"/>
      <c r="C28" s="715"/>
      <c r="D28" s="715"/>
      <c r="E28" s="715"/>
      <c r="F28" s="705" t="s">
        <v>536</v>
      </c>
      <c r="G28" s="611"/>
      <c r="H28" s="688"/>
      <c r="I28" s="688"/>
      <c r="J28" s="688"/>
      <c r="K28" s="688"/>
      <c r="L28" s="688"/>
      <c r="M28" s="688"/>
      <c r="N28" s="564"/>
    </row>
    <row r="29" spans="1:14" ht="15" customHeight="1" x14ac:dyDescent="0.2">
      <c r="A29" s="559">
        <v>29</v>
      </c>
      <c r="B29" s="560"/>
      <c r="C29" s="715"/>
      <c r="D29" s="715"/>
      <c r="E29" s="715"/>
      <c r="F29" s="705" t="s">
        <v>537</v>
      </c>
      <c r="G29" s="611"/>
      <c r="H29" s="688"/>
      <c r="I29" s="688"/>
      <c r="J29" s="688"/>
      <c r="K29" s="688"/>
      <c r="L29" s="688"/>
      <c r="M29" s="688"/>
      <c r="N29" s="564"/>
    </row>
    <row r="30" spans="1:14" ht="15" customHeight="1" x14ac:dyDescent="0.2">
      <c r="A30" s="559">
        <v>30</v>
      </c>
      <c r="B30" s="560"/>
      <c r="C30" s="715"/>
      <c r="D30" s="715"/>
      <c r="E30" s="715"/>
      <c r="F30" s="705" t="s">
        <v>538</v>
      </c>
      <c r="G30" s="611"/>
      <c r="H30" s="688"/>
      <c r="I30" s="688"/>
      <c r="J30" s="688"/>
      <c r="K30" s="688"/>
      <c r="L30" s="688"/>
      <c r="M30" s="688"/>
      <c r="N30" s="564"/>
    </row>
    <row r="31" spans="1:14" ht="15" customHeight="1" x14ac:dyDescent="0.2">
      <c r="A31" s="559">
        <v>31</v>
      </c>
      <c r="B31" s="560"/>
      <c r="C31" s="715"/>
      <c r="D31" s="715"/>
      <c r="E31" s="715"/>
      <c r="F31" s="705" t="s">
        <v>539</v>
      </c>
      <c r="G31" s="611"/>
      <c r="H31" s="688"/>
      <c r="I31" s="688"/>
      <c r="J31" s="688"/>
      <c r="K31" s="688"/>
      <c r="L31" s="688"/>
      <c r="M31" s="688"/>
      <c r="N31" s="564"/>
    </row>
    <row r="32" spans="1:14" ht="15" customHeight="1" x14ac:dyDescent="0.2">
      <c r="A32" s="559">
        <v>32</v>
      </c>
      <c r="B32" s="560"/>
      <c r="C32" s="715"/>
      <c r="D32" s="715"/>
      <c r="E32" s="715"/>
      <c r="F32" s="705" t="s">
        <v>540</v>
      </c>
      <c r="G32" s="611"/>
      <c r="H32" s="688"/>
      <c r="I32" s="688"/>
      <c r="J32" s="688"/>
      <c r="K32" s="688"/>
      <c r="L32" s="688"/>
      <c r="M32" s="688"/>
      <c r="N32" s="564"/>
    </row>
    <row r="33" spans="1:14" ht="15" customHeight="1" x14ac:dyDescent="0.2">
      <c r="A33" s="559">
        <v>33</v>
      </c>
      <c r="B33" s="560"/>
      <c r="C33" s="715"/>
      <c r="D33" s="715"/>
      <c r="E33" s="715"/>
      <c r="F33" s="705" t="s">
        <v>541</v>
      </c>
      <c r="G33" s="611"/>
      <c r="H33" s="688"/>
      <c r="I33" s="688"/>
      <c r="J33" s="688"/>
      <c r="K33" s="688"/>
      <c r="L33" s="688"/>
      <c r="M33" s="688"/>
      <c r="N33" s="564"/>
    </row>
    <row r="34" spans="1:14" ht="15" customHeight="1" x14ac:dyDescent="0.2">
      <c r="A34" s="559">
        <v>34</v>
      </c>
      <c r="B34" s="560"/>
      <c r="C34" s="715"/>
      <c r="D34" s="715"/>
      <c r="E34" s="715"/>
      <c r="F34" s="705" t="s">
        <v>542</v>
      </c>
      <c r="G34" s="611"/>
      <c r="H34" s="688"/>
      <c r="I34" s="688"/>
      <c r="J34" s="688"/>
      <c r="K34" s="688"/>
      <c r="L34" s="688"/>
      <c r="M34" s="688"/>
      <c r="N34" s="564"/>
    </row>
    <row r="35" spans="1:14" ht="15" customHeight="1" x14ac:dyDescent="0.2">
      <c r="A35" s="559">
        <v>35</v>
      </c>
      <c r="B35" s="560"/>
      <c r="C35" s="715"/>
      <c r="D35" s="715"/>
      <c r="E35" s="715"/>
      <c r="F35" s="705" t="s">
        <v>543</v>
      </c>
      <c r="G35" s="611"/>
      <c r="H35" s="688"/>
      <c r="I35" s="688"/>
      <c r="J35" s="688"/>
      <c r="K35" s="688"/>
      <c r="L35" s="688"/>
      <c r="M35" s="688"/>
      <c r="N35" s="564"/>
    </row>
    <row r="36" spans="1:14" ht="15" customHeight="1" x14ac:dyDescent="0.2">
      <c r="A36" s="559">
        <v>36</v>
      </c>
      <c r="B36" s="560"/>
      <c r="C36" s="715"/>
      <c r="D36" s="715"/>
      <c r="E36" s="715"/>
      <c r="F36" s="705" t="s">
        <v>544</v>
      </c>
      <c r="G36" s="611"/>
      <c r="H36" s="688"/>
      <c r="I36" s="688"/>
      <c r="J36" s="688"/>
      <c r="K36" s="688"/>
      <c r="L36" s="688"/>
      <c r="M36" s="688"/>
      <c r="N36" s="564"/>
    </row>
    <row r="37" spans="1:14" ht="15" customHeight="1" x14ac:dyDescent="0.2">
      <c r="A37" s="559">
        <v>37</v>
      </c>
      <c r="B37" s="560"/>
      <c r="C37" s="715"/>
      <c r="D37" s="715"/>
      <c r="E37" s="715"/>
      <c r="F37" s="705" t="s">
        <v>545</v>
      </c>
      <c r="G37" s="611"/>
      <c r="H37" s="688"/>
      <c r="I37" s="688"/>
      <c r="J37" s="688"/>
      <c r="K37" s="688"/>
      <c r="L37" s="688"/>
      <c r="M37" s="688"/>
      <c r="N37" s="564"/>
    </row>
    <row r="38" spans="1:14" ht="15" customHeight="1" x14ac:dyDescent="0.2">
      <c r="A38" s="559">
        <v>38</v>
      </c>
      <c r="B38" s="560"/>
      <c r="C38" s="715"/>
      <c r="D38" s="715"/>
      <c r="E38" s="715"/>
      <c r="F38" s="705" t="s">
        <v>546</v>
      </c>
      <c r="G38" s="611"/>
      <c r="H38" s="688"/>
      <c r="I38" s="688"/>
      <c r="J38" s="688"/>
      <c r="K38" s="688"/>
      <c r="L38" s="688"/>
      <c r="M38" s="688"/>
      <c r="N38" s="564"/>
    </row>
    <row r="39" spans="1:14" ht="15" customHeight="1" x14ac:dyDescent="0.2">
      <c r="A39" s="559">
        <v>39</v>
      </c>
      <c r="B39" s="560"/>
      <c r="C39" s="715"/>
      <c r="D39" s="715"/>
      <c r="E39" s="715"/>
      <c r="F39" s="705" t="s">
        <v>547</v>
      </c>
      <c r="G39" s="611"/>
      <c r="H39" s="688"/>
      <c r="I39" s="688"/>
      <c r="J39" s="688"/>
      <c r="K39" s="688"/>
      <c r="L39" s="688"/>
      <c r="M39" s="688"/>
      <c r="N39" s="564"/>
    </row>
    <row r="40" spans="1:14" ht="15" customHeight="1" x14ac:dyDescent="0.2">
      <c r="A40" s="559">
        <v>40</v>
      </c>
      <c r="B40" s="560"/>
      <c r="C40" s="715"/>
      <c r="D40" s="715"/>
      <c r="E40" s="715"/>
      <c r="F40" s="705" t="s">
        <v>548</v>
      </c>
      <c r="G40" s="611"/>
      <c r="H40" s="688"/>
      <c r="I40" s="688"/>
      <c r="J40" s="688"/>
      <c r="K40" s="688"/>
      <c r="L40" s="688"/>
      <c r="M40" s="688"/>
      <c r="N40" s="564"/>
    </row>
    <row r="41" spans="1:14" ht="15" customHeight="1" x14ac:dyDescent="0.2">
      <c r="A41" s="559">
        <v>41</v>
      </c>
      <c r="B41" s="560"/>
      <c r="C41" s="715"/>
      <c r="D41" s="715"/>
      <c r="E41" s="715"/>
      <c r="F41" s="705" t="s">
        <v>549</v>
      </c>
      <c r="G41" s="611"/>
      <c r="H41" s="688"/>
      <c r="I41" s="688"/>
      <c r="J41" s="688"/>
      <c r="K41" s="688"/>
      <c r="L41" s="688"/>
      <c r="M41" s="688"/>
      <c r="N41" s="564"/>
    </row>
    <row r="42" spans="1:14" ht="15" customHeight="1" x14ac:dyDescent="0.2">
      <c r="A42" s="559">
        <v>42</v>
      </c>
      <c r="B42" s="560"/>
      <c r="C42" s="715"/>
      <c r="D42" s="715"/>
      <c r="E42" s="715"/>
      <c r="F42" s="705" t="s">
        <v>550</v>
      </c>
      <c r="G42" s="611"/>
      <c r="H42" s="688"/>
      <c r="I42" s="688"/>
      <c r="J42" s="688"/>
      <c r="K42" s="688"/>
      <c r="L42" s="688"/>
      <c r="M42" s="688"/>
      <c r="N42" s="564"/>
    </row>
    <row r="43" spans="1:14" ht="15" customHeight="1" x14ac:dyDescent="0.2">
      <c r="A43" s="559">
        <v>43</v>
      </c>
      <c r="B43" s="560"/>
      <c r="C43" s="715"/>
      <c r="D43" s="715"/>
      <c r="E43" s="715"/>
      <c r="F43" s="705" t="s">
        <v>551</v>
      </c>
      <c r="G43" s="611"/>
      <c r="H43" s="688"/>
      <c r="I43" s="688"/>
      <c r="J43" s="688"/>
      <c r="K43" s="688"/>
      <c r="L43" s="688"/>
      <c r="M43" s="688"/>
      <c r="N43" s="564"/>
    </row>
    <row r="44" spans="1:14" ht="15" customHeight="1" x14ac:dyDescent="0.2">
      <c r="A44" s="559">
        <v>44</v>
      </c>
      <c r="B44" s="560"/>
      <c r="C44" s="715"/>
      <c r="D44" s="715"/>
      <c r="E44" s="715"/>
      <c r="F44" s="705" t="s">
        <v>552</v>
      </c>
      <c r="G44" s="611"/>
      <c r="H44" s="688"/>
      <c r="I44" s="688"/>
      <c r="J44" s="688"/>
      <c r="K44" s="688"/>
      <c r="L44" s="688"/>
      <c r="M44" s="688"/>
      <c r="N44" s="564"/>
    </row>
    <row r="45" spans="1:14" ht="15" customHeight="1" x14ac:dyDescent="0.2">
      <c r="A45" s="559">
        <v>45</v>
      </c>
      <c r="B45" s="560"/>
      <c r="C45" s="715"/>
      <c r="D45" s="715"/>
      <c r="E45" s="715"/>
      <c r="F45" s="705" t="s">
        <v>553</v>
      </c>
      <c r="G45" s="611"/>
      <c r="H45" s="688"/>
      <c r="I45" s="688"/>
      <c r="J45" s="688"/>
      <c r="K45" s="688"/>
      <c r="L45" s="688"/>
      <c r="M45" s="688"/>
      <c r="N45" s="564"/>
    </row>
    <row r="46" spans="1:14" ht="15" customHeight="1" x14ac:dyDescent="0.2">
      <c r="A46" s="559">
        <v>46</v>
      </c>
      <c r="B46" s="560"/>
      <c r="C46" s="715"/>
      <c r="D46" s="715"/>
      <c r="E46" s="715"/>
      <c r="F46" s="705" t="s">
        <v>554</v>
      </c>
      <c r="G46" s="611"/>
      <c r="H46" s="688"/>
      <c r="I46" s="688"/>
      <c r="J46" s="688"/>
      <c r="K46" s="688"/>
      <c r="L46" s="688"/>
      <c r="M46" s="688"/>
      <c r="N46" s="564"/>
    </row>
    <row r="47" spans="1:14" ht="15" customHeight="1" x14ac:dyDescent="0.2">
      <c r="A47" s="559">
        <v>47</v>
      </c>
      <c r="B47" s="560"/>
      <c r="C47" s="715"/>
      <c r="D47" s="715"/>
      <c r="E47" s="715"/>
      <c r="F47" s="705" t="s">
        <v>555</v>
      </c>
      <c r="G47" s="611"/>
      <c r="H47" s="688"/>
      <c r="I47" s="688"/>
      <c r="J47" s="688"/>
      <c r="K47" s="688"/>
      <c r="L47" s="688"/>
      <c r="M47" s="688"/>
      <c r="N47" s="564"/>
    </row>
    <row r="48" spans="1:14" ht="15" customHeight="1" x14ac:dyDescent="0.2">
      <c r="A48" s="559">
        <v>48</v>
      </c>
      <c r="B48" s="560"/>
      <c r="C48" s="715"/>
      <c r="D48" s="715"/>
      <c r="E48" s="715"/>
      <c r="F48" s="705" t="s">
        <v>556</v>
      </c>
      <c r="G48" s="611"/>
      <c r="H48" s="688"/>
      <c r="I48" s="688"/>
      <c r="J48" s="688"/>
      <c r="K48" s="688"/>
      <c r="L48" s="688"/>
      <c r="M48" s="688"/>
      <c r="N48" s="564"/>
    </row>
    <row r="49" spans="1:14" ht="15" customHeight="1" x14ac:dyDescent="0.2">
      <c r="A49" s="559">
        <v>49</v>
      </c>
      <c r="B49" s="560"/>
      <c r="C49" s="715"/>
      <c r="D49" s="715"/>
      <c r="E49" s="715"/>
      <c r="F49" s="705" t="s">
        <v>557</v>
      </c>
      <c r="G49" s="611"/>
      <c r="H49" s="688"/>
      <c r="I49" s="688"/>
      <c r="J49" s="688"/>
      <c r="K49" s="688"/>
      <c r="L49" s="688"/>
      <c r="M49" s="688"/>
      <c r="N49" s="564"/>
    </row>
    <row r="50" spans="1:14" ht="15" customHeight="1" x14ac:dyDescent="0.2">
      <c r="A50" s="559">
        <v>50</v>
      </c>
      <c r="B50" s="560"/>
      <c r="C50" s="715"/>
      <c r="D50" s="715"/>
      <c r="E50" s="715"/>
      <c r="F50" s="705" t="s">
        <v>558</v>
      </c>
      <c r="G50" s="611"/>
      <c r="H50" s="688"/>
      <c r="I50" s="688"/>
      <c r="J50" s="688"/>
      <c r="K50" s="688"/>
      <c r="L50" s="688"/>
      <c r="M50" s="688"/>
      <c r="N50" s="564"/>
    </row>
    <row r="51" spans="1:14" ht="15" customHeight="1" x14ac:dyDescent="0.2">
      <c r="A51" s="559">
        <v>51</v>
      </c>
      <c r="B51" s="560"/>
      <c r="C51" s="715"/>
      <c r="D51" s="715"/>
      <c r="E51" s="715"/>
      <c r="F51" s="705" t="s">
        <v>559</v>
      </c>
      <c r="G51" s="611"/>
      <c r="H51" s="688"/>
      <c r="I51" s="688"/>
      <c r="J51" s="688"/>
      <c r="K51" s="688"/>
      <c r="L51" s="688"/>
      <c r="M51" s="688"/>
      <c r="N51" s="564"/>
    </row>
    <row r="52" spans="1:14" ht="15" customHeight="1" x14ac:dyDescent="0.2">
      <c r="A52" s="559">
        <v>52</v>
      </c>
      <c r="B52" s="560"/>
      <c r="C52" s="715"/>
      <c r="D52" s="715"/>
      <c r="E52" s="715"/>
      <c r="F52" s="705" t="s">
        <v>560</v>
      </c>
      <c r="G52" s="611"/>
      <c r="H52" s="688"/>
      <c r="I52" s="688"/>
      <c r="J52" s="688"/>
      <c r="K52" s="688"/>
      <c r="L52" s="688"/>
      <c r="M52" s="688"/>
      <c r="N52" s="564"/>
    </row>
    <row r="53" spans="1:14" ht="15" customHeight="1" x14ac:dyDescent="0.2">
      <c r="A53" s="559">
        <v>53</v>
      </c>
      <c r="B53" s="560"/>
      <c r="C53" s="715"/>
      <c r="D53" s="715"/>
      <c r="E53" s="715"/>
      <c r="F53" s="705" t="s">
        <v>561</v>
      </c>
      <c r="G53" s="611"/>
      <c r="H53" s="688"/>
      <c r="I53" s="688"/>
      <c r="J53" s="688"/>
      <c r="K53" s="688"/>
      <c r="L53" s="688"/>
      <c r="M53" s="688"/>
      <c r="N53" s="564"/>
    </row>
    <row r="54" spans="1:14" ht="15" customHeight="1" x14ac:dyDescent="0.2">
      <c r="A54" s="559">
        <v>54</v>
      </c>
      <c r="B54" s="560"/>
      <c r="C54" s="715"/>
      <c r="D54" s="715"/>
      <c r="E54" s="715"/>
      <c r="F54" s="705" t="s">
        <v>562</v>
      </c>
      <c r="G54" s="611"/>
      <c r="H54" s="688"/>
      <c r="I54" s="688"/>
      <c r="J54" s="688"/>
      <c r="K54" s="688"/>
      <c r="L54" s="688"/>
      <c r="M54" s="688"/>
      <c r="N54" s="564"/>
    </row>
    <row r="55" spans="1:14" ht="15" customHeight="1" x14ac:dyDescent="0.2">
      <c r="A55" s="559">
        <v>55</v>
      </c>
      <c r="B55" s="560"/>
      <c r="C55" s="715"/>
      <c r="D55" s="715"/>
      <c r="E55" s="715"/>
      <c r="F55" s="705" t="s">
        <v>563</v>
      </c>
      <c r="G55" s="611"/>
      <c r="H55" s="688"/>
      <c r="I55" s="688"/>
      <c r="J55" s="688"/>
      <c r="K55" s="688"/>
      <c r="L55" s="688"/>
      <c r="M55" s="688"/>
      <c r="N55" s="564"/>
    </row>
    <row r="56" spans="1:14" ht="15" customHeight="1" x14ac:dyDescent="0.2">
      <c r="A56" s="559">
        <v>56</v>
      </c>
      <c r="B56" s="560"/>
      <c r="C56" s="715"/>
      <c r="D56" s="715"/>
      <c r="E56" s="715"/>
      <c r="F56" s="705" t="s">
        <v>564</v>
      </c>
      <c r="G56" s="611"/>
      <c r="H56" s="688"/>
      <c r="I56" s="688"/>
      <c r="J56" s="688"/>
      <c r="K56" s="688"/>
      <c r="L56" s="688"/>
      <c r="M56" s="688"/>
      <c r="N56" s="564"/>
    </row>
    <row r="57" spans="1:14" ht="15" customHeight="1" x14ac:dyDescent="0.2">
      <c r="A57" s="559">
        <v>57</v>
      </c>
      <c r="B57" s="560"/>
      <c r="C57" s="715"/>
      <c r="D57" s="715"/>
      <c r="E57" s="715"/>
      <c r="F57" s="705" t="s">
        <v>565</v>
      </c>
      <c r="G57" s="611"/>
      <c r="H57" s="688"/>
      <c r="I57" s="688"/>
      <c r="J57" s="688"/>
      <c r="K57" s="688"/>
      <c r="L57" s="688"/>
      <c r="M57" s="688"/>
      <c r="N57" s="564"/>
    </row>
    <row r="58" spans="1:14" ht="15" customHeight="1" thickBot="1" x14ac:dyDescent="0.25">
      <c r="A58" s="559">
        <v>58</v>
      </c>
      <c r="B58" s="560"/>
      <c r="C58" s="715"/>
      <c r="D58" s="715"/>
      <c r="E58" s="715"/>
      <c r="F58" s="705" t="s">
        <v>566</v>
      </c>
      <c r="G58" s="611"/>
      <c r="H58" s="693"/>
      <c r="I58" s="688"/>
      <c r="J58" s="688"/>
      <c r="K58" s="688"/>
      <c r="L58" s="688"/>
      <c r="M58" s="688"/>
      <c r="N58" s="564"/>
    </row>
    <row r="59" spans="1:14" ht="15.75" customHeight="1" thickBot="1" x14ac:dyDescent="0.3">
      <c r="A59" s="559">
        <v>59</v>
      </c>
      <c r="B59" s="560"/>
      <c r="C59" s="715"/>
      <c r="D59" s="715"/>
      <c r="E59" s="715"/>
      <c r="F59" s="704" t="s">
        <v>577</v>
      </c>
      <c r="G59" s="611"/>
      <c r="H59" s="706">
        <f>SUM(H28:H58)</f>
        <v>0</v>
      </c>
      <c r="I59" s="706">
        <f t="shared" ref="I59:M59" si="3">SUM(I28:I58)</f>
        <v>0</v>
      </c>
      <c r="J59" s="706">
        <f t="shared" si="3"/>
        <v>0</v>
      </c>
      <c r="K59" s="706">
        <f t="shared" si="3"/>
        <v>0</v>
      </c>
      <c r="L59" s="706">
        <f t="shared" si="3"/>
        <v>0</v>
      </c>
      <c r="M59" s="706">
        <f t="shared" si="3"/>
        <v>0</v>
      </c>
      <c r="N59" s="564"/>
    </row>
    <row r="60" spans="1:14" ht="15" customHeight="1" x14ac:dyDescent="0.2">
      <c r="A60" s="559">
        <v>60</v>
      </c>
      <c r="B60" s="560"/>
      <c r="C60" s="715"/>
      <c r="D60" s="715"/>
      <c r="E60" s="715"/>
      <c r="F60" s="579"/>
      <c r="G60" s="611"/>
      <c r="H60" s="707"/>
      <c r="I60" s="707"/>
      <c r="J60" s="707"/>
      <c r="K60" s="707"/>
      <c r="L60" s="707"/>
      <c r="M60" s="707"/>
      <c r="N60" s="564"/>
    </row>
    <row r="61" spans="1:14" ht="15" customHeight="1" x14ac:dyDescent="0.25">
      <c r="A61" s="559">
        <v>61</v>
      </c>
      <c r="B61" s="560"/>
      <c r="C61" s="715"/>
      <c r="D61" s="715"/>
      <c r="E61" s="715"/>
      <c r="F61" s="704" t="s">
        <v>578</v>
      </c>
      <c r="G61" s="611"/>
      <c r="H61" s="708"/>
      <c r="I61" s="707"/>
      <c r="J61" s="707"/>
      <c r="K61" s="707"/>
      <c r="L61" s="707"/>
      <c r="M61" s="707"/>
      <c r="N61" s="564"/>
    </row>
    <row r="62" spans="1:14" ht="15" customHeight="1" thickBot="1" x14ac:dyDescent="0.3">
      <c r="A62" s="559">
        <v>62</v>
      </c>
      <c r="B62" s="560"/>
      <c r="C62" s="715"/>
      <c r="D62" s="715"/>
      <c r="E62" s="715"/>
      <c r="F62" s="704" t="s">
        <v>579</v>
      </c>
      <c r="G62" s="611"/>
      <c r="H62" s="611"/>
      <c r="I62" s="709"/>
      <c r="J62" s="709"/>
      <c r="K62" s="709"/>
      <c r="L62" s="709"/>
      <c r="M62" s="709"/>
      <c r="N62" s="564"/>
    </row>
    <row r="63" spans="1:14" ht="15" customHeight="1" thickBot="1" x14ac:dyDescent="0.3">
      <c r="A63" s="559">
        <v>63</v>
      </c>
      <c r="B63" s="560"/>
      <c r="C63" s="715"/>
      <c r="D63" s="715"/>
      <c r="E63" s="715"/>
      <c r="F63" s="710" t="s">
        <v>580</v>
      </c>
      <c r="G63" s="611"/>
      <c r="H63" s="706" t="e">
        <f>H61/H59</f>
        <v>#DIV/0!</v>
      </c>
      <c r="I63" s="711" t="e">
        <f>I62/I59</f>
        <v>#DIV/0!</v>
      </c>
      <c r="J63" s="711" t="e">
        <f t="shared" ref="J63:M63" si="4">J62/J59</f>
        <v>#DIV/0!</v>
      </c>
      <c r="K63" s="711" t="e">
        <f t="shared" si="4"/>
        <v>#DIV/0!</v>
      </c>
      <c r="L63" s="711" t="e">
        <f t="shared" si="4"/>
        <v>#DIV/0!</v>
      </c>
      <c r="M63" s="711" t="e">
        <f t="shared" si="4"/>
        <v>#DIV/0!</v>
      </c>
      <c r="N63" s="564"/>
    </row>
    <row r="64" spans="1:14" ht="15" customHeight="1" x14ac:dyDescent="0.2">
      <c r="A64" s="559">
        <v>64</v>
      </c>
      <c r="B64" s="560"/>
      <c r="C64" s="715"/>
      <c r="D64" s="715"/>
      <c r="E64" s="715"/>
      <c r="F64" s="715"/>
      <c r="G64" s="611"/>
      <c r="H64" s="611"/>
      <c r="I64" s="611"/>
      <c r="J64" s="611"/>
      <c r="K64" s="611"/>
      <c r="L64" s="611"/>
      <c r="M64" s="611"/>
      <c r="N64" s="564"/>
    </row>
    <row r="65" spans="1:14" ht="15" customHeight="1" x14ac:dyDescent="0.2">
      <c r="A65" s="559">
        <v>65</v>
      </c>
      <c r="B65" s="560"/>
      <c r="C65" s="715"/>
      <c r="D65" s="715"/>
      <c r="E65" s="715"/>
      <c r="F65" s="715"/>
      <c r="G65" s="611"/>
      <c r="H65" s="703" t="s">
        <v>574</v>
      </c>
      <c r="I65" s="920" t="s">
        <v>575</v>
      </c>
      <c r="J65" s="921"/>
      <c r="K65" s="921"/>
      <c r="L65" s="921"/>
      <c r="M65" s="922"/>
      <c r="N65" s="564"/>
    </row>
    <row r="66" spans="1:14" ht="15" customHeight="1" x14ac:dyDescent="0.25">
      <c r="A66" s="559">
        <v>66</v>
      </c>
      <c r="B66" s="560"/>
      <c r="C66" s="579"/>
      <c r="D66" s="589"/>
      <c r="E66" s="589"/>
      <c r="F66" s="704" t="s">
        <v>581</v>
      </c>
      <c r="G66" s="611"/>
      <c r="H66" s="699" t="s">
        <v>15</v>
      </c>
      <c r="I66" s="699" t="s">
        <v>453</v>
      </c>
      <c r="J66" s="699" t="s">
        <v>454</v>
      </c>
      <c r="K66" s="699" t="s">
        <v>455</v>
      </c>
      <c r="L66" s="699" t="s">
        <v>456</v>
      </c>
      <c r="M66" s="699" t="s">
        <v>457</v>
      </c>
      <c r="N66" s="564"/>
    </row>
    <row r="67" spans="1:14" ht="15" customHeight="1" x14ac:dyDescent="0.2">
      <c r="A67" s="559">
        <v>67</v>
      </c>
      <c r="B67" s="560"/>
      <c r="C67" s="715"/>
      <c r="D67" s="715"/>
      <c r="E67" s="715"/>
      <c r="F67" s="705" t="s">
        <v>536</v>
      </c>
      <c r="G67" s="611"/>
      <c r="H67" s="688"/>
      <c r="I67" s="688"/>
      <c r="J67" s="688"/>
      <c r="K67" s="688"/>
      <c r="L67" s="688"/>
      <c r="M67" s="688"/>
      <c r="N67" s="564"/>
    </row>
    <row r="68" spans="1:14" ht="15" customHeight="1" x14ac:dyDescent="0.2">
      <c r="A68" s="559">
        <v>68</v>
      </c>
      <c r="B68" s="560"/>
      <c r="C68" s="715"/>
      <c r="D68" s="715"/>
      <c r="E68" s="715"/>
      <c r="F68" s="705" t="s">
        <v>537</v>
      </c>
      <c r="G68" s="611"/>
      <c r="H68" s="688"/>
      <c r="I68" s="688"/>
      <c r="J68" s="688"/>
      <c r="K68" s="688"/>
      <c r="L68" s="688"/>
      <c r="M68" s="688"/>
      <c r="N68" s="564"/>
    </row>
    <row r="69" spans="1:14" ht="15" customHeight="1" x14ac:dyDescent="0.2">
      <c r="A69" s="559">
        <v>69</v>
      </c>
      <c r="B69" s="560"/>
      <c r="C69" s="715"/>
      <c r="D69" s="715"/>
      <c r="E69" s="715"/>
      <c r="F69" s="705" t="s">
        <v>538</v>
      </c>
      <c r="G69" s="611"/>
      <c r="H69" s="688"/>
      <c r="I69" s="688"/>
      <c r="J69" s="688"/>
      <c r="K69" s="688"/>
      <c r="L69" s="688"/>
      <c r="M69" s="688"/>
      <c r="N69" s="564"/>
    </row>
    <row r="70" spans="1:14" ht="15" customHeight="1" x14ac:dyDescent="0.2">
      <c r="A70" s="559">
        <v>70</v>
      </c>
      <c r="B70" s="560"/>
      <c r="C70" s="715"/>
      <c r="D70" s="715"/>
      <c r="E70" s="715"/>
      <c r="F70" s="705" t="s">
        <v>539</v>
      </c>
      <c r="G70" s="611"/>
      <c r="H70" s="688"/>
      <c r="I70" s="688"/>
      <c r="J70" s="688"/>
      <c r="K70" s="688"/>
      <c r="L70" s="688"/>
      <c r="M70" s="688"/>
      <c r="N70" s="564"/>
    </row>
    <row r="71" spans="1:14" ht="15" customHeight="1" x14ac:dyDescent="0.2">
      <c r="A71" s="559">
        <v>71</v>
      </c>
      <c r="B71" s="560"/>
      <c r="C71" s="715"/>
      <c r="D71" s="715"/>
      <c r="E71" s="715"/>
      <c r="F71" s="705" t="s">
        <v>540</v>
      </c>
      <c r="G71" s="611"/>
      <c r="H71" s="688"/>
      <c r="I71" s="688"/>
      <c r="J71" s="688"/>
      <c r="K71" s="688"/>
      <c r="L71" s="688"/>
      <c r="M71" s="688"/>
      <c r="N71" s="564"/>
    </row>
    <row r="72" spans="1:14" ht="15" customHeight="1" x14ac:dyDescent="0.2">
      <c r="A72" s="559">
        <v>72</v>
      </c>
      <c r="B72" s="560"/>
      <c r="C72" s="715"/>
      <c r="D72" s="715"/>
      <c r="E72" s="715"/>
      <c r="F72" s="705" t="s">
        <v>541</v>
      </c>
      <c r="G72" s="611"/>
      <c r="H72" s="688"/>
      <c r="I72" s="688"/>
      <c r="J72" s="688"/>
      <c r="K72" s="688"/>
      <c r="L72" s="688"/>
      <c r="M72" s="688"/>
      <c r="N72" s="564"/>
    </row>
    <row r="73" spans="1:14" ht="15" customHeight="1" x14ac:dyDescent="0.2">
      <c r="A73" s="559">
        <v>73</v>
      </c>
      <c r="B73" s="560"/>
      <c r="C73" s="715"/>
      <c r="D73" s="715"/>
      <c r="E73" s="715"/>
      <c r="F73" s="705" t="s">
        <v>542</v>
      </c>
      <c r="G73" s="611"/>
      <c r="H73" s="688"/>
      <c r="I73" s="688"/>
      <c r="J73" s="688"/>
      <c r="K73" s="688"/>
      <c r="L73" s="688"/>
      <c r="M73" s="688"/>
      <c r="N73" s="564"/>
    </row>
    <row r="74" spans="1:14" ht="15" customHeight="1" x14ac:dyDescent="0.2">
      <c r="A74" s="559">
        <v>74</v>
      </c>
      <c r="B74" s="560"/>
      <c r="C74" s="715"/>
      <c r="D74" s="715"/>
      <c r="E74" s="715"/>
      <c r="F74" s="705" t="s">
        <v>543</v>
      </c>
      <c r="G74" s="611"/>
      <c r="H74" s="688"/>
      <c r="I74" s="688"/>
      <c r="J74" s="688"/>
      <c r="K74" s="688"/>
      <c r="L74" s="688"/>
      <c r="M74" s="688"/>
      <c r="N74" s="564"/>
    </row>
    <row r="75" spans="1:14" ht="15" customHeight="1" x14ac:dyDescent="0.2">
      <c r="A75" s="559">
        <v>75</v>
      </c>
      <c r="B75" s="560"/>
      <c r="C75" s="715"/>
      <c r="D75" s="715"/>
      <c r="E75" s="715"/>
      <c r="F75" s="705" t="s">
        <v>544</v>
      </c>
      <c r="G75" s="611"/>
      <c r="H75" s="688"/>
      <c r="I75" s="688"/>
      <c r="J75" s="688"/>
      <c r="K75" s="688"/>
      <c r="L75" s="688"/>
      <c r="M75" s="688"/>
      <c r="N75" s="564"/>
    </row>
    <row r="76" spans="1:14" ht="15" customHeight="1" x14ac:dyDescent="0.2">
      <c r="A76" s="559">
        <v>76</v>
      </c>
      <c r="B76" s="560"/>
      <c r="C76" s="715"/>
      <c r="D76" s="715"/>
      <c r="E76" s="715"/>
      <c r="F76" s="705" t="s">
        <v>545</v>
      </c>
      <c r="G76" s="611"/>
      <c r="H76" s="688"/>
      <c r="I76" s="688"/>
      <c r="J76" s="688"/>
      <c r="K76" s="688"/>
      <c r="L76" s="688"/>
      <c r="M76" s="688"/>
      <c r="N76" s="564"/>
    </row>
    <row r="77" spans="1:14" ht="15" customHeight="1" x14ac:dyDescent="0.2">
      <c r="A77" s="559">
        <v>77</v>
      </c>
      <c r="B77" s="560"/>
      <c r="C77" s="715"/>
      <c r="D77" s="715"/>
      <c r="E77" s="715"/>
      <c r="F77" s="705" t="s">
        <v>546</v>
      </c>
      <c r="G77" s="611"/>
      <c r="H77" s="688"/>
      <c r="I77" s="688"/>
      <c r="J77" s="688"/>
      <c r="K77" s="688"/>
      <c r="L77" s="688"/>
      <c r="M77" s="688"/>
      <c r="N77" s="564"/>
    </row>
    <row r="78" spans="1:14" ht="15" customHeight="1" x14ac:dyDescent="0.2">
      <c r="A78" s="559">
        <v>78</v>
      </c>
      <c r="B78" s="560"/>
      <c r="C78" s="715"/>
      <c r="D78" s="715"/>
      <c r="E78" s="715"/>
      <c r="F78" s="705" t="s">
        <v>547</v>
      </c>
      <c r="G78" s="611"/>
      <c r="H78" s="688"/>
      <c r="I78" s="688"/>
      <c r="J78" s="688"/>
      <c r="K78" s="688"/>
      <c r="L78" s="688"/>
      <c r="M78" s="688"/>
      <c r="N78" s="564"/>
    </row>
    <row r="79" spans="1:14" ht="15" customHeight="1" x14ac:dyDescent="0.2">
      <c r="A79" s="559">
        <v>79</v>
      </c>
      <c r="B79" s="560"/>
      <c r="C79" s="715"/>
      <c r="D79" s="715"/>
      <c r="E79" s="715"/>
      <c r="F79" s="705" t="s">
        <v>548</v>
      </c>
      <c r="G79" s="611"/>
      <c r="H79" s="688"/>
      <c r="I79" s="688"/>
      <c r="J79" s="688"/>
      <c r="K79" s="688"/>
      <c r="L79" s="688"/>
      <c r="M79" s="688"/>
      <c r="N79" s="564"/>
    </row>
    <row r="80" spans="1:14" ht="15" customHeight="1" x14ac:dyDescent="0.2">
      <c r="A80" s="559">
        <v>80</v>
      </c>
      <c r="B80" s="560"/>
      <c r="C80" s="715"/>
      <c r="D80" s="715"/>
      <c r="E80" s="715"/>
      <c r="F80" s="705" t="s">
        <v>549</v>
      </c>
      <c r="G80" s="611"/>
      <c r="H80" s="688"/>
      <c r="I80" s="688"/>
      <c r="J80" s="688"/>
      <c r="K80" s="688"/>
      <c r="L80" s="688"/>
      <c r="M80" s="688"/>
      <c r="N80" s="564"/>
    </row>
    <row r="81" spans="1:14" ht="15" customHeight="1" x14ac:dyDescent="0.2">
      <c r="A81" s="559">
        <v>81</v>
      </c>
      <c r="B81" s="560"/>
      <c r="C81" s="715"/>
      <c r="D81" s="715"/>
      <c r="E81" s="715"/>
      <c r="F81" s="705" t="s">
        <v>550</v>
      </c>
      <c r="G81" s="611"/>
      <c r="H81" s="688"/>
      <c r="I81" s="688"/>
      <c r="J81" s="688"/>
      <c r="K81" s="688"/>
      <c r="L81" s="688"/>
      <c r="M81" s="688"/>
      <c r="N81" s="564"/>
    </row>
    <row r="82" spans="1:14" ht="15" customHeight="1" x14ac:dyDescent="0.2">
      <c r="A82" s="559">
        <v>82</v>
      </c>
      <c r="B82" s="560"/>
      <c r="C82" s="715"/>
      <c r="D82" s="715"/>
      <c r="E82" s="715"/>
      <c r="F82" s="705" t="s">
        <v>551</v>
      </c>
      <c r="G82" s="611"/>
      <c r="H82" s="688"/>
      <c r="I82" s="688"/>
      <c r="J82" s="688"/>
      <c r="K82" s="688"/>
      <c r="L82" s="688"/>
      <c r="M82" s="688"/>
      <c r="N82" s="564"/>
    </row>
    <row r="83" spans="1:14" ht="15" customHeight="1" x14ac:dyDescent="0.2">
      <c r="A83" s="559">
        <v>83</v>
      </c>
      <c r="B83" s="560"/>
      <c r="C83" s="715"/>
      <c r="D83" s="715"/>
      <c r="E83" s="715"/>
      <c r="F83" s="705" t="s">
        <v>552</v>
      </c>
      <c r="G83" s="611"/>
      <c r="H83" s="688"/>
      <c r="I83" s="688"/>
      <c r="J83" s="688"/>
      <c r="K83" s="688"/>
      <c r="L83" s="688"/>
      <c r="M83" s="688"/>
      <c r="N83" s="564"/>
    </row>
    <row r="84" spans="1:14" ht="15" customHeight="1" x14ac:dyDescent="0.2">
      <c r="A84" s="559">
        <v>84</v>
      </c>
      <c r="B84" s="560"/>
      <c r="C84" s="715"/>
      <c r="D84" s="715"/>
      <c r="E84" s="715"/>
      <c r="F84" s="705" t="s">
        <v>553</v>
      </c>
      <c r="G84" s="611"/>
      <c r="H84" s="688"/>
      <c r="I84" s="688"/>
      <c r="J84" s="688"/>
      <c r="K84" s="688"/>
      <c r="L84" s="688"/>
      <c r="M84" s="688"/>
      <c r="N84" s="564"/>
    </row>
    <row r="85" spans="1:14" ht="15" customHeight="1" x14ac:dyDescent="0.2">
      <c r="A85" s="559">
        <v>85</v>
      </c>
      <c r="B85" s="560"/>
      <c r="C85" s="715"/>
      <c r="D85" s="715"/>
      <c r="E85" s="715"/>
      <c r="F85" s="705" t="s">
        <v>554</v>
      </c>
      <c r="G85" s="611"/>
      <c r="H85" s="688"/>
      <c r="I85" s="688"/>
      <c r="J85" s="688"/>
      <c r="K85" s="688"/>
      <c r="L85" s="688"/>
      <c r="M85" s="688"/>
      <c r="N85" s="564"/>
    </row>
    <row r="86" spans="1:14" ht="15" customHeight="1" x14ac:dyDescent="0.2">
      <c r="A86" s="559">
        <v>86</v>
      </c>
      <c r="B86" s="560"/>
      <c r="C86" s="715"/>
      <c r="D86" s="715"/>
      <c r="E86" s="715"/>
      <c r="F86" s="705" t="s">
        <v>555</v>
      </c>
      <c r="G86" s="611"/>
      <c r="H86" s="688"/>
      <c r="I86" s="688"/>
      <c r="J86" s="688"/>
      <c r="K86" s="688"/>
      <c r="L86" s="688"/>
      <c r="M86" s="688"/>
      <c r="N86" s="564"/>
    </row>
    <row r="87" spans="1:14" ht="15" customHeight="1" x14ac:dyDescent="0.2">
      <c r="A87" s="559">
        <v>87</v>
      </c>
      <c r="B87" s="560"/>
      <c r="C87" s="715"/>
      <c r="D87" s="715"/>
      <c r="E87" s="715"/>
      <c r="F87" s="705" t="s">
        <v>556</v>
      </c>
      <c r="G87" s="611"/>
      <c r="H87" s="688"/>
      <c r="I87" s="688"/>
      <c r="J87" s="688"/>
      <c r="K87" s="688"/>
      <c r="L87" s="688"/>
      <c r="M87" s="688"/>
      <c r="N87" s="564"/>
    </row>
    <row r="88" spans="1:14" ht="15" customHeight="1" x14ac:dyDescent="0.2">
      <c r="A88" s="559">
        <v>88</v>
      </c>
      <c r="B88" s="560"/>
      <c r="C88" s="715"/>
      <c r="D88" s="715"/>
      <c r="E88" s="715"/>
      <c r="F88" s="705" t="s">
        <v>557</v>
      </c>
      <c r="G88" s="611"/>
      <c r="H88" s="688"/>
      <c r="I88" s="688"/>
      <c r="J88" s="688"/>
      <c r="K88" s="688"/>
      <c r="L88" s="688"/>
      <c r="M88" s="688"/>
      <c r="N88" s="564"/>
    </row>
    <row r="89" spans="1:14" ht="15" customHeight="1" x14ac:dyDescent="0.2">
      <c r="A89" s="559">
        <v>89</v>
      </c>
      <c r="B89" s="560"/>
      <c r="C89" s="715"/>
      <c r="D89" s="715"/>
      <c r="E89" s="715"/>
      <c r="F89" s="705" t="s">
        <v>558</v>
      </c>
      <c r="G89" s="611"/>
      <c r="H89" s="688"/>
      <c r="I89" s="688"/>
      <c r="J89" s="688"/>
      <c r="K89" s="688"/>
      <c r="L89" s="688"/>
      <c r="M89" s="688"/>
      <c r="N89" s="564"/>
    </row>
    <row r="90" spans="1:14" ht="15" customHeight="1" x14ac:dyDescent="0.2">
      <c r="A90" s="559">
        <v>90</v>
      </c>
      <c r="B90" s="560"/>
      <c r="C90" s="715"/>
      <c r="D90" s="715"/>
      <c r="E90" s="715"/>
      <c r="F90" s="705" t="s">
        <v>559</v>
      </c>
      <c r="G90" s="611"/>
      <c r="H90" s="688"/>
      <c r="I90" s="688"/>
      <c r="J90" s="688"/>
      <c r="K90" s="688"/>
      <c r="L90" s="688"/>
      <c r="M90" s="688"/>
      <c r="N90" s="564"/>
    </row>
    <row r="91" spans="1:14" ht="15" customHeight="1" x14ac:dyDescent="0.2">
      <c r="A91" s="559">
        <v>91</v>
      </c>
      <c r="B91" s="560"/>
      <c r="C91" s="715"/>
      <c r="D91" s="715"/>
      <c r="E91" s="715"/>
      <c r="F91" s="705" t="s">
        <v>560</v>
      </c>
      <c r="G91" s="611"/>
      <c r="H91" s="688"/>
      <c r="I91" s="688"/>
      <c r="J91" s="688"/>
      <c r="K91" s="688"/>
      <c r="L91" s="688"/>
      <c r="M91" s="688"/>
      <c r="N91" s="564"/>
    </row>
    <row r="92" spans="1:14" ht="15" customHeight="1" x14ac:dyDescent="0.2">
      <c r="A92" s="559">
        <v>92</v>
      </c>
      <c r="B92" s="560"/>
      <c r="C92" s="715"/>
      <c r="D92" s="715"/>
      <c r="E92" s="715"/>
      <c r="F92" s="705" t="s">
        <v>561</v>
      </c>
      <c r="G92" s="611"/>
      <c r="H92" s="688"/>
      <c r="I92" s="688"/>
      <c r="J92" s="688"/>
      <c r="K92" s="688"/>
      <c r="L92" s="688"/>
      <c r="M92" s="688"/>
      <c r="N92" s="564"/>
    </row>
    <row r="93" spans="1:14" ht="15" customHeight="1" x14ac:dyDescent="0.2">
      <c r="A93" s="559">
        <v>93</v>
      </c>
      <c r="B93" s="560"/>
      <c r="C93" s="715"/>
      <c r="D93" s="715"/>
      <c r="E93" s="715"/>
      <c r="F93" s="705" t="s">
        <v>562</v>
      </c>
      <c r="G93" s="611"/>
      <c r="H93" s="688"/>
      <c r="I93" s="688"/>
      <c r="J93" s="688"/>
      <c r="K93" s="688"/>
      <c r="L93" s="688"/>
      <c r="M93" s="688"/>
      <c r="N93" s="564"/>
    </row>
    <row r="94" spans="1:14" ht="15" customHeight="1" x14ac:dyDescent="0.2">
      <c r="A94" s="559">
        <v>94</v>
      </c>
      <c r="B94" s="560"/>
      <c r="C94" s="715"/>
      <c r="D94" s="715"/>
      <c r="E94" s="715"/>
      <c r="F94" s="705" t="s">
        <v>563</v>
      </c>
      <c r="G94" s="611"/>
      <c r="H94" s="688"/>
      <c r="I94" s="688"/>
      <c r="J94" s="688"/>
      <c r="K94" s="688"/>
      <c r="L94" s="688"/>
      <c r="M94" s="688"/>
      <c r="N94" s="564"/>
    </row>
    <row r="95" spans="1:14" ht="15" customHeight="1" x14ac:dyDescent="0.2">
      <c r="A95" s="559">
        <v>95</v>
      </c>
      <c r="B95" s="560"/>
      <c r="C95" s="715"/>
      <c r="D95" s="715"/>
      <c r="E95" s="715"/>
      <c r="F95" s="705" t="s">
        <v>564</v>
      </c>
      <c r="G95" s="611"/>
      <c r="H95" s="688"/>
      <c r="I95" s="688"/>
      <c r="J95" s="688"/>
      <c r="K95" s="688"/>
      <c r="L95" s="688"/>
      <c r="M95" s="688"/>
      <c r="N95" s="564"/>
    </row>
    <row r="96" spans="1:14" ht="15" customHeight="1" x14ac:dyDescent="0.2">
      <c r="A96" s="559">
        <v>96</v>
      </c>
      <c r="B96" s="560"/>
      <c r="C96" s="715"/>
      <c r="D96" s="715"/>
      <c r="E96" s="715"/>
      <c r="F96" s="705" t="s">
        <v>565</v>
      </c>
      <c r="G96" s="611"/>
      <c r="H96" s="688"/>
      <c r="I96" s="688"/>
      <c r="J96" s="688"/>
      <c r="K96" s="688"/>
      <c r="L96" s="688"/>
      <c r="M96" s="688"/>
      <c r="N96" s="564"/>
    </row>
    <row r="97" spans="1:14" ht="15" customHeight="1" thickBot="1" x14ac:dyDescent="0.25">
      <c r="A97" s="559">
        <v>97</v>
      </c>
      <c r="B97" s="560"/>
      <c r="C97" s="715"/>
      <c r="D97" s="715"/>
      <c r="E97" s="715"/>
      <c r="F97" s="705" t="s">
        <v>566</v>
      </c>
      <c r="G97" s="611"/>
      <c r="H97" s="688"/>
      <c r="I97" s="688"/>
      <c r="J97" s="688"/>
      <c r="K97" s="688"/>
      <c r="L97" s="688"/>
      <c r="M97" s="688"/>
      <c r="N97" s="564"/>
    </row>
    <row r="98" spans="1:14" ht="15" customHeight="1" thickBot="1" x14ac:dyDescent="0.3">
      <c r="A98" s="559">
        <v>98</v>
      </c>
      <c r="B98" s="560"/>
      <c r="C98" s="715"/>
      <c r="D98" s="715"/>
      <c r="E98" s="715"/>
      <c r="F98" s="704" t="s">
        <v>3</v>
      </c>
      <c r="G98" s="611"/>
      <c r="H98" s="706">
        <f>SUM(H67:H97)</f>
        <v>0</v>
      </c>
      <c r="I98" s="706">
        <f t="shared" ref="I98:M98" si="5">SUM(I67:I97)</f>
        <v>0</v>
      </c>
      <c r="J98" s="706">
        <f t="shared" si="5"/>
        <v>0</v>
      </c>
      <c r="K98" s="706">
        <f t="shared" si="5"/>
        <v>0</v>
      </c>
      <c r="L98" s="706">
        <f t="shared" si="5"/>
        <v>0</v>
      </c>
      <c r="M98" s="706">
        <f t="shared" si="5"/>
        <v>0</v>
      </c>
      <c r="N98" s="564"/>
    </row>
    <row r="99" spans="1:14" ht="15" customHeight="1" x14ac:dyDescent="0.2">
      <c r="A99" s="559">
        <v>99</v>
      </c>
      <c r="B99" s="560"/>
      <c r="C99" s="715"/>
      <c r="D99" s="715"/>
      <c r="E99" s="715"/>
      <c r="F99" s="715"/>
      <c r="G99" s="611"/>
      <c r="H99" s="611"/>
      <c r="I99" s="611"/>
      <c r="J99" s="611"/>
      <c r="K99" s="611"/>
      <c r="L99" s="611"/>
      <c r="M99" s="611"/>
      <c r="N99" s="564"/>
    </row>
    <row r="100" spans="1:14" ht="15" customHeight="1" x14ac:dyDescent="0.2">
      <c r="A100" s="559">
        <v>100</v>
      </c>
      <c r="B100" s="560"/>
      <c r="C100" s="715"/>
      <c r="D100" s="715"/>
      <c r="E100" s="715"/>
      <c r="F100" s="715"/>
      <c r="G100" s="611"/>
      <c r="H100" s="703" t="s">
        <v>574</v>
      </c>
      <c r="I100" s="920" t="s">
        <v>575</v>
      </c>
      <c r="J100" s="921"/>
      <c r="K100" s="921"/>
      <c r="L100" s="921"/>
      <c r="M100" s="922"/>
      <c r="N100" s="564"/>
    </row>
    <row r="101" spans="1:14" ht="15" customHeight="1" x14ac:dyDescent="0.25">
      <c r="A101" s="559">
        <v>101</v>
      </c>
      <c r="B101" s="560"/>
      <c r="C101" s="715"/>
      <c r="D101" s="715"/>
      <c r="E101" s="715"/>
      <c r="F101" s="704" t="s">
        <v>582</v>
      </c>
      <c r="G101" s="611"/>
      <c r="H101" s="699" t="s">
        <v>15</v>
      </c>
      <c r="I101" s="699" t="s">
        <v>453</v>
      </c>
      <c r="J101" s="699" t="s">
        <v>454</v>
      </c>
      <c r="K101" s="699" t="s">
        <v>455</v>
      </c>
      <c r="L101" s="699" t="s">
        <v>456</v>
      </c>
      <c r="M101" s="699" t="s">
        <v>457</v>
      </c>
      <c r="N101" s="564"/>
    </row>
    <row r="102" spans="1:14" ht="15" customHeight="1" x14ac:dyDescent="0.2">
      <c r="A102" s="559">
        <v>102</v>
      </c>
      <c r="B102" s="560"/>
      <c r="C102" s="715"/>
      <c r="D102" s="715"/>
      <c r="E102" s="715"/>
      <c r="F102" s="705" t="s">
        <v>536</v>
      </c>
      <c r="G102" s="611"/>
      <c r="H102" s="712" t="e">
        <f t="shared" ref="H102:M117" si="6">H28/H67</f>
        <v>#DIV/0!</v>
      </c>
      <c r="I102" s="712" t="e">
        <f t="shared" si="6"/>
        <v>#DIV/0!</v>
      </c>
      <c r="J102" s="712" t="e">
        <f t="shared" si="6"/>
        <v>#DIV/0!</v>
      </c>
      <c r="K102" s="712" t="e">
        <f t="shared" si="6"/>
        <v>#DIV/0!</v>
      </c>
      <c r="L102" s="712" t="e">
        <f t="shared" si="6"/>
        <v>#DIV/0!</v>
      </c>
      <c r="M102" s="712" t="e">
        <f t="shared" si="6"/>
        <v>#DIV/0!</v>
      </c>
      <c r="N102" s="564"/>
    </row>
    <row r="103" spans="1:14" ht="15" customHeight="1" x14ac:dyDescent="0.2">
      <c r="A103" s="559">
        <v>103</v>
      </c>
      <c r="B103" s="560"/>
      <c r="C103" s="715"/>
      <c r="D103" s="715"/>
      <c r="E103" s="715"/>
      <c r="F103" s="705" t="s">
        <v>537</v>
      </c>
      <c r="G103" s="611"/>
      <c r="H103" s="712" t="e">
        <f t="shared" si="6"/>
        <v>#DIV/0!</v>
      </c>
      <c r="I103" s="712" t="e">
        <f t="shared" si="6"/>
        <v>#DIV/0!</v>
      </c>
      <c r="J103" s="712" t="e">
        <f t="shared" si="6"/>
        <v>#DIV/0!</v>
      </c>
      <c r="K103" s="712" t="e">
        <f t="shared" si="6"/>
        <v>#DIV/0!</v>
      </c>
      <c r="L103" s="712" t="e">
        <f t="shared" si="6"/>
        <v>#DIV/0!</v>
      </c>
      <c r="M103" s="712" t="e">
        <f t="shared" si="6"/>
        <v>#DIV/0!</v>
      </c>
      <c r="N103" s="564"/>
    </row>
    <row r="104" spans="1:14" ht="15" customHeight="1" x14ac:dyDescent="0.2">
      <c r="A104" s="559">
        <v>104</v>
      </c>
      <c r="B104" s="560"/>
      <c r="C104" s="715"/>
      <c r="D104" s="715"/>
      <c r="E104" s="715"/>
      <c r="F104" s="705" t="s">
        <v>538</v>
      </c>
      <c r="G104" s="611"/>
      <c r="H104" s="712" t="e">
        <f t="shared" si="6"/>
        <v>#DIV/0!</v>
      </c>
      <c r="I104" s="712" t="e">
        <f t="shared" si="6"/>
        <v>#DIV/0!</v>
      </c>
      <c r="J104" s="712" t="e">
        <f t="shared" si="6"/>
        <v>#DIV/0!</v>
      </c>
      <c r="K104" s="712" t="e">
        <f t="shared" si="6"/>
        <v>#DIV/0!</v>
      </c>
      <c r="L104" s="712" t="e">
        <f t="shared" si="6"/>
        <v>#DIV/0!</v>
      </c>
      <c r="M104" s="712" t="e">
        <f t="shared" si="6"/>
        <v>#DIV/0!</v>
      </c>
      <c r="N104" s="564"/>
    </row>
    <row r="105" spans="1:14" ht="15" customHeight="1" x14ac:dyDescent="0.2">
      <c r="A105" s="559">
        <v>105</v>
      </c>
      <c r="B105" s="560"/>
      <c r="C105" s="715"/>
      <c r="D105" s="715"/>
      <c r="E105" s="715"/>
      <c r="F105" s="705" t="s">
        <v>539</v>
      </c>
      <c r="G105" s="611"/>
      <c r="H105" s="712" t="e">
        <f t="shared" si="6"/>
        <v>#DIV/0!</v>
      </c>
      <c r="I105" s="712" t="e">
        <f t="shared" si="6"/>
        <v>#DIV/0!</v>
      </c>
      <c r="J105" s="712" t="e">
        <f t="shared" si="6"/>
        <v>#DIV/0!</v>
      </c>
      <c r="K105" s="712" t="e">
        <f t="shared" si="6"/>
        <v>#DIV/0!</v>
      </c>
      <c r="L105" s="712" t="e">
        <f t="shared" si="6"/>
        <v>#DIV/0!</v>
      </c>
      <c r="M105" s="712" t="e">
        <f t="shared" si="6"/>
        <v>#DIV/0!</v>
      </c>
      <c r="N105" s="564"/>
    </row>
    <row r="106" spans="1:14" ht="15" customHeight="1" x14ac:dyDescent="0.2">
      <c r="A106" s="559">
        <v>106</v>
      </c>
      <c r="B106" s="560"/>
      <c r="C106" s="715"/>
      <c r="D106" s="715"/>
      <c r="E106" s="715"/>
      <c r="F106" s="705" t="s">
        <v>540</v>
      </c>
      <c r="G106" s="611"/>
      <c r="H106" s="712" t="e">
        <f t="shared" si="6"/>
        <v>#DIV/0!</v>
      </c>
      <c r="I106" s="712" t="e">
        <f t="shared" si="6"/>
        <v>#DIV/0!</v>
      </c>
      <c r="J106" s="712" t="e">
        <f t="shared" si="6"/>
        <v>#DIV/0!</v>
      </c>
      <c r="K106" s="712" t="e">
        <f t="shared" si="6"/>
        <v>#DIV/0!</v>
      </c>
      <c r="L106" s="712" t="e">
        <f t="shared" si="6"/>
        <v>#DIV/0!</v>
      </c>
      <c r="M106" s="712" t="e">
        <f t="shared" si="6"/>
        <v>#DIV/0!</v>
      </c>
      <c r="N106" s="564"/>
    </row>
    <row r="107" spans="1:14" ht="15" customHeight="1" x14ac:dyDescent="0.2">
      <c r="A107" s="559">
        <v>107</v>
      </c>
      <c r="B107" s="560"/>
      <c r="C107" s="715"/>
      <c r="D107" s="715"/>
      <c r="E107" s="715"/>
      <c r="F107" s="705" t="s">
        <v>541</v>
      </c>
      <c r="G107" s="611"/>
      <c r="H107" s="712" t="e">
        <f t="shared" si="6"/>
        <v>#DIV/0!</v>
      </c>
      <c r="I107" s="712" t="e">
        <f t="shared" si="6"/>
        <v>#DIV/0!</v>
      </c>
      <c r="J107" s="712" t="e">
        <f t="shared" si="6"/>
        <v>#DIV/0!</v>
      </c>
      <c r="K107" s="712" t="e">
        <f t="shared" si="6"/>
        <v>#DIV/0!</v>
      </c>
      <c r="L107" s="712" t="e">
        <f t="shared" si="6"/>
        <v>#DIV/0!</v>
      </c>
      <c r="M107" s="712" t="e">
        <f t="shared" si="6"/>
        <v>#DIV/0!</v>
      </c>
      <c r="N107" s="564"/>
    </row>
    <row r="108" spans="1:14" ht="15" customHeight="1" x14ac:dyDescent="0.2">
      <c r="A108" s="559">
        <v>108</v>
      </c>
      <c r="B108" s="560"/>
      <c r="C108" s="715"/>
      <c r="D108" s="715"/>
      <c r="E108" s="715"/>
      <c r="F108" s="705" t="s">
        <v>542</v>
      </c>
      <c r="G108" s="611"/>
      <c r="H108" s="712" t="e">
        <f t="shared" si="6"/>
        <v>#DIV/0!</v>
      </c>
      <c r="I108" s="712" t="e">
        <f t="shared" si="6"/>
        <v>#DIV/0!</v>
      </c>
      <c r="J108" s="712" t="e">
        <f t="shared" si="6"/>
        <v>#DIV/0!</v>
      </c>
      <c r="K108" s="712" t="e">
        <f t="shared" si="6"/>
        <v>#DIV/0!</v>
      </c>
      <c r="L108" s="712" t="e">
        <f t="shared" si="6"/>
        <v>#DIV/0!</v>
      </c>
      <c r="M108" s="712" t="e">
        <f t="shared" si="6"/>
        <v>#DIV/0!</v>
      </c>
      <c r="N108" s="564"/>
    </row>
    <row r="109" spans="1:14" ht="15" customHeight="1" x14ac:dyDescent="0.2">
      <c r="A109" s="559">
        <v>109</v>
      </c>
      <c r="B109" s="560"/>
      <c r="C109" s="715"/>
      <c r="D109" s="715"/>
      <c r="E109" s="715"/>
      <c r="F109" s="705" t="s">
        <v>543</v>
      </c>
      <c r="G109" s="611"/>
      <c r="H109" s="712" t="e">
        <f t="shared" si="6"/>
        <v>#DIV/0!</v>
      </c>
      <c r="I109" s="712" t="e">
        <f t="shared" si="6"/>
        <v>#DIV/0!</v>
      </c>
      <c r="J109" s="712" t="e">
        <f t="shared" si="6"/>
        <v>#DIV/0!</v>
      </c>
      <c r="K109" s="712" t="e">
        <f t="shared" si="6"/>
        <v>#DIV/0!</v>
      </c>
      <c r="L109" s="712" t="e">
        <f t="shared" si="6"/>
        <v>#DIV/0!</v>
      </c>
      <c r="M109" s="712" t="e">
        <f t="shared" si="6"/>
        <v>#DIV/0!</v>
      </c>
      <c r="N109" s="564"/>
    </row>
    <row r="110" spans="1:14" ht="15" customHeight="1" x14ac:dyDescent="0.2">
      <c r="A110" s="559">
        <v>110</v>
      </c>
      <c r="B110" s="560"/>
      <c r="C110" s="715"/>
      <c r="D110" s="715"/>
      <c r="E110" s="715"/>
      <c r="F110" s="705" t="s">
        <v>544</v>
      </c>
      <c r="G110" s="611"/>
      <c r="H110" s="712" t="e">
        <f t="shared" si="6"/>
        <v>#DIV/0!</v>
      </c>
      <c r="I110" s="712" t="e">
        <f t="shared" si="6"/>
        <v>#DIV/0!</v>
      </c>
      <c r="J110" s="712" t="e">
        <f t="shared" si="6"/>
        <v>#DIV/0!</v>
      </c>
      <c r="K110" s="712" t="e">
        <f t="shared" si="6"/>
        <v>#DIV/0!</v>
      </c>
      <c r="L110" s="712" t="e">
        <f t="shared" si="6"/>
        <v>#DIV/0!</v>
      </c>
      <c r="M110" s="712" t="e">
        <f t="shared" si="6"/>
        <v>#DIV/0!</v>
      </c>
      <c r="N110" s="564"/>
    </row>
    <row r="111" spans="1:14" ht="15" customHeight="1" x14ac:dyDescent="0.2">
      <c r="A111" s="559">
        <v>111</v>
      </c>
      <c r="B111" s="560"/>
      <c r="C111" s="715"/>
      <c r="D111" s="715"/>
      <c r="E111" s="715"/>
      <c r="F111" s="705" t="s">
        <v>545</v>
      </c>
      <c r="G111" s="611"/>
      <c r="H111" s="712" t="e">
        <f t="shared" si="6"/>
        <v>#DIV/0!</v>
      </c>
      <c r="I111" s="712" t="e">
        <f t="shared" si="6"/>
        <v>#DIV/0!</v>
      </c>
      <c r="J111" s="712" t="e">
        <f t="shared" si="6"/>
        <v>#DIV/0!</v>
      </c>
      <c r="K111" s="712" t="e">
        <f t="shared" si="6"/>
        <v>#DIV/0!</v>
      </c>
      <c r="L111" s="712" t="e">
        <f t="shared" si="6"/>
        <v>#DIV/0!</v>
      </c>
      <c r="M111" s="712" t="e">
        <f t="shared" si="6"/>
        <v>#DIV/0!</v>
      </c>
      <c r="N111" s="564"/>
    </row>
    <row r="112" spans="1:14" ht="15" customHeight="1" x14ac:dyDescent="0.2">
      <c r="A112" s="559">
        <v>112</v>
      </c>
      <c r="B112" s="560"/>
      <c r="C112" s="715"/>
      <c r="D112" s="715"/>
      <c r="E112" s="715"/>
      <c r="F112" s="705" t="s">
        <v>546</v>
      </c>
      <c r="G112" s="611"/>
      <c r="H112" s="712" t="e">
        <f t="shared" si="6"/>
        <v>#DIV/0!</v>
      </c>
      <c r="I112" s="712" t="e">
        <f t="shared" si="6"/>
        <v>#DIV/0!</v>
      </c>
      <c r="J112" s="712" t="e">
        <f t="shared" si="6"/>
        <v>#DIV/0!</v>
      </c>
      <c r="K112" s="712" t="e">
        <f t="shared" si="6"/>
        <v>#DIV/0!</v>
      </c>
      <c r="L112" s="712" t="e">
        <f t="shared" si="6"/>
        <v>#DIV/0!</v>
      </c>
      <c r="M112" s="712" t="e">
        <f t="shared" si="6"/>
        <v>#DIV/0!</v>
      </c>
      <c r="N112" s="564"/>
    </row>
    <row r="113" spans="1:14" ht="15" customHeight="1" x14ac:dyDescent="0.2">
      <c r="A113" s="559">
        <v>113</v>
      </c>
      <c r="B113" s="560"/>
      <c r="C113" s="715"/>
      <c r="D113" s="715"/>
      <c r="E113" s="715"/>
      <c r="F113" s="705" t="s">
        <v>547</v>
      </c>
      <c r="G113" s="611"/>
      <c r="H113" s="712" t="e">
        <f t="shared" si="6"/>
        <v>#DIV/0!</v>
      </c>
      <c r="I113" s="712" t="e">
        <f t="shared" si="6"/>
        <v>#DIV/0!</v>
      </c>
      <c r="J113" s="712" t="e">
        <f t="shared" si="6"/>
        <v>#DIV/0!</v>
      </c>
      <c r="K113" s="712" t="e">
        <f t="shared" si="6"/>
        <v>#DIV/0!</v>
      </c>
      <c r="L113" s="712" t="e">
        <f t="shared" si="6"/>
        <v>#DIV/0!</v>
      </c>
      <c r="M113" s="712" t="e">
        <f t="shared" si="6"/>
        <v>#DIV/0!</v>
      </c>
      <c r="N113" s="564"/>
    </row>
    <row r="114" spans="1:14" ht="15" customHeight="1" x14ac:dyDescent="0.2">
      <c r="A114" s="559">
        <v>114</v>
      </c>
      <c r="B114" s="560"/>
      <c r="C114" s="715"/>
      <c r="D114" s="715"/>
      <c r="E114" s="715"/>
      <c r="F114" s="705" t="s">
        <v>548</v>
      </c>
      <c r="G114" s="611"/>
      <c r="H114" s="712" t="e">
        <f t="shared" si="6"/>
        <v>#DIV/0!</v>
      </c>
      <c r="I114" s="712" t="e">
        <f t="shared" si="6"/>
        <v>#DIV/0!</v>
      </c>
      <c r="J114" s="712" t="e">
        <f t="shared" si="6"/>
        <v>#DIV/0!</v>
      </c>
      <c r="K114" s="712" t="e">
        <f t="shared" si="6"/>
        <v>#DIV/0!</v>
      </c>
      <c r="L114" s="712" t="e">
        <f t="shared" si="6"/>
        <v>#DIV/0!</v>
      </c>
      <c r="M114" s="712" t="e">
        <f t="shared" si="6"/>
        <v>#DIV/0!</v>
      </c>
      <c r="N114" s="564"/>
    </row>
    <row r="115" spans="1:14" ht="15" customHeight="1" x14ac:dyDescent="0.2">
      <c r="A115" s="559">
        <v>115</v>
      </c>
      <c r="B115" s="560"/>
      <c r="C115" s="715"/>
      <c r="D115" s="715"/>
      <c r="E115" s="715"/>
      <c r="F115" s="705" t="s">
        <v>549</v>
      </c>
      <c r="G115" s="611"/>
      <c r="H115" s="712" t="e">
        <f t="shared" si="6"/>
        <v>#DIV/0!</v>
      </c>
      <c r="I115" s="712" t="e">
        <f t="shared" si="6"/>
        <v>#DIV/0!</v>
      </c>
      <c r="J115" s="712" t="e">
        <f t="shared" si="6"/>
        <v>#DIV/0!</v>
      </c>
      <c r="K115" s="712" t="e">
        <f t="shared" si="6"/>
        <v>#DIV/0!</v>
      </c>
      <c r="L115" s="712" t="e">
        <f t="shared" si="6"/>
        <v>#DIV/0!</v>
      </c>
      <c r="M115" s="712" t="e">
        <f t="shared" si="6"/>
        <v>#DIV/0!</v>
      </c>
      <c r="N115" s="564"/>
    </row>
    <row r="116" spans="1:14" ht="15" customHeight="1" x14ac:dyDescent="0.2">
      <c r="A116" s="559">
        <v>116</v>
      </c>
      <c r="B116" s="560"/>
      <c r="C116" s="715"/>
      <c r="D116" s="715"/>
      <c r="E116" s="715"/>
      <c r="F116" s="705" t="s">
        <v>550</v>
      </c>
      <c r="G116" s="611"/>
      <c r="H116" s="712" t="e">
        <f t="shared" si="6"/>
        <v>#DIV/0!</v>
      </c>
      <c r="I116" s="712" t="e">
        <f t="shared" si="6"/>
        <v>#DIV/0!</v>
      </c>
      <c r="J116" s="712" t="e">
        <f t="shared" si="6"/>
        <v>#DIV/0!</v>
      </c>
      <c r="K116" s="712" t="e">
        <f t="shared" si="6"/>
        <v>#DIV/0!</v>
      </c>
      <c r="L116" s="712" t="e">
        <f t="shared" si="6"/>
        <v>#DIV/0!</v>
      </c>
      <c r="M116" s="712" t="e">
        <f t="shared" si="6"/>
        <v>#DIV/0!</v>
      </c>
      <c r="N116" s="564"/>
    </row>
    <row r="117" spans="1:14" ht="15" customHeight="1" x14ac:dyDescent="0.2">
      <c r="A117" s="559">
        <v>117</v>
      </c>
      <c r="B117" s="560"/>
      <c r="C117" s="715"/>
      <c r="D117" s="715"/>
      <c r="E117" s="715"/>
      <c r="F117" s="705" t="s">
        <v>551</v>
      </c>
      <c r="G117" s="611"/>
      <c r="H117" s="712" t="e">
        <f t="shared" si="6"/>
        <v>#DIV/0!</v>
      </c>
      <c r="I117" s="712" t="e">
        <f t="shared" si="6"/>
        <v>#DIV/0!</v>
      </c>
      <c r="J117" s="712" t="e">
        <f t="shared" si="6"/>
        <v>#DIV/0!</v>
      </c>
      <c r="K117" s="712" t="e">
        <f t="shared" si="6"/>
        <v>#DIV/0!</v>
      </c>
      <c r="L117" s="712" t="e">
        <f t="shared" si="6"/>
        <v>#DIV/0!</v>
      </c>
      <c r="M117" s="712" t="e">
        <f t="shared" si="6"/>
        <v>#DIV/0!</v>
      </c>
      <c r="N117" s="564"/>
    </row>
    <row r="118" spans="1:14" ht="15" customHeight="1" x14ac:dyDescent="0.2">
      <c r="A118" s="559">
        <v>118</v>
      </c>
      <c r="B118" s="560"/>
      <c r="C118" s="715"/>
      <c r="D118" s="715"/>
      <c r="E118" s="715"/>
      <c r="F118" s="705" t="s">
        <v>552</v>
      </c>
      <c r="G118" s="611"/>
      <c r="H118" s="712" t="e">
        <f t="shared" ref="H118:M133" si="7">H44/H83</f>
        <v>#DIV/0!</v>
      </c>
      <c r="I118" s="712" t="e">
        <f t="shared" si="7"/>
        <v>#DIV/0!</v>
      </c>
      <c r="J118" s="712" t="e">
        <f t="shared" si="7"/>
        <v>#DIV/0!</v>
      </c>
      <c r="K118" s="712" t="e">
        <f t="shared" si="7"/>
        <v>#DIV/0!</v>
      </c>
      <c r="L118" s="712" t="e">
        <f t="shared" si="7"/>
        <v>#DIV/0!</v>
      </c>
      <c r="M118" s="712" t="e">
        <f t="shared" si="7"/>
        <v>#DIV/0!</v>
      </c>
      <c r="N118" s="564"/>
    </row>
    <row r="119" spans="1:14" ht="15" customHeight="1" x14ac:dyDescent="0.2">
      <c r="A119" s="559">
        <v>119</v>
      </c>
      <c r="B119" s="560"/>
      <c r="C119" s="715"/>
      <c r="D119" s="715"/>
      <c r="E119" s="715"/>
      <c r="F119" s="705" t="s">
        <v>553</v>
      </c>
      <c r="G119" s="611"/>
      <c r="H119" s="712" t="e">
        <f t="shared" si="7"/>
        <v>#DIV/0!</v>
      </c>
      <c r="I119" s="712" t="e">
        <f t="shared" si="7"/>
        <v>#DIV/0!</v>
      </c>
      <c r="J119" s="712" t="e">
        <f t="shared" si="7"/>
        <v>#DIV/0!</v>
      </c>
      <c r="K119" s="712" t="e">
        <f t="shared" si="7"/>
        <v>#DIV/0!</v>
      </c>
      <c r="L119" s="712" t="e">
        <f t="shared" si="7"/>
        <v>#DIV/0!</v>
      </c>
      <c r="M119" s="712" t="e">
        <f t="shared" si="7"/>
        <v>#DIV/0!</v>
      </c>
      <c r="N119" s="564"/>
    </row>
    <row r="120" spans="1:14" ht="15" customHeight="1" x14ac:dyDescent="0.2">
      <c r="A120" s="559">
        <v>120</v>
      </c>
      <c r="B120" s="560"/>
      <c r="C120" s="715"/>
      <c r="D120" s="715"/>
      <c r="E120" s="715"/>
      <c r="F120" s="705" t="s">
        <v>554</v>
      </c>
      <c r="G120" s="611"/>
      <c r="H120" s="712" t="e">
        <f t="shared" si="7"/>
        <v>#DIV/0!</v>
      </c>
      <c r="I120" s="712" t="e">
        <f t="shared" si="7"/>
        <v>#DIV/0!</v>
      </c>
      <c r="J120" s="712" t="e">
        <f t="shared" si="7"/>
        <v>#DIV/0!</v>
      </c>
      <c r="K120" s="712" t="e">
        <f t="shared" si="7"/>
        <v>#DIV/0!</v>
      </c>
      <c r="L120" s="712" t="e">
        <f t="shared" si="7"/>
        <v>#DIV/0!</v>
      </c>
      <c r="M120" s="712" t="e">
        <f t="shared" si="7"/>
        <v>#DIV/0!</v>
      </c>
      <c r="N120" s="564"/>
    </row>
    <row r="121" spans="1:14" ht="15" customHeight="1" x14ac:dyDescent="0.2">
      <c r="A121" s="559">
        <v>121</v>
      </c>
      <c r="B121" s="560"/>
      <c r="C121" s="715"/>
      <c r="D121" s="715"/>
      <c r="E121" s="715"/>
      <c r="F121" s="705" t="s">
        <v>555</v>
      </c>
      <c r="G121" s="611"/>
      <c r="H121" s="712" t="e">
        <f t="shared" si="7"/>
        <v>#DIV/0!</v>
      </c>
      <c r="I121" s="712" t="e">
        <f t="shared" si="7"/>
        <v>#DIV/0!</v>
      </c>
      <c r="J121" s="712" t="e">
        <f t="shared" si="7"/>
        <v>#DIV/0!</v>
      </c>
      <c r="K121" s="712" t="e">
        <f t="shared" si="7"/>
        <v>#DIV/0!</v>
      </c>
      <c r="L121" s="712" t="e">
        <f t="shared" si="7"/>
        <v>#DIV/0!</v>
      </c>
      <c r="M121" s="712" t="e">
        <f t="shared" si="7"/>
        <v>#DIV/0!</v>
      </c>
      <c r="N121" s="564"/>
    </row>
    <row r="122" spans="1:14" ht="15" customHeight="1" x14ac:dyDescent="0.2">
      <c r="A122" s="559">
        <v>122</v>
      </c>
      <c r="B122" s="560"/>
      <c r="C122" s="715"/>
      <c r="D122" s="715"/>
      <c r="E122" s="715"/>
      <c r="F122" s="705" t="s">
        <v>556</v>
      </c>
      <c r="G122" s="611"/>
      <c r="H122" s="712" t="e">
        <f t="shared" si="7"/>
        <v>#DIV/0!</v>
      </c>
      <c r="I122" s="712" t="e">
        <f t="shared" si="7"/>
        <v>#DIV/0!</v>
      </c>
      <c r="J122" s="712" t="e">
        <f t="shared" si="7"/>
        <v>#DIV/0!</v>
      </c>
      <c r="K122" s="712" t="e">
        <f t="shared" si="7"/>
        <v>#DIV/0!</v>
      </c>
      <c r="L122" s="712" t="e">
        <f t="shared" si="7"/>
        <v>#DIV/0!</v>
      </c>
      <c r="M122" s="712" t="e">
        <f t="shared" si="7"/>
        <v>#DIV/0!</v>
      </c>
      <c r="N122" s="564"/>
    </row>
    <row r="123" spans="1:14" ht="15" customHeight="1" x14ac:dyDescent="0.2">
      <c r="A123" s="559">
        <v>123</v>
      </c>
      <c r="B123" s="560"/>
      <c r="C123" s="715"/>
      <c r="D123" s="715"/>
      <c r="E123" s="715"/>
      <c r="F123" s="705" t="s">
        <v>557</v>
      </c>
      <c r="G123" s="611"/>
      <c r="H123" s="712" t="e">
        <f t="shared" si="7"/>
        <v>#DIV/0!</v>
      </c>
      <c r="I123" s="712" t="e">
        <f t="shared" si="7"/>
        <v>#DIV/0!</v>
      </c>
      <c r="J123" s="712" t="e">
        <f t="shared" si="7"/>
        <v>#DIV/0!</v>
      </c>
      <c r="K123" s="712" t="e">
        <f t="shared" si="7"/>
        <v>#DIV/0!</v>
      </c>
      <c r="L123" s="712" t="e">
        <f t="shared" si="7"/>
        <v>#DIV/0!</v>
      </c>
      <c r="M123" s="712" t="e">
        <f t="shared" si="7"/>
        <v>#DIV/0!</v>
      </c>
      <c r="N123" s="564"/>
    </row>
    <row r="124" spans="1:14" ht="15" customHeight="1" x14ac:dyDescent="0.2">
      <c r="A124" s="559">
        <v>124</v>
      </c>
      <c r="B124" s="560"/>
      <c r="C124" s="715"/>
      <c r="D124" s="715"/>
      <c r="E124" s="715"/>
      <c r="F124" s="705" t="s">
        <v>558</v>
      </c>
      <c r="G124" s="611"/>
      <c r="H124" s="712" t="e">
        <f t="shared" si="7"/>
        <v>#DIV/0!</v>
      </c>
      <c r="I124" s="712" t="e">
        <f t="shared" si="7"/>
        <v>#DIV/0!</v>
      </c>
      <c r="J124" s="712" t="e">
        <f t="shared" si="7"/>
        <v>#DIV/0!</v>
      </c>
      <c r="K124" s="712" t="e">
        <f t="shared" si="7"/>
        <v>#DIV/0!</v>
      </c>
      <c r="L124" s="712" t="e">
        <f t="shared" si="7"/>
        <v>#DIV/0!</v>
      </c>
      <c r="M124" s="712" t="e">
        <f t="shared" si="7"/>
        <v>#DIV/0!</v>
      </c>
      <c r="N124" s="564"/>
    </row>
    <row r="125" spans="1:14" ht="15" customHeight="1" x14ac:dyDescent="0.2">
      <c r="A125" s="559">
        <v>125</v>
      </c>
      <c r="B125" s="560"/>
      <c r="C125" s="715"/>
      <c r="D125" s="715"/>
      <c r="E125" s="715"/>
      <c r="F125" s="705" t="s">
        <v>559</v>
      </c>
      <c r="G125" s="611"/>
      <c r="H125" s="712" t="e">
        <f t="shared" si="7"/>
        <v>#DIV/0!</v>
      </c>
      <c r="I125" s="712" t="e">
        <f t="shared" si="7"/>
        <v>#DIV/0!</v>
      </c>
      <c r="J125" s="712" t="e">
        <f t="shared" si="7"/>
        <v>#DIV/0!</v>
      </c>
      <c r="K125" s="712" t="e">
        <f t="shared" si="7"/>
        <v>#DIV/0!</v>
      </c>
      <c r="L125" s="712" t="e">
        <f t="shared" si="7"/>
        <v>#DIV/0!</v>
      </c>
      <c r="M125" s="712" t="e">
        <f t="shared" si="7"/>
        <v>#DIV/0!</v>
      </c>
      <c r="N125" s="564"/>
    </row>
    <row r="126" spans="1:14" ht="15" customHeight="1" x14ac:dyDescent="0.2">
      <c r="A126" s="559">
        <v>126</v>
      </c>
      <c r="B126" s="560"/>
      <c r="C126" s="715"/>
      <c r="D126" s="715"/>
      <c r="E126" s="715"/>
      <c r="F126" s="705" t="s">
        <v>560</v>
      </c>
      <c r="G126" s="611"/>
      <c r="H126" s="712" t="e">
        <f t="shared" si="7"/>
        <v>#DIV/0!</v>
      </c>
      <c r="I126" s="712" t="e">
        <f t="shared" si="7"/>
        <v>#DIV/0!</v>
      </c>
      <c r="J126" s="712" t="e">
        <f t="shared" si="7"/>
        <v>#DIV/0!</v>
      </c>
      <c r="K126" s="712" t="e">
        <f t="shared" si="7"/>
        <v>#DIV/0!</v>
      </c>
      <c r="L126" s="712" t="e">
        <f t="shared" si="7"/>
        <v>#DIV/0!</v>
      </c>
      <c r="M126" s="712" t="e">
        <f t="shared" si="7"/>
        <v>#DIV/0!</v>
      </c>
      <c r="N126" s="564"/>
    </row>
    <row r="127" spans="1:14" ht="15" customHeight="1" x14ac:dyDescent="0.2">
      <c r="A127" s="559">
        <v>127</v>
      </c>
      <c r="B127" s="560"/>
      <c r="C127" s="715"/>
      <c r="D127" s="715"/>
      <c r="E127" s="715"/>
      <c r="F127" s="705" t="s">
        <v>561</v>
      </c>
      <c r="G127" s="611"/>
      <c r="H127" s="712" t="e">
        <f t="shared" si="7"/>
        <v>#DIV/0!</v>
      </c>
      <c r="I127" s="712" t="e">
        <f t="shared" si="7"/>
        <v>#DIV/0!</v>
      </c>
      <c r="J127" s="712" t="e">
        <f t="shared" si="7"/>
        <v>#DIV/0!</v>
      </c>
      <c r="K127" s="712" t="e">
        <f t="shared" si="7"/>
        <v>#DIV/0!</v>
      </c>
      <c r="L127" s="712" t="e">
        <f t="shared" si="7"/>
        <v>#DIV/0!</v>
      </c>
      <c r="M127" s="712" t="e">
        <f t="shared" si="7"/>
        <v>#DIV/0!</v>
      </c>
      <c r="N127" s="564"/>
    </row>
    <row r="128" spans="1:14" ht="15" customHeight="1" x14ac:dyDescent="0.2">
      <c r="A128" s="559">
        <v>128</v>
      </c>
      <c r="B128" s="560"/>
      <c r="C128" s="715"/>
      <c r="D128" s="715"/>
      <c r="E128" s="715"/>
      <c r="F128" s="705" t="s">
        <v>562</v>
      </c>
      <c r="G128" s="611"/>
      <c r="H128" s="712" t="e">
        <f t="shared" si="7"/>
        <v>#DIV/0!</v>
      </c>
      <c r="I128" s="712" t="e">
        <f t="shared" si="7"/>
        <v>#DIV/0!</v>
      </c>
      <c r="J128" s="712" t="e">
        <f t="shared" si="7"/>
        <v>#DIV/0!</v>
      </c>
      <c r="K128" s="712" t="e">
        <f t="shared" si="7"/>
        <v>#DIV/0!</v>
      </c>
      <c r="L128" s="712" t="e">
        <f t="shared" si="7"/>
        <v>#DIV/0!</v>
      </c>
      <c r="M128" s="712" t="e">
        <f t="shared" si="7"/>
        <v>#DIV/0!</v>
      </c>
      <c r="N128" s="564"/>
    </row>
    <row r="129" spans="1:14" ht="15" customHeight="1" x14ac:dyDescent="0.2">
      <c r="A129" s="559">
        <v>129</v>
      </c>
      <c r="B129" s="560"/>
      <c r="C129" s="715"/>
      <c r="D129" s="715"/>
      <c r="E129" s="715"/>
      <c r="F129" s="705" t="s">
        <v>563</v>
      </c>
      <c r="G129" s="611"/>
      <c r="H129" s="712" t="e">
        <f t="shared" si="7"/>
        <v>#DIV/0!</v>
      </c>
      <c r="I129" s="712" t="e">
        <f t="shared" si="7"/>
        <v>#DIV/0!</v>
      </c>
      <c r="J129" s="712" t="e">
        <f t="shared" si="7"/>
        <v>#DIV/0!</v>
      </c>
      <c r="K129" s="712" t="e">
        <f t="shared" si="7"/>
        <v>#DIV/0!</v>
      </c>
      <c r="L129" s="712" t="e">
        <f t="shared" si="7"/>
        <v>#DIV/0!</v>
      </c>
      <c r="M129" s="712" t="e">
        <f t="shared" si="7"/>
        <v>#DIV/0!</v>
      </c>
      <c r="N129" s="564"/>
    </row>
    <row r="130" spans="1:14" ht="15" customHeight="1" x14ac:dyDescent="0.2">
      <c r="A130" s="559">
        <v>130</v>
      </c>
      <c r="B130" s="560"/>
      <c r="C130" s="715"/>
      <c r="D130" s="715"/>
      <c r="E130" s="715"/>
      <c r="F130" s="705" t="s">
        <v>564</v>
      </c>
      <c r="G130" s="611"/>
      <c r="H130" s="712" t="e">
        <f t="shared" si="7"/>
        <v>#DIV/0!</v>
      </c>
      <c r="I130" s="712" t="e">
        <f t="shared" si="7"/>
        <v>#DIV/0!</v>
      </c>
      <c r="J130" s="712" t="e">
        <f t="shared" si="7"/>
        <v>#DIV/0!</v>
      </c>
      <c r="K130" s="712" t="e">
        <f t="shared" si="7"/>
        <v>#DIV/0!</v>
      </c>
      <c r="L130" s="712" t="e">
        <f t="shared" si="7"/>
        <v>#DIV/0!</v>
      </c>
      <c r="M130" s="712" t="e">
        <f t="shared" si="7"/>
        <v>#DIV/0!</v>
      </c>
      <c r="N130" s="564"/>
    </row>
    <row r="131" spans="1:14" ht="15" customHeight="1" x14ac:dyDescent="0.2">
      <c r="A131" s="559">
        <v>131</v>
      </c>
      <c r="B131" s="560"/>
      <c r="C131" s="715"/>
      <c r="D131" s="715"/>
      <c r="E131" s="715"/>
      <c r="F131" s="705" t="s">
        <v>565</v>
      </c>
      <c r="G131" s="611"/>
      <c r="H131" s="712" t="e">
        <f t="shared" si="7"/>
        <v>#DIV/0!</v>
      </c>
      <c r="I131" s="712" t="e">
        <f t="shared" si="7"/>
        <v>#DIV/0!</v>
      </c>
      <c r="J131" s="712" t="e">
        <f t="shared" si="7"/>
        <v>#DIV/0!</v>
      </c>
      <c r="K131" s="712" t="e">
        <f t="shared" si="7"/>
        <v>#DIV/0!</v>
      </c>
      <c r="L131" s="712" t="e">
        <f t="shared" si="7"/>
        <v>#DIV/0!</v>
      </c>
      <c r="M131" s="712" t="e">
        <f t="shared" si="7"/>
        <v>#DIV/0!</v>
      </c>
      <c r="N131" s="564"/>
    </row>
    <row r="132" spans="1:14" ht="15" customHeight="1" thickBot="1" x14ac:dyDescent="0.25">
      <c r="A132" s="559">
        <v>132</v>
      </c>
      <c r="B132" s="560"/>
      <c r="C132" s="715"/>
      <c r="D132" s="715"/>
      <c r="E132" s="715"/>
      <c r="F132" s="705" t="s">
        <v>566</v>
      </c>
      <c r="G132" s="611"/>
      <c r="H132" s="712" t="e">
        <f t="shared" si="7"/>
        <v>#DIV/0!</v>
      </c>
      <c r="I132" s="712" t="e">
        <f t="shared" si="7"/>
        <v>#DIV/0!</v>
      </c>
      <c r="J132" s="712" t="e">
        <f t="shared" si="7"/>
        <v>#DIV/0!</v>
      </c>
      <c r="K132" s="712" t="e">
        <f t="shared" si="7"/>
        <v>#DIV/0!</v>
      </c>
      <c r="L132" s="712" t="e">
        <f t="shared" si="7"/>
        <v>#DIV/0!</v>
      </c>
      <c r="M132" s="712" t="e">
        <f t="shared" si="7"/>
        <v>#DIV/0!</v>
      </c>
      <c r="N132" s="564"/>
    </row>
    <row r="133" spans="1:14" ht="15" customHeight="1" thickBot="1" x14ac:dyDescent="0.3">
      <c r="A133" s="559">
        <v>133</v>
      </c>
      <c r="B133" s="560"/>
      <c r="C133" s="715"/>
      <c r="D133" s="715"/>
      <c r="E133" s="715"/>
      <c r="F133" s="704" t="s">
        <v>3</v>
      </c>
      <c r="G133" s="611"/>
      <c r="H133" s="713" t="e">
        <f t="shared" si="7"/>
        <v>#DIV/0!</v>
      </c>
      <c r="I133" s="713" t="e">
        <f t="shared" si="7"/>
        <v>#DIV/0!</v>
      </c>
      <c r="J133" s="713" t="e">
        <f t="shared" si="7"/>
        <v>#DIV/0!</v>
      </c>
      <c r="K133" s="713" t="e">
        <f t="shared" si="7"/>
        <v>#DIV/0!</v>
      </c>
      <c r="L133" s="713" t="e">
        <f t="shared" si="7"/>
        <v>#DIV/0!</v>
      </c>
      <c r="M133" s="713" t="e">
        <f t="shared" si="7"/>
        <v>#DIV/0!</v>
      </c>
      <c r="N133" s="564"/>
    </row>
    <row r="134" spans="1:14" ht="15" customHeight="1" x14ac:dyDescent="0.2">
      <c r="A134" s="559">
        <v>134</v>
      </c>
      <c r="B134" s="560"/>
      <c r="C134" s="715"/>
      <c r="D134" s="715"/>
      <c r="E134" s="715"/>
      <c r="F134" s="579"/>
      <c r="G134" s="611"/>
      <c r="H134" s="714"/>
      <c r="I134" s="714"/>
      <c r="J134" s="714"/>
      <c r="K134" s="714"/>
      <c r="L134" s="714"/>
      <c r="M134" s="714"/>
      <c r="N134" s="564"/>
    </row>
    <row r="135" spans="1:14" ht="15" customHeight="1" x14ac:dyDescent="0.2">
      <c r="A135" s="559">
        <v>135</v>
      </c>
      <c r="B135" s="560"/>
      <c r="C135" s="715"/>
      <c r="D135" s="715"/>
      <c r="E135" s="715"/>
      <c r="F135" s="579"/>
      <c r="G135" s="611"/>
      <c r="H135" s="714"/>
      <c r="I135" s="714"/>
      <c r="J135" s="714"/>
      <c r="K135" s="714"/>
      <c r="L135" s="714"/>
      <c r="M135" s="714"/>
      <c r="N135" s="564"/>
    </row>
    <row r="136" spans="1:14" ht="15" customHeight="1" x14ac:dyDescent="0.2">
      <c r="A136" s="559">
        <v>136</v>
      </c>
      <c r="B136" s="560"/>
      <c r="C136" s="715"/>
      <c r="D136" s="715"/>
      <c r="E136" s="715"/>
      <c r="F136" s="579"/>
      <c r="G136" s="611"/>
      <c r="H136" s="714"/>
      <c r="I136" s="714"/>
      <c r="J136" s="714"/>
      <c r="K136" s="714"/>
      <c r="L136" s="714"/>
      <c r="M136" s="714"/>
      <c r="N136" s="564"/>
    </row>
    <row r="137" spans="1:14" ht="15" customHeight="1" x14ac:dyDescent="0.2">
      <c r="A137" s="559">
        <v>137</v>
      </c>
      <c r="B137" s="560"/>
      <c r="C137" s="715"/>
      <c r="D137" s="715"/>
      <c r="E137" s="715"/>
      <c r="F137" s="579"/>
      <c r="G137" s="611"/>
      <c r="H137" s="714"/>
      <c r="I137" s="714"/>
      <c r="J137" s="714"/>
      <c r="K137" s="714"/>
      <c r="L137" s="714"/>
      <c r="M137" s="714"/>
      <c r="N137" s="564"/>
    </row>
    <row r="138" spans="1:14" ht="15" customHeight="1" x14ac:dyDescent="0.2">
      <c r="A138" s="559">
        <v>138</v>
      </c>
      <c r="B138" s="560"/>
      <c r="C138" s="715"/>
      <c r="D138" s="715"/>
      <c r="E138" s="715"/>
      <c r="F138" s="715"/>
      <c r="G138" s="611"/>
      <c r="H138" s="611"/>
      <c r="I138" s="611"/>
      <c r="J138" s="611"/>
      <c r="K138" s="611"/>
      <c r="L138" s="611"/>
      <c r="M138" s="611"/>
      <c r="N138" s="564"/>
    </row>
    <row r="139" spans="1:14" x14ac:dyDescent="0.2">
      <c r="A139" s="559">
        <v>139</v>
      </c>
      <c r="B139" s="756"/>
      <c r="C139" s="757"/>
      <c r="D139" s="757"/>
      <c r="E139" s="757"/>
      <c r="F139" s="757"/>
      <c r="G139" s="757"/>
      <c r="H139" s="757"/>
      <c r="I139" s="757"/>
      <c r="J139" s="757"/>
      <c r="K139" s="757"/>
      <c r="L139" s="757"/>
      <c r="M139" s="757"/>
      <c r="N139" s="606"/>
    </row>
  </sheetData>
  <sheetProtection formatRows="0" insertRows="0"/>
  <mergeCells count="14">
    <mergeCell ref="C15:D15"/>
    <mergeCell ref="A5:M5"/>
    <mergeCell ref="H7:M7"/>
    <mergeCell ref="H8:M8"/>
    <mergeCell ref="K2:L2"/>
    <mergeCell ref="K3:L3"/>
    <mergeCell ref="I65:M65"/>
    <mergeCell ref="I100:M100"/>
    <mergeCell ref="C16:D16"/>
    <mergeCell ref="C17:D17"/>
    <mergeCell ref="C18:D18"/>
    <mergeCell ref="C19:D19"/>
    <mergeCell ref="H25:M25"/>
    <mergeCell ref="I26:M26"/>
  </mergeCells>
  <dataValidations count="1">
    <dataValidation allowBlank="1" showInputMessage="1" showErrorMessage="1" prompt="Please enter text" sqref="F102:F132 F28:F58 F67:F97 F10:F19" xr:uid="{469E00DC-EA44-44E0-8984-73DB72110DB3}"/>
  </dataValidations>
  <pageMargins left="0.70866141732283472" right="0.70866141732283472" top="0.74803149606299213" bottom="0.74803149606299213" header="0.31496062992125989" footer="0.31496062992125989"/>
  <pageSetup paperSize="9" scale="21" orientation="landscape" cellComments="asDisplayed"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B2CBD-E7E8-47CE-9E7E-0B47481A54B5}">
  <sheetPr>
    <tabColor rgb="FFFFFF00"/>
  </sheetPr>
  <dimension ref="A1:U70"/>
  <sheetViews>
    <sheetView showGridLines="0" view="pageBreakPreview" zoomScaleNormal="100" zoomScaleSheetLayoutView="100" workbookViewId="0">
      <selection activeCell="I6" sqref="I6"/>
    </sheetView>
  </sheetViews>
  <sheetFormatPr defaultColWidth="9.140625" defaultRowHeight="12.75" x14ac:dyDescent="0.2"/>
  <cols>
    <col min="1" max="1" width="18.7109375" style="558" customWidth="1"/>
    <col min="2" max="3" width="17.85546875" style="558" customWidth="1"/>
    <col min="4" max="4" width="31.7109375" style="558" customWidth="1"/>
    <col min="5" max="5" width="11.140625" style="558" customWidth="1"/>
    <col min="6" max="6" width="31.7109375" style="558" customWidth="1"/>
    <col min="7" max="7" width="12.7109375" style="558" customWidth="1"/>
    <col min="8" max="8" width="39.42578125" style="558" customWidth="1"/>
    <col min="9" max="11" width="52.7109375" style="558" customWidth="1"/>
    <col min="12" max="12" width="2.7109375" style="558" customWidth="1"/>
    <col min="13" max="13" width="3.7109375" style="800" customWidth="1"/>
    <col min="14" max="18" width="38.7109375" style="558" customWidth="1"/>
    <col min="19" max="19" width="2.7109375" style="558" customWidth="1"/>
    <col min="20" max="16384" width="9.140625" style="548"/>
  </cols>
  <sheetData>
    <row r="1" spans="1:21" ht="15" customHeight="1" x14ac:dyDescent="0.2">
      <c r="A1" s="456"/>
      <c r="B1" s="225"/>
      <c r="C1" s="225"/>
      <c r="D1" s="225"/>
      <c r="E1" s="225"/>
      <c r="F1" s="225"/>
      <c r="G1" s="225"/>
      <c r="H1" s="225"/>
      <c r="I1" s="225"/>
      <c r="J1" s="225"/>
      <c r="K1" s="225"/>
      <c r="L1" s="223"/>
      <c r="M1" s="760"/>
      <c r="N1" s="760"/>
      <c r="O1" s="760"/>
      <c r="P1" s="760"/>
      <c r="Q1" s="760"/>
      <c r="R1" s="760"/>
      <c r="S1" s="760"/>
      <c r="T1" s="760"/>
      <c r="U1" s="214"/>
    </row>
    <row r="2" spans="1:21" ht="18" customHeight="1" x14ac:dyDescent="0.3">
      <c r="A2" s="457"/>
      <c r="B2" s="214"/>
      <c r="C2" s="214"/>
      <c r="D2" s="214"/>
      <c r="E2" s="214"/>
      <c r="F2" s="214"/>
      <c r="G2" s="214"/>
      <c r="H2" s="214"/>
      <c r="I2" s="549" t="s">
        <v>1052</v>
      </c>
      <c r="J2" s="940" t="s">
        <v>426</v>
      </c>
      <c r="K2" s="941"/>
      <c r="L2" s="212"/>
      <c r="M2" s="760"/>
      <c r="N2" s="760"/>
      <c r="O2" s="760"/>
      <c r="P2" s="760"/>
      <c r="Q2" s="760"/>
      <c r="R2" s="760"/>
      <c r="S2" s="760"/>
      <c r="T2" s="760"/>
      <c r="U2" s="214"/>
    </row>
    <row r="3" spans="1:21" ht="18" customHeight="1" x14ac:dyDescent="0.25">
      <c r="A3" s="457"/>
      <c r="B3" s="214"/>
      <c r="C3" s="214"/>
      <c r="D3" s="214"/>
      <c r="E3" s="214"/>
      <c r="F3" s="214"/>
      <c r="G3" s="214"/>
      <c r="H3" s="214"/>
      <c r="I3" s="549" t="s">
        <v>1075</v>
      </c>
      <c r="J3" s="942" t="s">
        <v>426</v>
      </c>
      <c r="K3" s="943"/>
      <c r="L3" s="212"/>
      <c r="M3" s="760"/>
      <c r="N3" s="760"/>
      <c r="O3" s="760"/>
      <c r="P3" s="760"/>
      <c r="Q3" s="760"/>
      <c r="R3" s="760"/>
      <c r="S3" s="760"/>
      <c r="T3" s="760"/>
      <c r="U3" s="214"/>
    </row>
    <row r="4" spans="1:21" ht="18" customHeight="1" x14ac:dyDescent="0.35">
      <c r="A4" s="761"/>
      <c r="B4" s="214"/>
      <c r="C4" s="214"/>
      <c r="D4" s="214"/>
      <c r="E4" s="214"/>
      <c r="F4" s="214"/>
      <c r="G4" s="214"/>
      <c r="H4" s="214"/>
      <c r="I4" s="549" t="s">
        <v>1076</v>
      </c>
      <c r="J4" s="944"/>
      <c r="K4" s="945"/>
      <c r="L4" s="212"/>
      <c r="M4" s="760"/>
      <c r="N4" s="760"/>
      <c r="O4" s="760"/>
      <c r="P4" s="760"/>
      <c r="Q4" s="760"/>
      <c r="R4" s="760"/>
      <c r="S4" s="760"/>
      <c r="T4" s="760"/>
      <c r="U4" s="214"/>
    </row>
    <row r="5" spans="1:21" ht="21" x14ac:dyDescent="0.35">
      <c r="A5" s="550" t="s">
        <v>647</v>
      </c>
      <c r="B5" s="214"/>
      <c r="C5" s="214"/>
      <c r="D5" s="214"/>
      <c r="E5" s="214"/>
      <c r="F5" s="214"/>
      <c r="G5" s="214"/>
      <c r="H5" s="214"/>
      <c r="I5" s="549"/>
      <c r="J5" s="549"/>
      <c r="K5" s="549"/>
      <c r="L5" s="212"/>
      <c r="M5" s="760"/>
      <c r="N5" s="760"/>
      <c r="O5" s="760"/>
      <c r="P5" s="760"/>
      <c r="Q5" s="760"/>
      <c r="R5" s="760"/>
      <c r="S5" s="760"/>
      <c r="T5" s="760"/>
      <c r="U5" s="214"/>
    </row>
    <row r="6" spans="1:21" s="765" customFormat="1" ht="33.75" customHeight="1" x14ac:dyDescent="0.2">
      <c r="A6" s="916" t="s">
        <v>1074</v>
      </c>
      <c r="B6" s="917"/>
      <c r="C6" s="917"/>
      <c r="D6" s="917"/>
      <c r="E6" s="917"/>
      <c r="F6" s="917"/>
      <c r="G6" s="917"/>
      <c r="H6" s="716"/>
      <c r="I6" s="762"/>
      <c r="J6" s="762"/>
      <c r="K6" s="762"/>
      <c r="L6" s="553"/>
      <c r="M6" s="763"/>
      <c r="N6" s="763"/>
      <c r="O6" s="763"/>
      <c r="P6" s="763"/>
      <c r="Q6" s="763"/>
      <c r="R6" s="763"/>
      <c r="S6" s="763"/>
      <c r="T6" s="763"/>
      <c r="U6" s="764"/>
    </row>
    <row r="7" spans="1:21" s="765" customFormat="1" ht="24.75" customHeight="1" x14ac:dyDescent="0.35">
      <c r="A7" s="946" t="s">
        <v>648</v>
      </c>
      <c r="B7" s="947"/>
      <c r="C7" s="947"/>
      <c r="D7" s="947"/>
      <c r="E7" s="716"/>
      <c r="F7" s="716"/>
      <c r="G7" s="716"/>
      <c r="H7" s="716"/>
      <c r="I7" s="762"/>
      <c r="J7" s="762"/>
      <c r="K7" s="762"/>
      <c r="L7" s="553"/>
      <c r="M7" s="763"/>
      <c r="N7" s="939" t="s">
        <v>649</v>
      </c>
      <c r="O7" s="939"/>
      <c r="P7" s="939"/>
      <c r="Q7" s="939"/>
      <c r="R7" s="939"/>
      <c r="S7" s="763"/>
      <c r="T7" s="763"/>
      <c r="U7" s="764"/>
    </row>
    <row r="8" spans="1:21" s="769" customFormat="1" ht="52.5" customHeight="1" x14ac:dyDescent="0.25">
      <c r="A8" s="766" t="s">
        <v>650</v>
      </c>
      <c r="B8" s="766" t="s">
        <v>651</v>
      </c>
      <c r="C8" s="766" t="s">
        <v>652</v>
      </c>
      <c r="D8" s="766" t="s">
        <v>653</v>
      </c>
      <c r="E8" s="766" t="s">
        <v>654</v>
      </c>
      <c r="F8" s="766" t="s">
        <v>655</v>
      </c>
      <c r="G8" s="766" t="s">
        <v>656</v>
      </c>
      <c r="H8" s="766" t="s">
        <v>657</v>
      </c>
      <c r="I8" s="766" t="s">
        <v>658</v>
      </c>
      <c r="J8" s="766" t="s">
        <v>659</v>
      </c>
      <c r="K8" s="766" t="s">
        <v>660</v>
      </c>
      <c r="L8" s="767"/>
      <c r="M8" s="768"/>
      <c r="N8" s="766" t="s">
        <v>661</v>
      </c>
      <c r="O8" s="766" t="s">
        <v>662</v>
      </c>
      <c r="P8" s="766" t="s">
        <v>663</v>
      </c>
      <c r="Q8" s="766" t="s">
        <v>664</v>
      </c>
      <c r="R8" s="766" t="s">
        <v>665</v>
      </c>
      <c r="S8" s="763"/>
    </row>
    <row r="9" spans="1:21" s="779" customFormat="1" ht="214.5" customHeight="1" x14ac:dyDescent="0.25">
      <c r="A9" s="770">
        <v>1</v>
      </c>
      <c r="B9" s="771" t="s">
        <v>666</v>
      </c>
      <c r="C9" s="772"/>
      <c r="D9" s="773" t="s">
        <v>667</v>
      </c>
      <c r="E9" s="774"/>
      <c r="F9" s="775"/>
      <c r="G9" s="776"/>
      <c r="H9" s="776"/>
      <c r="I9" s="771" t="s">
        <v>668</v>
      </c>
      <c r="J9" s="771" t="s">
        <v>669</v>
      </c>
      <c r="K9" s="771" t="s">
        <v>670</v>
      </c>
      <c r="L9" s="777"/>
      <c r="M9" s="778"/>
      <c r="N9" s="771" t="s">
        <v>671</v>
      </c>
      <c r="O9" s="771" t="s">
        <v>672</v>
      </c>
      <c r="P9" s="771" t="s">
        <v>673</v>
      </c>
      <c r="Q9" s="771" t="s">
        <v>674</v>
      </c>
      <c r="R9" s="771" t="s">
        <v>675</v>
      </c>
      <c r="S9" s="763"/>
    </row>
    <row r="10" spans="1:21" s="779" customFormat="1" ht="205.5" customHeight="1" x14ac:dyDescent="0.25">
      <c r="A10" s="770">
        <v>2</v>
      </c>
      <c r="B10" s="926" t="s">
        <v>676</v>
      </c>
      <c r="C10" s="771"/>
      <c r="D10" s="773" t="s">
        <v>677</v>
      </c>
      <c r="E10" s="774"/>
      <c r="F10" s="776"/>
      <c r="G10" s="776"/>
      <c r="H10" s="776"/>
      <c r="I10" s="771" t="s">
        <v>678</v>
      </c>
      <c r="J10" s="771" t="s">
        <v>679</v>
      </c>
      <c r="K10" s="771" t="s">
        <v>680</v>
      </c>
      <c r="L10" s="777"/>
      <c r="M10" s="778"/>
      <c r="N10" s="771" t="s">
        <v>681</v>
      </c>
      <c r="O10" s="771" t="s">
        <v>682</v>
      </c>
      <c r="P10" s="771" t="s">
        <v>683</v>
      </c>
      <c r="Q10" s="771" t="s">
        <v>684</v>
      </c>
      <c r="R10" s="771" t="s">
        <v>675</v>
      </c>
      <c r="S10" s="763"/>
    </row>
    <row r="11" spans="1:21" s="779" customFormat="1" ht="171.75" customHeight="1" x14ac:dyDescent="0.25">
      <c r="A11" s="770">
        <v>3</v>
      </c>
      <c r="B11" s="927"/>
      <c r="C11" s="771"/>
      <c r="D11" s="773" t="s">
        <v>685</v>
      </c>
      <c r="E11" s="774"/>
      <c r="F11" s="776"/>
      <c r="G11" s="776"/>
      <c r="H11" s="776"/>
      <c r="I11" s="771" t="s">
        <v>686</v>
      </c>
      <c r="J11" s="771" t="s">
        <v>687</v>
      </c>
      <c r="K11" s="771" t="s">
        <v>688</v>
      </c>
      <c r="L11" s="777"/>
      <c r="M11" s="778"/>
      <c r="N11" s="771" t="s">
        <v>689</v>
      </c>
      <c r="O11" s="771" t="s">
        <v>690</v>
      </c>
      <c r="P11" s="771" t="s">
        <v>691</v>
      </c>
      <c r="Q11" s="771" t="s">
        <v>692</v>
      </c>
      <c r="R11" s="771" t="s">
        <v>675</v>
      </c>
      <c r="S11" s="763"/>
    </row>
    <row r="12" spans="1:21" s="779" customFormat="1" ht="164.25" customHeight="1" x14ac:dyDescent="0.25">
      <c r="A12" s="770">
        <v>4</v>
      </c>
      <c r="B12" s="926" t="s">
        <v>693</v>
      </c>
      <c r="C12" s="771"/>
      <c r="D12" s="773" t="s">
        <v>694</v>
      </c>
      <c r="E12" s="774"/>
      <c r="F12" s="776"/>
      <c r="G12" s="776"/>
      <c r="H12" s="776"/>
      <c r="I12" s="771" t="s">
        <v>695</v>
      </c>
      <c r="J12" s="771" t="s">
        <v>696</v>
      </c>
      <c r="K12" s="771" t="s">
        <v>697</v>
      </c>
      <c r="L12" s="780"/>
      <c r="M12" s="778"/>
      <c r="N12" s="771" t="s">
        <v>698</v>
      </c>
      <c r="O12" s="771" t="s">
        <v>699</v>
      </c>
      <c r="P12" s="771" t="s">
        <v>700</v>
      </c>
      <c r="Q12" s="771" t="s">
        <v>701</v>
      </c>
      <c r="R12" s="771" t="s">
        <v>675</v>
      </c>
      <c r="S12" s="763"/>
    </row>
    <row r="13" spans="1:21" s="779" customFormat="1" ht="167.25" customHeight="1" x14ac:dyDescent="0.25">
      <c r="A13" s="770">
        <v>5</v>
      </c>
      <c r="B13" s="928"/>
      <c r="C13" s="771"/>
      <c r="D13" s="773" t="s">
        <v>702</v>
      </c>
      <c r="E13" s="774"/>
      <c r="F13" s="781"/>
      <c r="G13" s="781"/>
      <c r="H13" s="781"/>
      <c r="I13" s="771" t="s">
        <v>703</v>
      </c>
      <c r="J13" s="771" t="s">
        <v>704</v>
      </c>
      <c r="K13" s="771" t="s">
        <v>705</v>
      </c>
      <c r="L13" s="777"/>
      <c r="M13" s="778"/>
      <c r="N13" s="771" t="s">
        <v>706</v>
      </c>
      <c r="O13" s="771" t="s">
        <v>707</v>
      </c>
      <c r="P13" s="771" t="s">
        <v>708</v>
      </c>
      <c r="Q13" s="771" t="s">
        <v>709</v>
      </c>
      <c r="R13" s="771" t="s">
        <v>675</v>
      </c>
      <c r="S13" s="763"/>
    </row>
    <row r="14" spans="1:21" s="779" customFormat="1" ht="180" customHeight="1" x14ac:dyDescent="0.25">
      <c r="A14" s="770">
        <v>6</v>
      </c>
      <c r="B14" s="928"/>
      <c r="C14" s="771"/>
      <c r="D14" s="773" t="s">
        <v>710</v>
      </c>
      <c r="E14" s="774"/>
      <c r="F14" s="781"/>
      <c r="G14" s="781"/>
      <c r="H14" s="781"/>
      <c r="I14" s="771" t="s">
        <v>711</v>
      </c>
      <c r="J14" s="771" t="s">
        <v>712</v>
      </c>
      <c r="K14" s="771" t="s">
        <v>713</v>
      </c>
      <c r="L14" s="777"/>
      <c r="M14" s="778"/>
      <c r="N14" s="771" t="s">
        <v>714</v>
      </c>
      <c r="O14" s="771" t="s">
        <v>715</v>
      </c>
      <c r="P14" s="771" t="s">
        <v>716</v>
      </c>
      <c r="Q14" s="771" t="s">
        <v>717</v>
      </c>
      <c r="R14" s="771" t="s">
        <v>675</v>
      </c>
      <c r="S14" s="763"/>
    </row>
    <row r="15" spans="1:21" s="779" customFormat="1" ht="221.25" customHeight="1" x14ac:dyDescent="0.25">
      <c r="A15" s="770">
        <v>7</v>
      </c>
      <c r="B15" s="927"/>
      <c r="C15" s="771"/>
      <c r="D15" s="773" t="s">
        <v>718</v>
      </c>
      <c r="E15" s="774"/>
      <c r="F15" s="781"/>
      <c r="G15" s="781"/>
      <c r="H15" s="781"/>
      <c r="I15" s="771" t="s">
        <v>719</v>
      </c>
      <c r="J15" s="771" t="s">
        <v>720</v>
      </c>
      <c r="K15" s="771" t="s">
        <v>721</v>
      </c>
      <c r="L15" s="777"/>
      <c r="M15" s="778"/>
      <c r="N15" s="771" t="s">
        <v>722</v>
      </c>
      <c r="O15" s="771" t="s">
        <v>723</v>
      </c>
      <c r="P15" s="771" t="s">
        <v>724</v>
      </c>
      <c r="Q15" s="771" t="s">
        <v>725</v>
      </c>
      <c r="R15" s="771" t="s">
        <v>675</v>
      </c>
      <c r="S15" s="763"/>
    </row>
    <row r="16" spans="1:21" s="779" customFormat="1" ht="278.25" customHeight="1" x14ac:dyDescent="0.25">
      <c r="A16" s="770">
        <v>33</v>
      </c>
      <c r="B16" s="771" t="s">
        <v>726</v>
      </c>
      <c r="C16" s="771"/>
      <c r="D16" s="773" t="s">
        <v>727</v>
      </c>
      <c r="E16" s="774"/>
      <c r="F16" s="781"/>
      <c r="G16" s="781"/>
      <c r="H16" s="781"/>
      <c r="I16" s="771" t="s">
        <v>728</v>
      </c>
      <c r="J16" s="771" t="s">
        <v>729</v>
      </c>
      <c r="K16" s="771" t="s">
        <v>730</v>
      </c>
      <c r="L16" s="780"/>
      <c r="M16" s="778"/>
      <c r="N16" s="771" t="s">
        <v>731</v>
      </c>
      <c r="O16" s="771" t="s">
        <v>732</v>
      </c>
      <c r="P16" s="771" t="s">
        <v>733</v>
      </c>
      <c r="Q16" s="771" t="s">
        <v>734</v>
      </c>
      <c r="R16" s="771" t="s">
        <v>675</v>
      </c>
      <c r="S16" s="763"/>
    </row>
    <row r="17" spans="1:19" s="779" customFormat="1" ht="185.25" customHeight="1" x14ac:dyDescent="0.25">
      <c r="A17" s="770">
        <v>8</v>
      </c>
      <c r="B17" s="926" t="s">
        <v>735</v>
      </c>
      <c r="C17" s="771"/>
      <c r="D17" s="773" t="s">
        <v>736</v>
      </c>
      <c r="E17" s="774"/>
      <c r="F17" s="781"/>
      <c r="G17" s="781"/>
      <c r="H17" s="781"/>
      <c r="I17" s="771" t="s">
        <v>737</v>
      </c>
      <c r="J17" s="771" t="s">
        <v>738</v>
      </c>
      <c r="K17" s="771" t="s">
        <v>739</v>
      </c>
      <c r="L17" s="777"/>
      <c r="M17" s="778"/>
      <c r="N17" s="771" t="s">
        <v>740</v>
      </c>
      <c r="O17" s="771" t="s">
        <v>741</v>
      </c>
      <c r="P17" s="771" t="s">
        <v>742</v>
      </c>
      <c r="Q17" s="771" t="s">
        <v>743</v>
      </c>
      <c r="R17" s="771" t="s">
        <v>675</v>
      </c>
      <c r="S17" s="763"/>
    </row>
    <row r="18" spans="1:19" s="779" customFormat="1" ht="168.75" customHeight="1" x14ac:dyDescent="0.25">
      <c r="A18" s="770">
        <v>9</v>
      </c>
      <c r="B18" s="928"/>
      <c r="C18" s="771"/>
      <c r="D18" s="773" t="s">
        <v>744</v>
      </c>
      <c r="E18" s="774"/>
      <c r="F18" s="781"/>
      <c r="G18" s="781"/>
      <c r="H18" s="781"/>
      <c r="I18" s="771" t="s">
        <v>745</v>
      </c>
      <c r="J18" s="771" t="s">
        <v>746</v>
      </c>
      <c r="K18" s="771" t="s">
        <v>747</v>
      </c>
      <c r="L18" s="777"/>
      <c r="M18" s="778"/>
      <c r="N18" s="771" t="s">
        <v>748</v>
      </c>
      <c r="O18" s="771" t="s">
        <v>749</v>
      </c>
      <c r="P18" s="771" t="s">
        <v>750</v>
      </c>
      <c r="Q18" s="771" t="s">
        <v>751</v>
      </c>
      <c r="R18" s="771" t="s">
        <v>675</v>
      </c>
      <c r="S18" s="763"/>
    </row>
    <row r="19" spans="1:19" s="779" customFormat="1" ht="129.75" customHeight="1" x14ac:dyDescent="0.25">
      <c r="A19" s="770">
        <v>10</v>
      </c>
      <c r="B19" s="927"/>
      <c r="C19" s="771"/>
      <c r="D19" s="773" t="s">
        <v>752</v>
      </c>
      <c r="E19" s="774"/>
      <c r="F19" s="781"/>
      <c r="G19" s="781"/>
      <c r="H19" s="781"/>
      <c r="I19" s="771" t="s">
        <v>753</v>
      </c>
      <c r="J19" s="771" t="s">
        <v>754</v>
      </c>
      <c r="K19" s="771" t="s">
        <v>755</v>
      </c>
      <c r="L19" s="777"/>
      <c r="M19" s="778"/>
      <c r="N19" s="771" t="s">
        <v>756</v>
      </c>
      <c r="O19" s="771" t="s">
        <v>757</v>
      </c>
      <c r="P19" s="771" t="s">
        <v>758</v>
      </c>
      <c r="Q19" s="771" t="s">
        <v>759</v>
      </c>
      <c r="R19" s="771" t="s">
        <v>675</v>
      </c>
      <c r="S19" s="763"/>
    </row>
    <row r="20" spans="1:19" s="779" customFormat="1" ht="289.5" customHeight="1" x14ac:dyDescent="0.25">
      <c r="A20" s="770">
        <v>11</v>
      </c>
      <c r="B20" s="771" t="s">
        <v>760</v>
      </c>
      <c r="C20" s="771"/>
      <c r="D20" s="773" t="s">
        <v>761</v>
      </c>
      <c r="E20" s="774"/>
      <c r="F20" s="781"/>
      <c r="G20" s="781"/>
      <c r="H20" s="781"/>
      <c r="I20" s="771" t="s">
        <v>762</v>
      </c>
      <c r="J20" s="771" t="s">
        <v>763</v>
      </c>
      <c r="K20" s="771" t="s">
        <v>764</v>
      </c>
      <c r="L20" s="780"/>
      <c r="M20" s="778"/>
      <c r="N20" s="771" t="s">
        <v>765</v>
      </c>
      <c r="O20" s="771" t="s">
        <v>766</v>
      </c>
      <c r="P20" s="771" t="s">
        <v>767</v>
      </c>
      <c r="Q20" s="771" t="s">
        <v>768</v>
      </c>
      <c r="R20" s="771" t="s">
        <v>675</v>
      </c>
      <c r="S20" s="763"/>
    </row>
    <row r="21" spans="1:19" s="779" customFormat="1" ht="344.25" customHeight="1" x14ac:dyDescent="0.25">
      <c r="A21" s="770">
        <v>12</v>
      </c>
      <c r="B21" s="926" t="s">
        <v>769</v>
      </c>
      <c r="C21" s="771"/>
      <c r="D21" s="773" t="s">
        <v>770</v>
      </c>
      <c r="E21" s="774"/>
      <c r="F21" s="781"/>
      <c r="G21" s="781"/>
      <c r="H21" s="781"/>
      <c r="I21" s="771" t="s">
        <v>771</v>
      </c>
      <c r="J21" s="771" t="s">
        <v>772</v>
      </c>
      <c r="K21" s="771" t="s">
        <v>773</v>
      </c>
      <c r="L21" s="777"/>
      <c r="M21" s="778"/>
      <c r="N21" s="771" t="s">
        <v>774</v>
      </c>
      <c r="O21" s="771" t="s">
        <v>775</v>
      </c>
      <c r="P21" s="771" t="s">
        <v>776</v>
      </c>
      <c r="Q21" s="771" t="s">
        <v>777</v>
      </c>
      <c r="R21" s="771" t="s">
        <v>675</v>
      </c>
      <c r="S21" s="763"/>
    </row>
    <row r="22" spans="1:19" s="779" customFormat="1" ht="279" customHeight="1" x14ac:dyDescent="0.25">
      <c r="A22" s="770">
        <v>13</v>
      </c>
      <c r="B22" s="927"/>
      <c r="C22" s="771"/>
      <c r="D22" s="773" t="s">
        <v>778</v>
      </c>
      <c r="E22" s="774"/>
      <c r="F22" s="781"/>
      <c r="G22" s="781"/>
      <c r="H22" s="781"/>
      <c r="I22" s="771" t="s">
        <v>779</v>
      </c>
      <c r="J22" s="771" t="s">
        <v>772</v>
      </c>
      <c r="K22" s="771" t="s">
        <v>780</v>
      </c>
      <c r="L22" s="777"/>
      <c r="M22" s="778"/>
      <c r="N22" s="771" t="s">
        <v>781</v>
      </c>
      <c r="O22" s="771" t="s">
        <v>782</v>
      </c>
      <c r="P22" s="771" t="s">
        <v>783</v>
      </c>
      <c r="Q22" s="771" t="s">
        <v>784</v>
      </c>
      <c r="R22" s="771" t="s">
        <v>675</v>
      </c>
      <c r="S22" s="763"/>
    </row>
    <row r="23" spans="1:19" s="779" customFormat="1" ht="331.5" customHeight="1" x14ac:dyDescent="0.25">
      <c r="A23" s="770">
        <v>14</v>
      </c>
      <c r="B23" s="771" t="s">
        <v>769</v>
      </c>
      <c r="C23" s="771"/>
      <c r="D23" s="773" t="s">
        <v>785</v>
      </c>
      <c r="E23" s="774"/>
      <c r="F23" s="781"/>
      <c r="G23" s="781"/>
      <c r="H23" s="781"/>
      <c r="I23" s="771" t="s">
        <v>786</v>
      </c>
      <c r="J23" s="771" t="s">
        <v>787</v>
      </c>
      <c r="K23" s="771" t="s">
        <v>788</v>
      </c>
      <c r="L23" s="780"/>
      <c r="M23" s="778"/>
      <c r="N23" s="771" t="s">
        <v>789</v>
      </c>
      <c r="O23" s="771" t="s">
        <v>790</v>
      </c>
      <c r="P23" s="771" t="s">
        <v>791</v>
      </c>
      <c r="Q23" s="771" t="s">
        <v>792</v>
      </c>
      <c r="R23" s="771" t="s">
        <v>675</v>
      </c>
      <c r="S23" s="763"/>
    </row>
    <row r="24" spans="1:19" s="779" customFormat="1" ht="226.5" customHeight="1" x14ac:dyDescent="0.25">
      <c r="A24" s="770">
        <v>15</v>
      </c>
      <c r="B24" s="771" t="s">
        <v>793</v>
      </c>
      <c r="C24" s="771"/>
      <c r="D24" s="773" t="s">
        <v>794</v>
      </c>
      <c r="E24" s="774"/>
      <c r="F24" s="781"/>
      <c r="G24" s="781"/>
      <c r="H24" s="781"/>
      <c r="I24" s="771" t="s">
        <v>795</v>
      </c>
      <c r="J24" s="771" t="s">
        <v>796</v>
      </c>
      <c r="K24" s="771" t="s">
        <v>797</v>
      </c>
      <c r="L24" s="777"/>
      <c r="M24" s="778"/>
      <c r="N24" s="771" t="s">
        <v>798</v>
      </c>
      <c r="O24" s="771" t="s">
        <v>799</v>
      </c>
      <c r="P24" s="771" t="s">
        <v>800</v>
      </c>
      <c r="Q24" s="771" t="s">
        <v>801</v>
      </c>
      <c r="R24" s="771" t="s">
        <v>675</v>
      </c>
      <c r="S24" s="763"/>
    </row>
    <row r="25" spans="1:19" s="779" customFormat="1" ht="162" customHeight="1" x14ac:dyDescent="0.25">
      <c r="A25" s="770">
        <v>16</v>
      </c>
      <c r="B25" s="771" t="s">
        <v>802</v>
      </c>
      <c r="C25" s="771"/>
      <c r="D25" s="773" t="s">
        <v>803</v>
      </c>
      <c r="E25" s="774"/>
      <c r="F25" s="781"/>
      <c r="G25" s="781"/>
      <c r="H25" s="781"/>
      <c r="I25" s="771" t="s">
        <v>804</v>
      </c>
      <c r="J25" s="771" t="s">
        <v>805</v>
      </c>
      <c r="K25" s="771" t="s">
        <v>806</v>
      </c>
      <c r="L25" s="777"/>
      <c r="M25" s="778"/>
      <c r="N25" s="771" t="s">
        <v>807</v>
      </c>
      <c r="O25" s="771" t="s">
        <v>808</v>
      </c>
      <c r="P25" s="771" t="s">
        <v>809</v>
      </c>
      <c r="Q25" s="771" t="s">
        <v>810</v>
      </c>
      <c r="R25" s="771" t="s">
        <v>675</v>
      </c>
      <c r="S25" s="763"/>
    </row>
    <row r="26" spans="1:19" s="779" customFormat="1" ht="359.25" customHeight="1" x14ac:dyDescent="0.25">
      <c r="A26" s="770">
        <v>17</v>
      </c>
      <c r="B26" s="926" t="s">
        <v>811</v>
      </c>
      <c r="C26" s="771"/>
      <c r="D26" s="773" t="s">
        <v>812</v>
      </c>
      <c r="E26" s="774"/>
      <c r="F26" s="781"/>
      <c r="G26" s="781"/>
      <c r="H26" s="781"/>
      <c r="I26" s="771" t="s">
        <v>813</v>
      </c>
      <c r="J26" s="771" t="s">
        <v>814</v>
      </c>
      <c r="K26" s="771" t="s">
        <v>815</v>
      </c>
      <c r="L26" s="777"/>
      <c r="M26" s="778"/>
      <c r="N26" s="771" t="s">
        <v>816</v>
      </c>
      <c r="O26" s="771" t="s">
        <v>817</v>
      </c>
      <c r="P26" s="771" t="s">
        <v>818</v>
      </c>
      <c r="Q26" s="771" t="s">
        <v>819</v>
      </c>
      <c r="R26" s="771" t="s">
        <v>675</v>
      </c>
      <c r="S26" s="763"/>
    </row>
    <row r="27" spans="1:19" s="779" customFormat="1" ht="158.25" customHeight="1" x14ac:dyDescent="0.25">
      <c r="A27" s="770">
        <v>18</v>
      </c>
      <c r="B27" s="928"/>
      <c r="C27" s="771"/>
      <c r="D27" s="773" t="s">
        <v>820</v>
      </c>
      <c r="E27" s="774"/>
      <c r="F27" s="781"/>
      <c r="G27" s="782"/>
      <c r="H27" s="782"/>
      <c r="I27" s="771" t="s">
        <v>821</v>
      </c>
      <c r="J27" s="771" t="s">
        <v>822</v>
      </c>
      <c r="K27" s="771" t="s">
        <v>823</v>
      </c>
      <c r="L27" s="780"/>
      <c r="M27" s="778"/>
      <c r="N27" s="771" t="s">
        <v>824</v>
      </c>
      <c r="O27" s="771" t="s">
        <v>825</v>
      </c>
      <c r="P27" s="771" t="s">
        <v>826</v>
      </c>
      <c r="Q27" s="771" t="s">
        <v>827</v>
      </c>
      <c r="R27" s="771" t="s">
        <v>675</v>
      </c>
      <c r="S27" s="763"/>
    </row>
    <row r="28" spans="1:19" s="779" customFormat="1" ht="163.5" customHeight="1" x14ac:dyDescent="0.25">
      <c r="A28" s="770">
        <v>19</v>
      </c>
      <c r="B28" s="927"/>
      <c r="C28" s="771"/>
      <c r="D28" s="773" t="s">
        <v>828</v>
      </c>
      <c r="E28" s="774"/>
      <c r="F28" s="781"/>
      <c r="G28" s="781"/>
      <c r="H28" s="781"/>
      <c r="I28" s="771" t="s">
        <v>829</v>
      </c>
      <c r="J28" s="771" t="s">
        <v>830</v>
      </c>
      <c r="K28" s="771" t="s">
        <v>831</v>
      </c>
      <c r="L28" s="777"/>
      <c r="M28" s="778"/>
      <c r="N28" s="771" t="s">
        <v>832</v>
      </c>
      <c r="O28" s="771" t="s">
        <v>833</v>
      </c>
      <c r="P28" s="771" t="s">
        <v>834</v>
      </c>
      <c r="Q28" s="771" t="s">
        <v>835</v>
      </c>
      <c r="R28" s="771" t="s">
        <v>675</v>
      </c>
      <c r="S28" s="763"/>
    </row>
    <row r="29" spans="1:19" s="779" customFormat="1" ht="242.25" customHeight="1" x14ac:dyDescent="0.25">
      <c r="A29" s="770">
        <v>20</v>
      </c>
      <c r="B29" s="771" t="s">
        <v>836</v>
      </c>
      <c r="C29" s="771"/>
      <c r="D29" s="773" t="s">
        <v>837</v>
      </c>
      <c r="E29" s="774"/>
      <c r="F29" s="781"/>
      <c r="G29" s="781"/>
      <c r="H29" s="781"/>
      <c r="I29" s="771" t="s">
        <v>838</v>
      </c>
      <c r="J29" s="771" t="s">
        <v>839</v>
      </c>
      <c r="K29" s="771" t="s">
        <v>840</v>
      </c>
      <c r="L29" s="777"/>
      <c r="M29" s="778"/>
      <c r="N29" s="771" t="s">
        <v>841</v>
      </c>
      <c r="O29" s="771" t="s">
        <v>842</v>
      </c>
      <c r="P29" s="771" t="s">
        <v>843</v>
      </c>
      <c r="Q29" s="771" t="s">
        <v>844</v>
      </c>
      <c r="R29" s="771" t="s">
        <v>675</v>
      </c>
      <c r="S29" s="763"/>
    </row>
    <row r="30" spans="1:19" s="779" customFormat="1" ht="167.25" customHeight="1" x14ac:dyDescent="0.25">
      <c r="A30" s="770">
        <v>21</v>
      </c>
      <c r="B30" s="771" t="s">
        <v>845</v>
      </c>
      <c r="C30" s="771"/>
      <c r="D30" s="773" t="s">
        <v>846</v>
      </c>
      <c r="E30" s="774"/>
      <c r="F30" s="781"/>
      <c r="G30" s="781"/>
      <c r="H30" s="781"/>
      <c r="I30" s="771" t="s">
        <v>847</v>
      </c>
      <c r="J30" s="771" t="s">
        <v>848</v>
      </c>
      <c r="K30" s="771" t="s">
        <v>849</v>
      </c>
      <c r="L30" s="777"/>
      <c r="M30" s="778"/>
      <c r="N30" s="771" t="s">
        <v>850</v>
      </c>
      <c r="O30" s="771" t="s">
        <v>851</v>
      </c>
      <c r="P30" s="771" t="s">
        <v>852</v>
      </c>
      <c r="Q30" s="771" t="s">
        <v>853</v>
      </c>
      <c r="R30" s="771" t="s">
        <v>675</v>
      </c>
      <c r="S30" s="763"/>
    </row>
    <row r="31" spans="1:19" s="779" customFormat="1" ht="204" customHeight="1" x14ac:dyDescent="0.25">
      <c r="A31" s="770">
        <v>22</v>
      </c>
      <c r="B31" s="771" t="s">
        <v>854</v>
      </c>
      <c r="C31" s="771"/>
      <c r="D31" s="773" t="s">
        <v>855</v>
      </c>
      <c r="E31" s="774"/>
      <c r="F31" s="781"/>
      <c r="G31" s="781"/>
      <c r="H31" s="781"/>
      <c r="I31" s="771" t="s">
        <v>856</v>
      </c>
      <c r="J31" s="771" t="s">
        <v>857</v>
      </c>
      <c r="K31" s="771" t="s">
        <v>858</v>
      </c>
      <c r="L31" s="780"/>
      <c r="M31" s="778"/>
      <c r="N31" s="771" t="s">
        <v>859</v>
      </c>
      <c r="O31" s="771" t="s">
        <v>860</v>
      </c>
      <c r="P31" s="771" t="s">
        <v>861</v>
      </c>
      <c r="Q31" s="771" t="s">
        <v>862</v>
      </c>
      <c r="R31" s="771" t="s">
        <v>675</v>
      </c>
      <c r="S31" s="763"/>
    </row>
    <row r="32" spans="1:19" s="779" customFormat="1" ht="207" customHeight="1" x14ac:dyDescent="0.25">
      <c r="A32" s="770">
        <v>23</v>
      </c>
      <c r="B32" s="929" t="s">
        <v>863</v>
      </c>
      <c r="C32" s="771"/>
      <c r="D32" s="773" t="s">
        <v>864</v>
      </c>
      <c r="E32" s="774"/>
      <c r="F32" s="781"/>
      <c r="G32" s="781"/>
      <c r="H32" s="781"/>
      <c r="I32" s="771" t="s">
        <v>865</v>
      </c>
      <c r="J32" s="771" t="s">
        <v>866</v>
      </c>
      <c r="K32" s="771" t="s">
        <v>867</v>
      </c>
      <c r="L32" s="777"/>
      <c r="M32" s="778"/>
      <c r="N32" s="771" t="s">
        <v>868</v>
      </c>
      <c r="O32" s="771" t="s">
        <v>869</v>
      </c>
      <c r="P32" s="771" t="s">
        <v>870</v>
      </c>
      <c r="Q32" s="771" t="s">
        <v>871</v>
      </c>
      <c r="R32" s="771" t="s">
        <v>675</v>
      </c>
      <c r="S32" s="763"/>
    </row>
    <row r="33" spans="1:20" s="779" customFormat="1" ht="227.25" customHeight="1" x14ac:dyDescent="0.25">
      <c r="A33" s="770">
        <v>24</v>
      </c>
      <c r="B33" s="930"/>
      <c r="C33" s="771"/>
      <c r="D33" s="773" t="s">
        <v>872</v>
      </c>
      <c r="E33" s="774"/>
      <c r="F33" s="781"/>
      <c r="G33" s="781"/>
      <c r="H33" s="781"/>
      <c r="I33" s="771" t="s">
        <v>873</v>
      </c>
      <c r="J33" s="771" t="s">
        <v>874</v>
      </c>
      <c r="K33" s="771" t="s">
        <v>875</v>
      </c>
      <c r="L33" s="777"/>
      <c r="M33" s="778"/>
      <c r="N33" s="771" t="s">
        <v>876</v>
      </c>
      <c r="O33" s="771" t="s">
        <v>877</v>
      </c>
      <c r="P33" s="771" t="s">
        <v>878</v>
      </c>
      <c r="Q33" s="771" t="s">
        <v>879</v>
      </c>
      <c r="R33" s="771" t="s">
        <v>675</v>
      </c>
      <c r="S33" s="763"/>
    </row>
    <row r="34" spans="1:20" s="779" customFormat="1" ht="253.5" customHeight="1" x14ac:dyDescent="0.25">
      <c r="A34" s="770">
        <v>25</v>
      </c>
      <c r="B34" s="771" t="s">
        <v>880</v>
      </c>
      <c r="C34" s="771"/>
      <c r="D34" s="773" t="s">
        <v>881</v>
      </c>
      <c r="E34" s="774"/>
      <c r="F34" s="781"/>
      <c r="G34" s="781"/>
      <c r="H34" s="781"/>
      <c r="I34" s="771" t="s">
        <v>882</v>
      </c>
      <c r="J34" s="771" t="s">
        <v>883</v>
      </c>
      <c r="K34" s="771" t="s">
        <v>884</v>
      </c>
      <c r="L34" s="777"/>
      <c r="M34" s="778"/>
      <c r="N34" s="771" t="s">
        <v>885</v>
      </c>
      <c r="O34" s="771" t="s">
        <v>886</v>
      </c>
      <c r="P34" s="771" t="s">
        <v>887</v>
      </c>
      <c r="Q34" s="771" t="s">
        <v>888</v>
      </c>
      <c r="R34" s="771" t="s">
        <v>675</v>
      </c>
      <c r="S34" s="763"/>
    </row>
    <row r="35" spans="1:20" s="779" customFormat="1" ht="214.5" customHeight="1" x14ac:dyDescent="0.25">
      <c r="A35" s="770">
        <v>26</v>
      </c>
      <c r="B35" s="771" t="s">
        <v>889</v>
      </c>
      <c r="C35" s="771"/>
      <c r="D35" s="773" t="s">
        <v>890</v>
      </c>
      <c r="E35" s="774"/>
      <c r="F35" s="781"/>
      <c r="G35" s="781"/>
      <c r="H35" s="781"/>
      <c r="I35" s="771" t="s">
        <v>891</v>
      </c>
      <c r="J35" s="771" t="s">
        <v>892</v>
      </c>
      <c r="K35" s="771" t="s">
        <v>893</v>
      </c>
      <c r="L35" s="780"/>
      <c r="M35" s="778"/>
      <c r="N35" s="771" t="s">
        <v>894</v>
      </c>
      <c r="O35" s="771" t="s">
        <v>895</v>
      </c>
      <c r="P35" s="771" t="s">
        <v>896</v>
      </c>
      <c r="Q35" s="771" t="s">
        <v>897</v>
      </c>
      <c r="R35" s="771" t="s">
        <v>675</v>
      </c>
      <c r="S35" s="763"/>
    </row>
    <row r="36" spans="1:20" s="779" customFormat="1" ht="184.5" customHeight="1" x14ac:dyDescent="0.25">
      <c r="A36" s="770">
        <v>27</v>
      </c>
      <c r="B36" s="771" t="s">
        <v>898</v>
      </c>
      <c r="C36" s="771"/>
      <c r="D36" s="773" t="s">
        <v>899</v>
      </c>
      <c r="E36" s="774"/>
      <c r="F36" s="781"/>
      <c r="G36" s="781"/>
      <c r="H36" s="781"/>
      <c r="I36" s="771" t="s">
        <v>900</v>
      </c>
      <c r="J36" s="771" t="s">
        <v>901</v>
      </c>
      <c r="K36" s="771" t="s">
        <v>1049</v>
      </c>
      <c r="L36" s="777"/>
      <c r="M36" s="778"/>
      <c r="N36" s="771" t="s">
        <v>902</v>
      </c>
      <c r="O36" s="771" t="s">
        <v>903</v>
      </c>
      <c r="P36" s="771" t="s">
        <v>904</v>
      </c>
      <c r="Q36" s="771" t="s">
        <v>905</v>
      </c>
      <c r="R36" s="771" t="s">
        <v>675</v>
      </c>
      <c r="S36" s="763"/>
    </row>
    <row r="37" spans="1:20" s="779" customFormat="1" ht="266.25" customHeight="1" x14ac:dyDescent="0.25">
      <c r="A37" s="770">
        <v>28</v>
      </c>
      <c r="B37" s="771" t="s">
        <v>906</v>
      </c>
      <c r="C37" s="771"/>
      <c r="D37" s="773" t="s">
        <v>907</v>
      </c>
      <c r="E37" s="774"/>
      <c r="F37" s="781"/>
      <c r="G37" s="781"/>
      <c r="H37" s="781"/>
      <c r="I37" s="771" t="s">
        <v>908</v>
      </c>
      <c r="J37" s="771" t="s">
        <v>909</v>
      </c>
      <c r="K37" s="771" t="s">
        <v>910</v>
      </c>
      <c r="L37" s="777"/>
      <c r="M37" s="778"/>
      <c r="N37" s="771" t="s">
        <v>911</v>
      </c>
      <c r="O37" s="771" t="s">
        <v>912</v>
      </c>
      <c r="P37" s="771" t="s">
        <v>913</v>
      </c>
      <c r="Q37" s="771" t="s">
        <v>914</v>
      </c>
      <c r="R37" s="771" t="s">
        <v>675</v>
      </c>
      <c r="S37" s="763"/>
    </row>
    <row r="38" spans="1:20" s="779" customFormat="1" ht="242.25" customHeight="1" x14ac:dyDescent="0.25">
      <c r="A38" s="770">
        <v>29</v>
      </c>
      <c r="B38" s="926" t="s">
        <v>915</v>
      </c>
      <c r="C38" s="771"/>
      <c r="D38" s="773" t="s">
        <v>916</v>
      </c>
      <c r="E38" s="774"/>
      <c r="F38" s="781"/>
      <c r="G38" s="781"/>
      <c r="H38" s="781"/>
      <c r="I38" s="771" t="s">
        <v>917</v>
      </c>
      <c r="J38" s="771" t="s">
        <v>918</v>
      </c>
      <c r="K38" s="771" t="s">
        <v>919</v>
      </c>
      <c r="L38" s="777"/>
      <c r="M38" s="778"/>
      <c r="N38" s="771" t="s">
        <v>920</v>
      </c>
      <c r="O38" s="771" t="s">
        <v>921</v>
      </c>
      <c r="P38" s="771" t="s">
        <v>922</v>
      </c>
      <c r="Q38" s="771" t="s">
        <v>923</v>
      </c>
      <c r="R38" s="771" t="s">
        <v>675</v>
      </c>
      <c r="S38" s="763"/>
    </row>
    <row r="39" spans="1:20" s="779" customFormat="1" ht="242.25" customHeight="1" x14ac:dyDescent="0.25">
      <c r="A39" s="770">
        <v>30</v>
      </c>
      <c r="B39" s="927"/>
      <c r="C39" s="771"/>
      <c r="D39" s="773" t="s">
        <v>924</v>
      </c>
      <c r="E39" s="774"/>
      <c r="F39" s="781"/>
      <c r="G39" s="781"/>
      <c r="H39" s="781"/>
      <c r="I39" s="771" t="s">
        <v>925</v>
      </c>
      <c r="J39" s="771" t="s">
        <v>926</v>
      </c>
      <c r="K39" s="771" t="s">
        <v>927</v>
      </c>
      <c r="L39" s="777"/>
      <c r="M39" s="778"/>
      <c r="N39" s="771" t="s">
        <v>928</v>
      </c>
      <c r="O39" s="771" t="s">
        <v>929</v>
      </c>
      <c r="P39" s="771" t="s">
        <v>930</v>
      </c>
      <c r="Q39" s="771" t="s">
        <v>931</v>
      </c>
      <c r="R39" s="771" t="s">
        <v>675</v>
      </c>
      <c r="S39" s="763"/>
    </row>
    <row r="40" spans="1:20" s="779" customFormat="1" ht="68.25" customHeight="1" x14ac:dyDescent="0.35">
      <c r="A40" s="931" t="s">
        <v>932</v>
      </c>
      <c r="B40" s="932"/>
      <c r="C40" s="932"/>
      <c r="D40" s="932"/>
      <c r="E40" s="933"/>
      <c r="F40" s="934"/>
      <c r="G40" s="934"/>
      <c r="H40" s="934"/>
      <c r="I40" s="934"/>
      <c r="J40" s="934"/>
      <c r="K40" s="935"/>
      <c r="L40" s="780"/>
      <c r="M40" s="778"/>
      <c r="N40" s="717"/>
      <c r="O40" s="717"/>
      <c r="P40" s="717"/>
      <c r="Q40" s="717"/>
      <c r="R40" s="717"/>
      <c r="S40" s="558"/>
    </row>
    <row r="41" spans="1:20" s="779" customFormat="1" ht="34.5" customHeight="1" x14ac:dyDescent="0.25">
      <c r="A41" s="766" t="s">
        <v>650</v>
      </c>
      <c r="B41" s="766" t="s">
        <v>651</v>
      </c>
      <c r="C41" s="766" t="s">
        <v>933</v>
      </c>
      <c r="D41" s="766" t="s">
        <v>934</v>
      </c>
      <c r="E41" s="936" t="s">
        <v>655</v>
      </c>
      <c r="F41" s="937"/>
      <c r="G41" s="766" t="s">
        <v>935</v>
      </c>
      <c r="H41" s="783"/>
      <c r="I41" s="936" t="s">
        <v>936</v>
      </c>
      <c r="J41" s="938"/>
      <c r="K41" s="938"/>
      <c r="L41" s="777"/>
      <c r="M41" s="778"/>
      <c r="N41" s="717"/>
      <c r="O41" s="717"/>
      <c r="P41" s="717"/>
      <c r="Q41" s="717"/>
      <c r="R41" s="717"/>
      <c r="S41" s="558"/>
    </row>
    <row r="42" spans="1:20" s="779" customFormat="1" ht="207.75" customHeight="1" x14ac:dyDescent="0.25">
      <c r="A42" s="770">
        <v>31</v>
      </c>
      <c r="B42" s="784" t="s">
        <v>937</v>
      </c>
      <c r="C42" s="785" t="s">
        <v>938</v>
      </c>
      <c r="D42" s="784" t="s">
        <v>939</v>
      </c>
      <c r="E42" s="925"/>
      <c r="F42" s="925"/>
      <c r="G42" s="786"/>
      <c r="H42" s="786"/>
      <c r="I42" s="925"/>
      <c r="J42" s="925"/>
      <c r="K42" s="925"/>
      <c r="L42" s="777"/>
      <c r="M42" s="778"/>
      <c r="N42" s="717"/>
      <c r="O42" s="717"/>
      <c r="P42" s="717"/>
      <c r="Q42" s="717"/>
      <c r="R42" s="717"/>
      <c r="S42" s="558"/>
      <c r="T42" s="787"/>
    </row>
    <row r="43" spans="1:20" s="779" customFormat="1" ht="242.25" customHeight="1" x14ac:dyDescent="0.25">
      <c r="A43" s="770">
        <v>32</v>
      </c>
      <c r="B43" s="784" t="s">
        <v>940</v>
      </c>
      <c r="C43" s="771" t="s">
        <v>941</v>
      </c>
      <c r="D43" s="784" t="s">
        <v>942</v>
      </c>
      <c r="E43" s="925"/>
      <c r="F43" s="925"/>
      <c r="G43" s="786"/>
      <c r="H43" s="786"/>
      <c r="I43" s="925"/>
      <c r="J43" s="925"/>
      <c r="K43" s="925"/>
      <c r="L43" s="777"/>
      <c r="M43" s="778"/>
      <c r="N43" s="717"/>
      <c r="O43" s="717"/>
      <c r="P43" s="717"/>
      <c r="Q43" s="717"/>
      <c r="R43" s="717"/>
      <c r="S43" s="558"/>
    </row>
    <row r="44" spans="1:20" s="779" customFormat="1" ht="242.25" customHeight="1" x14ac:dyDescent="0.25">
      <c r="A44" s="770">
        <v>33</v>
      </c>
      <c r="B44" s="784" t="s">
        <v>943</v>
      </c>
      <c r="C44" s="771" t="s">
        <v>944</v>
      </c>
      <c r="D44" s="784" t="s">
        <v>945</v>
      </c>
      <c r="E44" s="925"/>
      <c r="F44" s="925"/>
      <c r="G44" s="786"/>
      <c r="H44" s="786"/>
      <c r="I44" s="925"/>
      <c r="J44" s="925"/>
      <c r="K44" s="925"/>
      <c r="L44" s="777"/>
      <c r="M44" s="778"/>
      <c r="N44" s="717"/>
      <c r="O44" s="717"/>
      <c r="P44" s="717"/>
      <c r="Q44" s="717"/>
      <c r="R44" s="717"/>
      <c r="S44" s="558"/>
    </row>
    <row r="45" spans="1:20" s="779" customFormat="1" ht="242.25" customHeight="1" x14ac:dyDescent="0.25">
      <c r="A45" s="788">
        <v>34</v>
      </c>
      <c r="B45" s="789" t="s">
        <v>946</v>
      </c>
      <c r="C45" s="790" t="s">
        <v>947</v>
      </c>
      <c r="D45" s="789" t="s">
        <v>948</v>
      </c>
      <c r="E45" s="925"/>
      <c r="F45" s="925"/>
      <c r="G45" s="786"/>
      <c r="H45" s="786"/>
      <c r="I45" s="925"/>
      <c r="J45" s="925"/>
      <c r="K45" s="925"/>
      <c r="L45" s="777"/>
      <c r="M45" s="778"/>
      <c r="N45" s="717"/>
      <c r="O45" s="717"/>
      <c r="P45" s="717"/>
      <c r="Q45" s="717"/>
      <c r="R45" s="717"/>
      <c r="S45" s="558"/>
    </row>
    <row r="46" spans="1:20" s="779" customFormat="1" ht="242.25" customHeight="1" x14ac:dyDescent="0.25">
      <c r="A46" s="770">
        <v>35</v>
      </c>
      <c r="B46" s="784" t="s">
        <v>949</v>
      </c>
      <c r="C46" s="771" t="s">
        <v>950</v>
      </c>
      <c r="D46" s="784" t="s">
        <v>951</v>
      </c>
      <c r="E46" s="925"/>
      <c r="F46" s="925"/>
      <c r="G46" s="786"/>
      <c r="H46" s="786"/>
      <c r="I46" s="925"/>
      <c r="J46" s="925"/>
      <c r="K46" s="925"/>
      <c r="L46" s="777"/>
      <c r="M46" s="778"/>
      <c r="N46" s="717"/>
      <c r="O46" s="717"/>
      <c r="P46" s="717"/>
      <c r="Q46" s="717"/>
      <c r="R46" s="717"/>
      <c r="S46" s="558"/>
    </row>
    <row r="47" spans="1:20" s="779" customFormat="1" ht="242.25" customHeight="1" x14ac:dyDescent="0.25">
      <c r="A47" s="770">
        <v>36</v>
      </c>
      <c r="B47" s="784" t="s">
        <v>952</v>
      </c>
      <c r="C47" s="771" t="s">
        <v>953</v>
      </c>
      <c r="D47" s="784" t="s">
        <v>954</v>
      </c>
      <c r="E47" s="925"/>
      <c r="F47" s="925"/>
      <c r="G47" s="786"/>
      <c r="H47" s="786"/>
      <c r="I47" s="925"/>
      <c r="J47" s="925"/>
      <c r="K47" s="925"/>
      <c r="L47" s="777"/>
      <c r="M47" s="778"/>
      <c r="N47" s="717"/>
      <c r="O47" s="717"/>
      <c r="P47" s="717"/>
      <c r="Q47" s="717"/>
      <c r="R47" s="717"/>
      <c r="S47" s="558"/>
    </row>
    <row r="48" spans="1:20" s="779" customFormat="1" ht="242.25" customHeight="1" x14ac:dyDescent="0.25">
      <c r="A48" s="788">
        <v>37</v>
      </c>
      <c r="B48" s="789" t="s">
        <v>955</v>
      </c>
      <c r="C48" s="790" t="s">
        <v>956</v>
      </c>
      <c r="D48" s="789" t="s">
        <v>957</v>
      </c>
      <c r="E48" s="925"/>
      <c r="F48" s="925"/>
      <c r="G48" s="786"/>
      <c r="H48" s="786"/>
      <c r="I48" s="925"/>
      <c r="J48" s="925"/>
      <c r="K48" s="925"/>
      <c r="L48" s="777"/>
      <c r="M48" s="778"/>
      <c r="N48" s="717"/>
      <c r="O48" s="717"/>
      <c r="P48" s="717"/>
      <c r="Q48" s="717"/>
      <c r="R48" s="717"/>
      <c r="S48" s="558"/>
    </row>
    <row r="49" spans="1:19" s="779" customFormat="1" ht="242.25" customHeight="1" x14ac:dyDescent="0.25">
      <c r="A49" s="770">
        <v>38</v>
      </c>
      <c r="B49" s="791" t="s">
        <v>958</v>
      </c>
      <c r="C49" s="771" t="s">
        <v>956</v>
      </c>
      <c r="D49" s="791" t="s">
        <v>959</v>
      </c>
      <c r="E49" s="925"/>
      <c r="F49" s="925"/>
      <c r="G49" s="786"/>
      <c r="H49" s="786"/>
      <c r="I49" s="925"/>
      <c r="J49" s="925"/>
      <c r="K49" s="925"/>
      <c r="L49" s="777"/>
      <c r="M49" s="778"/>
      <c r="N49" s="717"/>
      <c r="O49" s="717"/>
      <c r="P49" s="717"/>
      <c r="Q49" s="717"/>
      <c r="R49" s="717"/>
      <c r="S49" s="558"/>
    </row>
    <row r="50" spans="1:19" s="779" customFormat="1" ht="242.25" customHeight="1" x14ac:dyDescent="0.25">
      <c r="A50" s="788">
        <v>39</v>
      </c>
      <c r="B50" s="792" t="s">
        <v>960</v>
      </c>
      <c r="C50" s="771" t="s">
        <v>961</v>
      </c>
      <c r="D50" s="784" t="s">
        <v>962</v>
      </c>
      <c r="E50" s="925"/>
      <c r="F50" s="925"/>
      <c r="G50" s="786"/>
      <c r="H50" s="786"/>
      <c r="I50" s="925"/>
      <c r="J50" s="925"/>
      <c r="K50" s="925"/>
      <c r="L50" s="777"/>
      <c r="M50" s="778"/>
      <c r="N50" s="717"/>
      <c r="O50" s="717"/>
      <c r="P50" s="717"/>
      <c r="Q50" s="717"/>
      <c r="R50" s="717"/>
      <c r="S50" s="558"/>
    </row>
    <row r="51" spans="1:19" s="779" customFormat="1" ht="101.25" customHeight="1" x14ac:dyDescent="0.25">
      <c r="A51" s="770">
        <v>40</v>
      </c>
      <c r="B51" s="789" t="s">
        <v>963</v>
      </c>
      <c r="C51" s="790"/>
      <c r="D51" s="789" t="s">
        <v>964</v>
      </c>
      <c r="E51" s="925"/>
      <c r="F51" s="925"/>
      <c r="G51" s="786"/>
      <c r="H51" s="786"/>
      <c r="I51" s="925"/>
      <c r="J51" s="925"/>
      <c r="K51" s="925"/>
      <c r="L51" s="777"/>
      <c r="M51" s="778"/>
      <c r="N51" s="717"/>
      <c r="O51" s="717"/>
      <c r="P51" s="717"/>
      <c r="Q51" s="717"/>
      <c r="R51" s="717"/>
      <c r="S51" s="558"/>
    </row>
    <row r="52" spans="1:19" s="779" customFormat="1" ht="177" customHeight="1" x14ac:dyDescent="0.25">
      <c r="A52" s="770">
        <v>41</v>
      </c>
      <c r="B52" s="784" t="s">
        <v>1005</v>
      </c>
      <c r="C52" s="771"/>
      <c r="D52" s="784" t="s">
        <v>965</v>
      </c>
      <c r="E52" s="925"/>
      <c r="F52" s="925"/>
      <c r="G52" s="786"/>
      <c r="H52" s="786"/>
      <c r="I52" s="925"/>
      <c r="J52" s="925"/>
      <c r="K52" s="925"/>
      <c r="L52" s="777"/>
      <c r="M52" s="778"/>
      <c r="N52" s="717"/>
      <c r="O52" s="717"/>
      <c r="P52" s="717"/>
      <c r="Q52" s="717"/>
      <c r="R52" s="717"/>
      <c r="S52" s="558"/>
    </row>
    <row r="53" spans="1:19" s="779" customFormat="1" ht="242.25" customHeight="1" x14ac:dyDescent="0.25">
      <c r="A53" s="793">
        <v>42</v>
      </c>
      <c r="B53" s="794" t="s">
        <v>1006</v>
      </c>
      <c r="C53" s="795"/>
      <c r="D53" s="796"/>
      <c r="E53" s="925"/>
      <c r="F53" s="925"/>
      <c r="G53" s="786"/>
      <c r="H53" s="786"/>
      <c r="I53" s="925"/>
      <c r="J53" s="925"/>
      <c r="K53" s="925"/>
      <c r="L53" s="777"/>
      <c r="M53" s="778"/>
      <c r="N53" s="717"/>
      <c r="O53" s="717"/>
      <c r="P53" s="717"/>
      <c r="Q53" s="717"/>
      <c r="R53" s="717"/>
      <c r="S53" s="558"/>
    </row>
    <row r="54" spans="1:19" x14ac:dyDescent="0.2">
      <c r="A54" s="797"/>
      <c r="B54" s="757"/>
      <c r="C54" s="757"/>
      <c r="D54" s="798"/>
      <c r="E54" s="757"/>
      <c r="F54" s="757"/>
      <c r="G54" s="757"/>
      <c r="H54" s="757"/>
      <c r="I54" s="757"/>
      <c r="J54" s="757"/>
      <c r="K54" s="757"/>
      <c r="L54" s="606"/>
      <c r="M54" s="799"/>
      <c r="N54" s="717"/>
      <c r="O54" s="717"/>
      <c r="P54" s="717"/>
      <c r="Q54" s="717"/>
      <c r="R54" s="717"/>
    </row>
    <row r="55" spans="1:19" x14ac:dyDescent="0.2">
      <c r="N55" s="717"/>
      <c r="O55" s="717"/>
      <c r="P55" s="717"/>
      <c r="Q55" s="717"/>
      <c r="R55" s="717"/>
    </row>
    <row r="56" spans="1:19" ht="21" customHeight="1" x14ac:dyDescent="0.2">
      <c r="N56" s="717"/>
      <c r="O56" s="717"/>
      <c r="P56" s="717"/>
      <c r="Q56" s="717"/>
      <c r="R56" s="717"/>
    </row>
    <row r="57" spans="1:19" ht="21.75" customHeight="1" x14ac:dyDescent="0.2">
      <c r="N57" s="717"/>
      <c r="O57" s="717"/>
      <c r="P57" s="717"/>
      <c r="Q57" s="717"/>
      <c r="R57" s="717"/>
    </row>
    <row r="58" spans="1:19" ht="20.25" customHeight="1" x14ac:dyDescent="0.2">
      <c r="N58" s="717"/>
      <c r="O58" s="717"/>
      <c r="P58" s="717"/>
      <c r="Q58" s="717"/>
      <c r="R58" s="717"/>
    </row>
    <row r="59" spans="1:19" ht="18" customHeight="1" x14ac:dyDescent="0.2">
      <c r="N59" s="717"/>
      <c r="O59" s="717"/>
      <c r="P59" s="717"/>
      <c r="Q59" s="717"/>
      <c r="R59" s="717"/>
    </row>
    <row r="60" spans="1:19" ht="18" customHeight="1" x14ac:dyDescent="0.2">
      <c r="N60" s="717"/>
      <c r="O60" s="717"/>
      <c r="P60" s="717"/>
      <c r="Q60" s="717"/>
      <c r="R60" s="717"/>
    </row>
    <row r="61" spans="1:19" ht="17.25" customHeight="1" x14ac:dyDescent="0.2">
      <c r="N61" s="717"/>
      <c r="O61" s="717"/>
      <c r="P61" s="717"/>
      <c r="Q61" s="717"/>
      <c r="R61" s="717"/>
    </row>
    <row r="62" spans="1:19" ht="20.25" customHeight="1" x14ac:dyDescent="0.2">
      <c r="N62" s="717"/>
      <c r="O62" s="717"/>
      <c r="P62" s="717"/>
      <c r="Q62" s="717"/>
      <c r="R62" s="717"/>
    </row>
    <row r="63" spans="1:19" x14ac:dyDescent="0.2">
      <c r="A63" s="801"/>
      <c r="B63" s="801"/>
      <c r="C63" s="801"/>
      <c r="D63" s="801"/>
      <c r="E63" s="801"/>
      <c r="F63" s="801"/>
      <c r="G63" s="801"/>
      <c r="H63" s="801"/>
      <c r="N63" s="717"/>
      <c r="O63" s="717"/>
      <c r="P63" s="717"/>
      <c r="Q63" s="717"/>
      <c r="R63" s="717"/>
    </row>
    <row r="64" spans="1:19" ht="15" x14ac:dyDescent="0.2">
      <c r="A64" s="802"/>
      <c r="B64" s="801"/>
      <c r="C64" s="801"/>
      <c r="D64" s="924"/>
      <c r="E64" s="924"/>
      <c r="F64" s="924"/>
      <c r="G64" s="924"/>
      <c r="H64" s="924"/>
      <c r="I64" s="924"/>
      <c r="J64" s="924"/>
      <c r="K64" s="924"/>
      <c r="N64" s="717"/>
      <c r="O64" s="717"/>
      <c r="P64" s="717"/>
      <c r="Q64" s="717"/>
      <c r="R64" s="717"/>
    </row>
    <row r="65" spans="1:18" ht="15" x14ac:dyDescent="0.2">
      <c r="A65" s="802"/>
      <c r="B65" s="801"/>
      <c r="C65" s="801"/>
      <c r="D65" s="924"/>
      <c r="E65" s="924"/>
      <c r="F65" s="924"/>
      <c r="G65" s="924"/>
      <c r="H65" s="924"/>
      <c r="I65" s="924"/>
      <c r="J65" s="924"/>
      <c r="K65" s="924"/>
      <c r="N65" s="717"/>
      <c r="O65" s="717"/>
      <c r="P65" s="717"/>
      <c r="Q65" s="717"/>
      <c r="R65" s="717"/>
    </row>
    <row r="66" spans="1:18" ht="15" x14ac:dyDescent="0.2">
      <c r="A66" s="802"/>
      <c r="B66" s="801"/>
      <c r="C66" s="801"/>
      <c r="D66" s="924"/>
      <c r="E66" s="924"/>
      <c r="F66" s="924"/>
      <c r="G66" s="924"/>
      <c r="H66" s="924"/>
      <c r="I66" s="924"/>
      <c r="J66" s="924"/>
      <c r="K66" s="924"/>
      <c r="N66" s="717"/>
      <c r="O66" s="717"/>
      <c r="P66" s="717"/>
      <c r="Q66" s="717"/>
      <c r="R66" s="717"/>
    </row>
    <row r="67" spans="1:18" ht="15" x14ac:dyDescent="0.2">
      <c r="A67" s="802"/>
      <c r="B67" s="801"/>
      <c r="C67" s="801"/>
      <c r="D67" s="924"/>
      <c r="E67" s="924"/>
      <c r="F67" s="924"/>
      <c r="G67" s="924"/>
      <c r="H67" s="924"/>
      <c r="I67" s="924"/>
      <c r="J67" s="924"/>
      <c r="K67" s="924"/>
      <c r="N67" s="717"/>
      <c r="O67" s="717"/>
      <c r="P67" s="717"/>
      <c r="Q67" s="717"/>
      <c r="R67" s="717"/>
    </row>
    <row r="68" spans="1:18" ht="15" x14ac:dyDescent="0.2">
      <c r="A68" s="802"/>
      <c r="B68" s="801"/>
      <c r="C68" s="801"/>
      <c r="D68" s="924"/>
      <c r="E68" s="924"/>
      <c r="F68" s="924"/>
      <c r="G68" s="924"/>
      <c r="H68" s="924"/>
      <c r="I68" s="924"/>
      <c r="J68" s="924"/>
      <c r="K68" s="924"/>
      <c r="N68" s="717"/>
      <c r="O68" s="717"/>
      <c r="P68" s="717"/>
      <c r="Q68" s="717"/>
      <c r="R68" s="717"/>
    </row>
    <row r="69" spans="1:18" ht="15" x14ac:dyDescent="0.2">
      <c r="A69" s="802"/>
      <c r="B69" s="801"/>
      <c r="C69" s="801"/>
      <c r="D69" s="924"/>
      <c r="E69" s="924"/>
      <c r="F69" s="924"/>
      <c r="G69" s="924"/>
      <c r="H69" s="924"/>
      <c r="I69" s="924"/>
      <c r="J69" s="924"/>
      <c r="K69" s="924"/>
      <c r="N69" s="717"/>
      <c r="O69" s="717"/>
      <c r="P69" s="717"/>
      <c r="Q69" s="717"/>
      <c r="R69" s="717"/>
    </row>
    <row r="70" spans="1:18" ht="15" x14ac:dyDescent="0.2">
      <c r="A70" s="802"/>
      <c r="B70" s="801"/>
      <c r="C70" s="801"/>
      <c r="D70" s="924"/>
      <c r="E70" s="924"/>
      <c r="F70" s="924"/>
      <c r="G70" s="924"/>
      <c r="H70" s="924"/>
      <c r="I70" s="924"/>
      <c r="J70" s="924"/>
      <c r="K70" s="924"/>
      <c r="N70" s="717"/>
      <c r="O70" s="717"/>
      <c r="P70" s="717"/>
      <c r="Q70" s="717"/>
      <c r="R70" s="717"/>
    </row>
  </sheetData>
  <sheetProtection formatRows="0" insertRows="0"/>
  <mergeCells count="48">
    <mergeCell ref="N7:R7"/>
    <mergeCell ref="J2:K2"/>
    <mergeCell ref="J3:K3"/>
    <mergeCell ref="J4:K4"/>
    <mergeCell ref="A6:G6"/>
    <mergeCell ref="A7:D7"/>
    <mergeCell ref="E42:F42"/>
    <mergeCell ref="I42:K42"/>
    <mergeCell ref="B10:B11"/>
    <mergeCell ref="B12:B15"/>
    <mergeCell ref="B17:B19"/>
    <mergeCell ref="B21:B22"/>
    <mergeCell ref="B26:B28"/>
    <mergeCell ref="B32:B33"/>
    <mergeCell ref="B38:B39"/>
    <mergeCell ref="A40:D40"/>
    <mergeCell ref="E40:K40"/>
    <mergeCell ref="E41:F41"/>
    <mergeCell ref="I41:K41"/>
    <mergeCell ref="E43:F43"/>
    <mergeCell ref="I43:K43"/>
    <mergeCell ref="E44:F44"/>
    <mergeCell ref="I44:K44"/>
    <mergeCell ref="E45:F45"/>
    <mergeCell ref="I45:K45"/>
    <mergeCell ref="E46:F46"/>
    <mergeCell ref="I46:K46"/>
    <mergeCell ref="E47:F47"/>
    <mergeCell ref="I47:K47"/>
    <mergeCell ref="E48:F48"/>
    <mergeCell ref="I48:K48"/>
    <mergeCell ref="D65:K65"/>
    <mergeCell ref="E49:F49"/>
    <mergeCell ref="I49:K49"/>
    <mergeCell ref="E50:F50"/>
    <mergeCell ref="I50:K50"/>
    <mergeCell ref="E51:F51"/>
    <mergeCell ref="I51:K51"/>
    <mergeCell ref="E52:F52"/>
    <mergeCell ref="I52:K52"/>
    <mergeCell ref="E53:F53"/>
    <mergeCell ref="I53:K53"/>
    <mergeCell ref="D64:K64"/>
    <mergeCell ref="D66:K66"/>
    <mergeCell ref="D67:K67"/>
    <mergeCell ref="D68:K68"/>
    <mergeCell ref="D69:K69"/>
    <mergeCell ref="D70:K70"/>
  </mergeCells>
  <pageMargins left="0.70866141732283472" right="0.70866141732283472" top="0.74803149606299213" bottom="0.74803149606299213" header="0.31496062992125989" footer="0.31496062992125989"/>
  <pageSetup paperSize="9" scale="41" fitToHeight="0" orientation="landscape" cellComments="asDisplayed" r:id="rId1"/>
  <headerFooter>
    <oddHeader>&amp;CCommerce Commission Information Disclosure Template</oddHeader>
    <oddFooter>&amp;L&amp;F&amp;C&amp;P&amp;R&amp;A</oddFooter>
  </headerFooter>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4"/>
  <sheetViews>
    <sheetView showGridLines="0" view="pageBreakPreview" zoomScaleNormal="100" zoomScaleSheetLayoutView="100" workbookViewId="0">
      <selection activeCell="B3" sqref="B3"/>
    </sheetView>
  </sheetViews>
  <sheetFormatPr defaultColWidth="9.140625" defaultRowHeight="15" x14ac:dyDescent="0.2"/>
  <cols>
    <col min="1" max="1" width="9.140625" style="3"/>
    <col min="2" max="2" width="96.85546875" style="3" customWidth="1"/>
    <col min="3" max="3" width="9.140625" style="3" customWidth="1"/>
    <col min="4" max="4" width="8" style="3" customWidth="1"/>
    <col min="5" max="16384" width="9.140625" style="3"/>
  </cols>
  <sheetData>
    <row r="1" spans="1:3" x14ac:dyDescent="0.2">
      <c r="A1" s="149"/>
      <c r="B1" s="150"/>
      <c r="C1" s="151"/>
    </row>
    <row r="2" spans="1:3" ht="15.75" x14ac:dyDescent="0.2">
      <c r="A2" s="152"/>
      <c r="B2" s="530" t="s">
        <v>259</v>
      </c>
      <c r="C2" s="119"/>
    </row>
    <row r="3" spans="1:3" ht="25.5" x14ac:dyDescent="0.2">
      <c r="A3" s="117"/>
      <c r="B3" s="827" t="s">
        <v>1070</v>
      </c>
      <c r="C3" s="119"/>
    </row>
    <row r="4" spans="1:3" x14ac:dyDescent="0.2">
      <c r="A4" s="117"/>
      <c r="B4" s="532"/>
      <c r="C4" s="119"/>
    </row>
    <row r="5" spans="1:3" ht="15.75" x14ac:dyDescent="0.2">
      <c r="A5" s="117"/>
      <c r="B5" s="533" t="s">
        <v>1053</v>
      </c>
      <c r="C5" s="119"/>
    </row>
    <row r="6" spans="1:3" ht="38.25" x14ac:dyDescent="0.2">
      <c r="A6" s="117"/>
      <c r="B6" s="531" t="s">
        <v>1037</v>
      </c>
      <c r="C6" s="119"/>
    </row>
    <row r="7" spans="1:3" ht="68.25" customHeight="1" x14ac:dyDescent="0.2">
      <c r="A7" s="117"/>
      <c r="B7" s="531" t="s">
        <v>1038</v>
      </c>
      <c r="C7" s="119"/>
    </row>
    <row r="8" spans="1:3" ht="15" customHeight="1" x14ac:dyDescent="0.2">
      <c r="A8" s="117"/>
      <c r="B8" s="531"/>
      <c r="C8" s="119"/>
    </row>
    <row r="9" spans="1:3" ht="15" customHeight="1" x14ac:dyDescent="0.2">
      <c r="A9" s="117"/>
      <c r="B9" s="533" t="s">
        <v>158</v>
      </c>
      <c r="C9" s="119"/>
    </row>
    <row r="10" spans="1:3" ht="38.25" x14ac:dyDescent="0.2">
      <c r="A10" s="117"/>
      <c r="B10" s="531" t="s">
        <v>165</v>
      </c>
      <c r="C10" s="119"/>
    </row>
    <row r="11" spans="1:3" ht="25.5" x14ac:dyDescent="0.2">
      <c r="A11" s="117"/>
      <c r="B11" s="531" t="s">
        <v>219</v>
      </c>
      <c r="C11" s="119"/>
    </row>
    <row r="12" spans="1:3" ht="15" customHeight="1" x14ac:dyDescent="0.2">
      <c r="A12" s="117"/>
      <c r="B12" s="531"/>
      <c r="C12" s="119"/>
    </row>
    <row r="13" spans="1:3" ht="15" customHeight="1" x14ac:dyDescent="0.2">
      <c r="A13" s="117"/>
      <c r="B13" s="533" t="s">
        <v>159</v>
      </c>
      <c r="C13" s="119"/>
    </row>
    <row r="14" spans="1:3" ht="63.75" x14ac:dyDescent="0.2">
      <c r="A14" s="117"/>
      <c r="B14" s="531" t="s">
        <v>160</v>
      </c>
      <c r="C14" s="119"/>
    </row>
    <row r="15" spans="1:3" ht="15" customHeight="1" x14ac:dyDescent="0.2">
      <c r="A15" s="117"/>
      <c r="B15" s="531"/>
      <c r="C15" s="119"/>
    </row>
    <row r="16" spans="1:3" ht="15" customHeight="1" x14ac:dyDescent="0.2">
      <c r="A16" s="117"/>
      <c r="B16" s="533" t="s">
        <v>161</v>
      </c>
      <c r="C16" s="119"/>
    </row>
    <row r="17" spans="1:3" ht="63.75" x14ac:dyDescent="0.2">
      <c r="A17" s="117"/>
      <c r="B17" s="534" t="s">
        <v>1039</v>
      </c>
      <c r="C17" s="119"/>
    </row>
    <row r="18" spans="1:3" x14ac:dyDescent="0.2">
      <c r="A18" s="117"/>
      <c r="B18" s="534"/>
      <c r="C18" s="119"/>
    </row>
    <row r="19" spans="1:3" ht="15" customHeight="1" x14ac:dyDescent="0.2">
      <c r="A19" s="117"/>
      <c r="B19" s="533" t="s">
        <v>162</v>
      </c>
      <c r="C19" s="119"/>
    </row>
    <row r="20" spans="1:3" ht="38.25" x14ac:dyDescent="0.2">
      <c r="A20" s="117"/>
      <c r="B20" s="531" t="s">
        <v>998</v>
      </c>
      <c r="C20" s="119"/>
    </row>
    <row r="21" spans="1:3" ht="25.5" x14ac:dyDescent="0.2">
      <c r="A21" s="117"/>
      <c r="B21" s="531" t="s">
        <v>444</v>
      </c>
      <c r="C21" s="119"/>
    </row>
    <row r="22" spans="1:3" ht="63" customHeight="1" x14ac:dyDescent="0.2">
      <c r="A22" s="117"/>
      <c r="B22" s="531" t="s">
        <v>1045</v>
      </c>
      <c r="C22" s="119"/>
    </row>
    <row r="23" spans="1:3" x14ac:dyDescent="0.2">
      <c r="A23" s="117"/>
      <c r="B23" s="534"/>
      <c r="C23" s="119"/>
    </row>
    <row r="24" spans="1:3" x14ac:dyDescent="0.2">
      <c r="A24" s="117"/>
      <c r="B24" s="531"/>
      <c r="C24" s="119"/>
    </row>
    <row r="25" spans="1:3" ht="15.75" x14ac:dyDescent="0.2">
      <c r="A25" s="117"/>
      <c r="B25" s="533" t="s">
        <v>163</v>
      </c>
      <c r="C25" s="119"/>
    </row>
    <row r="26" spans="1:3" ht="25.5" x14ac:dyDescent="0.2">
      <c r="A26" s="117"/>
      <c r="B26" s="826" t="s">
        <v>1034</v>
      </c>
      <c r="C26" s="119"/>
    </row>
    <row r="27" spans="1:3" x14ac:dyDescent="0.2">
      <c r="A27" s="117"/>
      <c r="B27" s="531"/>
      <c r="C27" s="119"/>
    </row>
    <row r="28" spans="1:3" ht="15.75" x14ac:dyDescent="0.2">
      <c r="A28" s="117"/>
      <c r="B28" s="533" t="s">
        <v>164</v>
      </c>
      <c r="C28" s="119"/>
    </row>
    <row r="29" spans="1:3" ht="38.25" x14ac:dyDescent="0.2">
      <c r="A29" s="117"/>
      <c r="B29" s="531" t="s">
        <v>1046</v>
      </c>
      <c r="C29" s="119"/>
    </row>
    <row r="30" spans="1:3" x14ac:dyDescent="0.2">
      <c r="A30" s="117"/>
      <c r="B30" s="531"/>
      <c r="C30" s="119"/>
    </row>
    <row r="31" spans="1:3" ht="15.75" x14ac:dyDescent="0.2">
      <c r="A31" s="117"/>
      <c r="B31" s="533" t="s">
        <v>166</v>
      </c>
      <c r="C31" s="119"/>
    </row>
    <row r="32" spans="1:3" ht="25.5" x14ac:dyDescent="0.2">
      <c r="A32" s="117"/>
      <c r="B32" s="531" t="s">
        <v>999</v>
      </c>
      <c r="C32" s="119"/>
    </row>
    <row r="33" spans="1:3" ht="132" customHeight="1" x14ac:dyDescent="0.2">
      <c r="A33" s="117"/>
      <c r="B33" s="534" t="s">
        <v>1040</v>
      </c>
      <c r="C33" s="119"/>
    </row>
    <row r="34" spans="1:3" s="4" customFormat="1" x14ac:dyDescent="0.2">
      <c r="A34" s="153"/>
      <c r="B34" s="154"/>
      <c r="C34" s="155"/>
    </row>
  </sheetData>
  <sheetProtection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3"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Z111"/>
  <sheetViews>
    <sheetView showGridLines="0" view="pageBreakPreview" zoomScaleNormal="100" zoomScaleSheetLayoutView="100" workbookViewId="0">
      <selection activeCell="A5" sqref="A5:M5"/>
    </sheetView>
  </sheetViews>
  <sheetFormatPr defaultColWidth="9.140625" defaultRowHeight="15" x14ac:dyDescent="0.25"/>
  <cols>
    <col min="1" max="1" width="5.28515625" style="15" customWidth="1"/>
    <col min="2" max="2" width="3.140625" style="15" customWidth="1"/>
    <col min="3" max="3" width="6.140625" style="15" customWidth="1"/>
    <col min="4" max="5" width="2.28515625" style="15" customWidth="1"/>
    <col min="6" max="6" width="27.85546875" style="15" customWidth="1"/>
    <col min="7" max="7" width="16.7109375" style="50" customWidth="1"/>
    <col min="8" max="8" width="6.5703125" style="15" customWidth="1"/>
    <col min="9" max="13" width="16.7109375" style="15" customWidth="1"/>
    <col min="14" max="14" width="2.7109375" style="15" customWidth="1"/>
    <col min="15" max="15" width="52.28515625" style="34" customWidth="1"/>
    <col min="16" max="16" width="42.5703125" style="25" customWidth="1"/>
    <col min="17" max="17" width="15.42578125" style="25" customWidth="1"/>
    <col min="18" max="18" width="17" style="25" customWidth="1"/>
    <col min="19" max="20" width="24.85546875" style="25" customWidth="1"/>
    <col min="21" max="22" width="24.85546875" style="15" customWidth="1"/>
    <col min="23" max="23" width="16.140625" style="15" customWidth="1"/>
    <col min="24" max="24" width="20.7109375" style="15" customWidth="1"/>
    <col min="25" max="16384" width="9.140625" style="15"/>
  </cols>
  <sheetData>
    <row r="1" spans="1:20" s="20" customFormat="1" ht="15" customHeight="1" x14ac:dyDescent="0.25">
      <c r="A1" s="226"/>
      <c r="B1" s="224"/>
      <c r="C1" s="224"/>
      <c r="D1" s="224"/>
      <c r="E1" s="224"/>
      <c r="F1" s="224"/>
      <c r="G1" s="225"/>
      <c r="H1" s="240"/>
      <c r="I1" s="240"/>
      <c r="J1" s="240"/>
      <c r="K1" s="240"/>
      <c r="L1" s="240"/>
      <c r="M1" s="240"/>
      <c r="N1" s="241"/>
      <c r="O1" s="34"/>
      <c r="P1" s="56"/>
      <c r="Q1" s="56"/>
      <c r="R1" s="56"/>
      <c r="S1" s="56"/>
      <c r="T1" s="56"/>
    </row>
    <row r="2" spans="1:20" s="20" customFormat="1" ht="18" customHeight="1" x14ac:dyDescent="0.3">
      <c r="A2" s="222"/>
      <c r="B2" s="213"/>
      <c r="C2" s="213"/>
      <c r="D2" s="213"/>
      <c r="E2" s="213"/>
      <c r="F2" s="213"/>
      <c r="G2" s="213"/>
      <c r="H2" s="242"/>
      <c r="I2" s="242"/>
      <c r="J2" s="221" t="s">
        <v>1052</v>
      </c>
      <c r="K2" s="831" t="str">
        <f>IF(NOT(ISBLANK(CoverSheet!$C$8)),CoverSheet!$C$8,"")</f>
        <v/>
      </c>
      <c r="L2" s="832"/>
      <c r="M2" s="833"/>
      <c r="N2" s="243"/>
      <c r="O2" s="34"/>
      <c r="P2" s="62"/>
      <c r="Q2" s="56"/>
      <c r="R2" s="56"/>
      <c r="S2" s="56"/>
      <c r="T2" s="56"/>
    </row>
    <row r="3" spans="1:20" s="20" customFormat="1" ht="12.75" customHeight="1" x14ac:dyDescent="0.25">
      <c r="A3" s="222"/>
      <c r="B3" s="213"/>
      <c r="C3" s="213"/>
      <c r="D3" s="213"/>
      <c r="E3" s="213"/>
      <c r="F3" s="213"/>
      <c r="G3" s="213"/>
      <c r="H3" s="242"/>
      <c r="I3" s="242"/>
      <c r="J3" s="221" t="s">
        <v>1054</v>
      </c>
      <c r="K3" s="834">
        <f>CoverSheet!C12</f>
        <v>0</v>
      </c>
      <c r="L3" s="835"/>
      <c r="M3" s="836"/>
      <c r="N3" s="243"/>
      <c r="O3" s="34"/>
      <c r="P3"/>
      <c r="Q3"/>
      <c r="R3"/>
      <c r="S3" s="56"/>
      <c r="T3" s="56"/>
    </row>
    <row r="4" spans="1:20" s="20" customFormat="1" ht="27.75" customHeight="1" x14ac:dyDescent="0.35">
      <c r="A4" s="220" t="s">
        <v>1050</v>
      </c>
      <c r="B4" s="242"/>
      <c r="C4" s="242"/>
      <c r="D4" s="242"/>
      <c r="E4" s="242"/>
      <c r="F4" s="242"/>
      <c r="G4" s="242"/>
      <c r="H4" s="242"/>
      <c r="I4" s="242"/>
      <c r="J4" s="244"/>
      <c r="K4" s="242"/>
      <c r="L4" s="242"/>
      <c r="M4" s="242"/>
      <c r="N4" s="243"/>
      <c r="O4" s="34"/>
      <c r="P4"/>
      <c r="Q4"/>
      <c r="R4"/>
      <c r="S4" s="56"/>
      <c r="T4" s="56"/>
    </row>
    <row r="5" spans="1:20" ht="95.25" customHeight="1" x14ac:dyDescent="0.25">
      <c r="A5" s="829" t="s">
        <v>1073</v>
      </c>
      <c r="B5" s="830"/>
      <c r="C5" s="830"/>
      <c r="D5" s="830"/>
      <c r="E5" s="830"/>
      <c r="F5" s="830"/>
      <c r="G5" s="830"/>
      <c r="H5" s="830"/>
      <c r="I5" s="830"/>
      <c r="J5" s="830"/>
      <c r="K5" s="830"/>
      <c r="L5" s="830"/>
      <c r="M5" s="830"/>
      <c r="N5" s="245"/>
      <c r="P5"/>
      <c r="Q5"/>
      <c r="R5"/>
      <c r="S5" s="56"/>
      <c r="T5" s="63"/>
    </row>
    <row r="6" spans="1:20" s="20" customFormat="1" ht="15" customHeight="1" x14ac:dyDescent="0.25">
      <c r="A6" s="217" t="s">
        <v>151</v>
      </c>
      <c r="B6" s="244"/>
      <c r="C6" s="246"/>
      <c r="D6" s="242"/>
      <c r="E6" s="242"/>
      <c r="F6" s="242"/>
      <c r="G6" s="242"/>
      <c r="H6" s="242"/>
      <c r="I6" s="242"/>
      <c r="J6" s="242"/>
      <c r="K6" s="242"/>
      <c r="L6" s="242"/>
      <c r="M6" s="242"/>
      <c r="N6" s="243"/>
      <c r="O6" s="34"/>
      <c r="P6" s="61"/>
      <c r="Q6" s="56"/>
      <c r="R6" s="56"/>
      <c r="S6" s="56"/>
      <c r="T6" s="56"/>
    </row>
    <row r="7" spans="1:20" ht="30" customHeight="1" x14ac:dyDescent="0.3">
      <c r="A7" s="189">
        <v>7</v>
      </c>
      <c r="B7" s="185"/>
      <c r="C7" s="247" t="s">
        <v>289</v>
      </c>
      <c r="D7" s="248"/>
      <c r="E7" s="249"/>
      <c r="F7" s="211"/>
      <c r="G7" s="211"/>
      <c r="H7" s="211"/>
      <c r="I7" s="211"/>
      <c r="J7" s="186"/>
      <c r="K7" s="259" t="s">
        <v>13</v>
      </c>
      <c r="L7" s="259" t="s">
        <v>14</v>
      </c>
      <c r="M7" s="259" t="s">
        <v>15</v>
      </c>
      <c r="N7" s="263"/>
      <c r="P7" s="61"/>
      <c r="Q7" s="56"/>
      <c r="R7" s="56"/>
      <c r="S7" s="56"/>
      <c r="T7" s="57"/>
    </row>
    <row r="8" spans="1:20" x14ac:dyDescent="0.25">
      <c r="A8" s="189">
        <v>8</v>
      </c>
      <c r="B8" s="185"/>
      <c r="C8" s="250"/>
      <c r="D8" s="251"/>
      <c r="E8" s="204"/>
      <c r="F8" s="197"/>
      <c r="G8" s="197"/>
      <c r="H8" s="197"/>
      <c r="I8" s="186"/>
      <c r="J8" s="252" t="str">
        <f>IF(ISNUMBER(CoverSheet!#REF!),"for year ended","")</f>
        <v/>
      </c>
      <c r="K8" s="264" t="str">
        <f>IF(ISNUMBER(CoverSheet!$C$12),DATE(YEAR(CoverSheet!$C$12)-2,MONTH(CoverSheet!$C$12),DAY(CoverSheet!$C$12)),"")</f>
        <v/>
      </c>
      <c r="L8" s="264" t="str">
        <f>IF(ISNUMBER(CoverSheet!$C$12),DATE(YEAR(CoverSheet!$C$12)-1,MONTH(CoverSheet!$C$12),DAY(CoverSheet!$C$12)),"")</f>
        <v/>
      </c>
      <c r="M8" s="264" t="str">
        <f>IF(ISNUMBER(CoverSheet!$C$12),CoverSheet!$C$12,"")</f>
        <v/>
      </c>
      <c r="N8" s="263"/>
      <c r="P8" s="73" t="s">
        <v>254</v>
      </c>
      <c r="Q8" s="74"/>
      <c r="R8" s="74"/>
      <c r="S8" s="75"/>
      <c r="T8" s="57"/>
    </row>
    <row r="9" spans="1:20" ht="16.5" thickBot="1" x14ac:dyDescent="0.3">
      <c r="A9" s="189">
        <v>9</v>
      </c>
      <c r="B9" s="185"/>
      <c r="C9" s="250"/>
      <c r="D9" s="253" t="s">
        <v>1000</v>
      </c>
      <c r="E9" s="204"/>
      <c r="F9" s="197"/>
      <c r="G9" s="197"/>
      <c r="H9" s="197"/>
      <c r="I9" s="197"/>
      <c r="J9" s="197"/>
      <c r="K9" s="259" t="s">
        <v>10</v>
      </c>
      <c r="L9" s="259" t="s">
        <v>10</v>
      </c>
      <c r="M9" s="259" t="s">
        <v>10</v>
      </c>
      <c r="N9" s="263"/>
      <c r="O9"/>
      <c r="P9" s="76"/>
      <c r="Q9" s="57"/>
      <c r="R9" s="57"/>
      <c r="S9" s="77"/>
      <c r="T9" s="57"/>
    </row>
    <row r="10" spans="1:20" ht="15" customHeight="1" thickBot="1" x14ac:dyDescent="0.3">
      <c r="A10" s="189">
        <v>10</v>
      </c>
      <c r="B10" s="185"/>
      <c r="C10" s="250"/>
      <c r="D10" s="251"/>
      <c r="E10" s="191" t="s">
        <v>260</v>
      </c>
      <c r="F10" s="191"/>
      <c r="G10" s="191"/>
      <c r="H10" s="197"/>
      <c r="I10" s="197"/>
      <c r="J10" s="197"/>
      <c r="K10" s="72"/>
      <c r="L10" s="72"/>
      <c r="M10" s="266" t="e">
        <f>M45</f>
        <v>#NUM!</v>
      </c>
      <c r="N10" s="263"/>
      <c r="O10" s="34" t="s">
        <v>447</v>
      </c>
      <c r="P10" s="82" t="s">
        <v>250</v>
      </c>
      <c r="Q10" s="57"/>
      <c r="R10" s="57"/>
      <c r="S10" s="77"/>
      <c r="T10" s="57"/>
    </row>
    <row r="11" spans="1:20" s="58" customFormat="1" ht="15" customHeight="1" thickBot="1" x14ac:dyDescent="0.3">
      <c r="A11" s="189">
        <v>11</v>
      </c>
      <c r="B11" s="185"/>
      <c r="C11" s="250"/>
      <c r="D11" s="643"/>
      <c r="E11" s="643"/>
      <c r="F11" s="643"/>
      <c r="G11" s="643"/>
      <c r="H11" s="643"/>
      <c r="I11" s="643"/>
      <c r="J11" s="643"/>
      <c r="K11" s="643"/>
      <c r="L11" s="643"/>
      <c r="M11" s="643"/>
      <c r="N11" s="263"/>
      <c r="O11" s="34"/>
      <c r="P11" s="82" t="s">
        <v>251</v>
      </c>
      <c r="Q11" s="57"/>
      <c r="R11" s="57"/>
      <c r="S11" s="77"/>
      <c r="T11" s="57"/>
    </row>
    <row r="12" spans="1:20" ht="15" customHeight="1" thickBot="1" x14ac:dyDescent="0.3">
      <c r="A12" s="189">
        <v>12</v>
      </c>
      <c r="B12" s="185"/>
      <c r="C12" s="250"/>
      <c r="D12" s="251"/>
      <c r="E12" s="204" t="s">
        <v>1001</v>
      </c>
      <c r="F12" s="191"/>
      <c r="G12" s="191"/>
      <c r="H12" s="197"/>
      <c r="I12" s="197"/>
      <c r="J12" s="197"/>
      <c r="K12" s="72"/>
      <c r="L12" s="72"/>
      <c r="M12" s="72"/>
      <c r="N12" s="263"/>
      <c r="P12" s="82" t="s">
        <v>1055</v>
      </c>
      <c r="Q12" s="26"/>
      <c r="R12" s="57"/>
      <c r="S12" s="77"/>
      <c r="T12" s="57"/>
    </row>
    <row r="13" spans="1:20" ht="15" customHeight="1" x14ac:dyDescent="0.25">
      <c r="A13" s="189">
        <v>13</v>
      </c>
      <c r="B13" s="185"/>
      <c r="C13" s="250"/>
      <c r="D13" s="251"/>
      <c r="E13" s="204"/>
      <c r="F13" s="191"/>
      <c r="G13" s="191"/>
      <c r="H13" s="191"/>
      <c r="I13" s="191"/>
      <c r="J13" s="191"/>
      <c r="K13" s="191"/>
      <c r="L13" s="191"/>
      <c r="M13" s="191"/>
      <c r="N13" s="263"/>
      <c r="P13" s="78"/>
      <c r="Q13" s="26"/>
      <c r="R13" s="57"/>
      <c r="S13" s="77"/>
      <c r="T13" s="57"/>
    </row>
    <row r="14" spans="1:20" x14ac:dyDescent="0.25">
      <c r="A14" s="189">
        <v>14</v>
      </c>
      <c r="B14" s="185"/>
      <c r="C14" s="250"/>
      <c r="D14" s="251"/>
      <c r="E14" s="204"/>
      <c r="F14" s="191"/>
      <c r="G14" s="191"/>
      <c r="H14" s="197"/>
      <c r="I14" s="197"/>
      <c r="J14" s="197"/>
      <c r="K14" s="197"/>
      <c r="L14" s="197"/>
      <c r="M14" s="197"/>
      <c r="N14" s="263"/>
      <c r="P14" s="78"/>
      <c r="Q14" s="26"/>
      <c r="R14" s="57"/>
      <c r="S14" s="77"/>
      <c r="T14" s="57"/>
    </row>
    <row r="15" spans="1:20" ht="16.5" thickBot="1" x14ac:dyDescent="0.3">
      <c r="A15" s="189">
        <v>15</v>
      </c>
      <c r="B15" s="185"/>
      <c r="C15" s="250"/>
      <c r="D15" s="253" t="s">
        <v>175</v>
      </c>
      <c r="E15" s="204"/>
      <c r="F15" s="191"/>
      <c r="G15" s="191"/>
      <c r="H15" s="197"/>
      <c r="I15" s="197"/>
      <c r="J15" s="197"/>
      <c r="K15" s="197"/>
      <c r="L15" s="197"/>
      <c r="M15" s="197"/>
      <c r="N15" s="263"/>
      <c r="P15" s="78"/>
      <c r="Q15" s="26"/>
      <c r="R15" s="57"/>
      <c r="S15" s="77"/>
      <c r="T15" s="57"/>
    </row>
    <row r="16" spans="1:20" ht="15" customHeight="1" thickBot="1" x14ac:dyDescent="0.3">
      <c r="A16" s="189">
        <v>16</v>
      </c>
      <c r="B16" s="185"/>
      <c r="C16" s="250"/>
      <c r="D16" s="251"/>
      <c r="E16" s="191" t="s">
        <v>260</v>
      </c>
      <c r="F16" s="191"/>
      <c r="G16" s="191"/>
      <c r="H16" s="197"/>
      <c r="I16" s="197"/>
      <c r="J16" s="197"/>
      <c r="K16" s="72"/>
      <c r="L16" s="72"/>
      <c r="M16" s="266" t="e">
        <f>M39</f>
        <v>#NUM!</v>
      </c>
      <c r="N16" s="263"/>
      <c r="O16" s="34" t="s">
        <v>516</v>
      </c>
      <c r="P16" s="82" t="s">
        <v>252</v>
      </c>
      <c r="Q16" s="26"/>
      <c r="R16" s="57"/>
      <c r="S16" s="77"/>
      <c r="T16" s="57"/>
    </row>
    <row r="17" spans="1:26" s="58" customFormat="1" ht="15" customHeight="1" thickBot="1" x14ac:dyDescent="0.3">
      <c r="A17" s="189">
        <v>17</v>
      </c>
      <c r="B17" s="185"/>
      <c r="C17" s="250"/>
      <c r="D17" s="643"/>
      <c r="E17" s="643"/>
      <c r="F17" s="643"/>
      <c r="G17" s="643"/>
      <c r="H17" s="643"/>
      <c r="I17" s="643"/>
      <c r="J17" s="643"/>
      <c r="K17" s="643"/>
      <c r="L17" s="643"/>
      <c r="M17" s="643"/>
      <c r="N17" s="263"/>
      <c r="O17" s="34"/>
      <c r="P17" s="82" t="s">
        <v>253</v>
      </c>
      <c r="Q17" s="57"/>
      <c r="R17" s="57"/>
      <c r="S17" s="77"/>
      <c r="T17" s="57"/>
    </row>
    <row r="18" spans="1:26" ht="15" customHeight="1" thickBot="1" x14ac:dyDescent="0.3">
      <c r="A18" s="189">
        <v>18</v>
      </c>
      <c r="B18" s="185"/>
      <c r="C18" s="250"/>
      <c r="D18" s="251"/>
      <c r="E18" s="204" t="s">
        <v>16</v>
      </c>
      <c r="F18" s="191"/>
      <c r="G18" s="191"/>
      <c r="H18" s="197"/>
      <c r="I18" s="197"/>
      <c r="J18" s="197"/>
      <c r="K18" s="72"/>
      <c r="L18" s="72"/>
      <c r="M18" s="72"/>
      <c r="N18" s="263"/>
      <c r="P18" s="82" t="s">
        <v>1056</v>
      </c>
      <c r="Q18" s="26"/>
      <c r="R18" s="57"/>
      <c r="S18" s="77"/>
      <c r="T18" s="57"/>
    </row>
    <row r="19" spans="1:26" ht="15.75" thickBot="1" x14ac:dyDescent="0.3">
      <c r="A19" s="189">
        <v>19</v>
      </c>
      <c r="B19" s="185"/>
      <c r="C19" s="250"/>
      <c r="D19" s="251"/>
      <c r="E19" s="204" t="s">
        <v>583</v>
      </c>
      <c r="F19" s="191"/>
      <c r="G19" s="191"/>
      <c r="H19" s="197"/>
      <c r="I19" s="197"/>
      <c r="J19" s="197"/>
      <c r="K19" s="72"/>
      <c r="L19" s="72"/>
      <c r="M19" s="72"/>
      <c r="N19" s="263"/>
      <c r="P19" s="79"/>
      <c r="Q19" s="10"/>
      <c r="R19" s="80"/>
      <c r="S19" s="81"/>
      <c r="T19" s="57"/>
    </row>
    <row r="20" spans="1:26" s="17" customFormat="1" ht="30" customHeight="1" x14ac:dyDescent="0.3">
      <c r="A20" s="189">
        <v>20</v>
      </c>
      <c r="B20" s="185"/>
      <c r="C20" s="247" t="s">
        <v>290</v>
      </c>
      <c r="D20" s="248"/>
      <c r="E20" s="249"/>
      <c r="F20" s="211"/>
      <c r="G20" s="211"/>
      <c r="H20" s="211"/>
      <c r="I20" s="211"/>
      <c r="J20" s="186"/>
      <c r="K20" s="186"/>
      <c r="L20" s="259" t="s">
        <v>17</v>
      </c>
      <c r="M20" s="186"/>
      <c r="N20" s="263"/>
      <c r="O20" s="34"/>
      <c r="P20" s="57"/>
      <c r="Q20"/>
      <c r="R20" s="57"/>
      <c r="S20" s="57"/>
      <c r="T20" s="57"/>
    </row>
    <row r="21" spans="1:26" ht="15" customHeight="1" thickBot="1" x14ac:dyDescent="0.3">
      <c r="A21" s="189">
        <v>21</v>
      </c>
      <c r="B21" s="254"/>
      <c r="C21" s="250"/>
      <c r="D21" s="251"/>
      <c r="E21" s="204"/>
      <c r="F21" s="191"/>
      <c r="G21" s="191"/>
      <c r="H21" s="197"/>
      <c r="I21" s="211"/>
      <c r="J21" s="186"/>
      <c r="K21" s="197"/>
      <c r="L21" s="197"/>
      <c r="M21" s="197"/>
      <c r="N21" s="263"/>
      <c r="P21" s="57"/>
      <c r="Q21"/>
      <c r="R21" s="23"/>
      <c r="S21" s="57"/>
      <c r="T21" s="57"/>
      <c r="U21" s="58"/>
      <c r="V21" s="58"/>
      <c r="W21" s="58"/>
      <c r="X21" s="58"/>
    </row>
    <row r="22" spans="1:26" ht="15" customHeight="1" thickBot="1" x14ac:dyDescent="0.3">
      <c r="A22" s="189">
        <v>22</v>
      </c>
      <c r="B22" s="254"/>
      <c r="C22" s="201" t="s">
        <v>293</v>
      </c>
      <c r="D22" s="251"/>
      <c r="E22" s="191"/>
      <c r="F22" s="201"/>
      <c r="G22" s="191"/>
      <c r="H22" s="197"/>
      <c r="I22" s="197"/>
      <c r="J22" s="197"/>
      <c r="K22" s="256"/>
      <c r="L22" s="267">
        <f>'S4.RAB Value Rolled Forward'!P29</f>
        <v>2000000</v>
      </c>
      <c r="M22" s="185"/>
      <c r="N22" s="263"/>
      <c r="O22" s="34" t="s">
        <v>498</v>
      </c>
      <c r="P22" s="83" t="s">
        <v>210</v>
      </c>
      <c r="Q22" s="84"/>
      <c r="R22" s="84"/>
      <c r="S22" s="85"/>
      <c r="T22" s="818"/>
      <c r="U22" s="58"/>
      <c r="V22" s="58"/>
      <c r="W22" s="58"/>
      <c r="X22" s="58"/>
      <c r="Y22" s="58"/>
      <c r="Z22" s="58"/>
    </row>
    <row r="23" spans="1:26" ht="15" customHeight="1" thickBot="1" x14ac:dyDescent="0.3">
      <c r="A23" s="189">
        <v>23</v>
      </c>
      <c r="B23" s="254"/>
      <c r="C23" s="250"/>
      <c r="D23" s="251"/>
      <c r="E23" s="206"/>
      <c r="F23" s="191"/>
      <c r="G23" s="191"/>
      <c r="H23" s="197"/>
      <c r="I23" s="197"/>
      <c r="J23" s="197"/>
      <c r="K23" s="256"/>
      <c r="L23" s="256"/>
      <c r="M23" s="256"/>
      <c r="N23" s="263"/>
      <c r="P23" s="40"/>
      <c r="Q23" s="23"/>
      <c r="R23" s="23"/>
      <c r="S23" s="23"/>
      <c r="T23" s="8"/>
      <c r="U23" s="58"/>
      <c r="V23" s="58"/>
      <c r="W23" s="58"/>
      <c r="X23" s="58"/>
      <c r="Y23" s="58"/>
      <c r="Z23" s="58"/>
    </row>
    <row r="24" spans="1:26" s="50" customFormat="1" ht="15" customHeight="1" thickBot="1" x14ac:dyDescent="0.3">
      <c r="A24" s="189">
        <v>24</v>
      </c>
      <c r="B24" s="254"/>
      <c r="C24" s="201" t="s">
        <v>274</v>
      </c>
      <c r="D24" s="251"/>
      <c r="E24" s="206"/>
      <c r="F24" s="255"/>
      <c r="G24" s="197"/>
      <c r="H24" s="197"/>
      <c r="I24" s="197"/>
      <c r="J24" s="197"/>
      <c r="K24" s="197"/>
      <c r="L24" s="267">
        <f>'S2.Regulatory Profit '!T9</f>
        <v>0</v>
      </c>
      <c r="M24" s="256"/>
      <c r="N24" s="263"/>
      <c r="O24" s="34" t="s">
        <v>298</v>
      </c>
      <c r="P24" s="86" t="s">
        <v>2</v>
      </c>
      <c r="Q24" s="87" t="s">
        <v>181</v>
      </c>
      <c r="R24" s="87" t="s">
        <v>182</v>
      </c>
      <c r="S24" s="71" t="s">
        <v>988</v>
      </c>
      <c r="T24" s="88"/>
      <c r="U24" s="58"/>
      <c r="V24" s="58"/>
      <c r="W24" s="58"/>
      <c r="X24" s="58"/>
      <c r="Y24" s="58"/>
      <c r="Z24" s="58"/>
    </row>
    <row r="25" spans="1:26" s="50" customFormat="1" ht="15" customHeight="1" x14ac:dyDescent="0.25">
      <c r="A25" s="189">
        <v>25</v>
      </c>
      <c r="B25" s="254"/>
      <c r="C25" s="250"/>
      <c r="D25" s="256"/>
      <c r="E25" s="256"/>
      <c r="F25" s="256"/>
      <c r="G25" s="256"/>
      <c r="H25" s="256"/>
      <c r="I25" s="197"/>
      <c r="J25" s="197"/>
      <c r="K25" s="256"/>
      <c r="L25" s="256"/>
      <c r="M25" s="256"/>
      <c r="N25" s="263"/>
      <c r="O25" s="34"/>
      <c r="P25" s="89"/>
      <c r="Q25" s="87" t="s">
        <v>183</v>
      </c>
      <c r="R25" s="87" t="s">
        <v>184</v>
      </c>
      <c r="S25" s="87" t="s">
        <v>179</v>
      </c>
      <c r="T25" s="539" t="s">
        <v>220</v>
      </c>
      <c r="U25" s="58"/>
      <c r="V25" s="58"/>
      <c r="W25" s="58"/>
      <c r="X25" s="58"/>
      <c r="Y25" s="58"/>
      <c r="Z25" s="58"/>
    </row>
    <row r="26" spans="1:26" s="50" customFormat="1" ht="15" customHeight="1" x14ac:dyDescent="0.25">
      <c r="A26" s="189">
        <v>26</v>
      </c>
      <c r="B26" s="254"/>
      <c r="C26" s="197"/>
      <c r="D26" s="197"/>
      <c r="E26" s="206"/>
      <c r="F26" s="191" t="s">
        <v>974</v>
      </c>
      <c r="G26" s="191"/>
      <c r="H26" s="197"/>
      <c r="I26" s="197"/>
      <c r="J26" s="197"/>
      <c r="K26" s="268">
        <f>'S2.Regulatory Profit '!T15+'S2.Regulatory Profit '!T17</f>
        <v>41167</v>
      </c>
      <c r="L26" s="256"/>
      <c r="M26" s="256"/>
      <c r="N26" s="263"/>
      <c r="O26" s="34" t="s">
        <v>300</v>
      </c>
      <c r="P26" s="7"/>
      <c r="Q26" s="26"/>
      <c r="R26" s="26"/>
      <c r="S26" s="26"/>
      <c r="T26" s="8"/>
      <c r="U26" s="58"/>
      <c r="V26" s="58"/>
      <c r="W26" s="58"/>
      <c r="X26" s="58"/>
      <c r="Y26" s="58"/>
      <c r="Z26" s="58"/>
    </row>
    <row r="27" spans="1:26" ht="15" customHeight="1" x14ac:dyDescent="0.25">
      <c r="A27" s="189">
        <v>27</v>
      </c>
      <c r="B27" s="185"/>
      <c r="C27" s="250"/>
      <c r="D27" s="206" t="s">
        <v>211</v>
      </c>
      <c r="E27" s="206"/>
      <c r="F27" s="191" t="s">
        <v>21</v>
      </c>
      <c r="G27" s="191"/>
      <c r="H27" s="197"/>
      <c r="I27" s="197"/>
      <c r="J27" s="197"/>
      <c r="K27" s="269">
        <f>'S4.RAB Value Rolled Forward'!P39</f>
        <v>0</v>
      </c>
      <c r="L27" s="256"/>
      <c r="M27" s="256"/>
      <c r="N27" s="263"/>
      <c r="O27" s="34" t="s">
        <v>141</v>
      </c>
      <c r="P27" s="90" t="s">
        <v>295</v>
      </c>
      <c r="Q27" s="18">
        <v>365</v>
      </c>
      <c r="R27" s="91">
        <f>$K$3-Q27</f>
        <v>-365</v>
      </c>
      <c r="S27" s="544">
        <f>-L22</f>
        <v>-2000000</v>
      </c>
      <c r="T27" s="535" t="e">
        <f>S27/(1+T$34)^((365-$Q27)/365)</f>
        <v>#NUM!</v>
      </c>
      <c r="U27" s="58"/>
      <c r="V27" s="58"/>
      <c r="W27" s="58"/>
      <c r="X27" s="58"/>
      <c r="Y27" s="58"/>
      <c r="Z27" s="58"/>
    </row>
    <row r="28" spans="1:26" ht="15" customHeight="1" x14ac:dyDescent="0.25">
      <c r="A28" s="189">
        <v>28</v>
      </c>
      <c r="B28" s="185"/>
      <c r="C28" s="250"/>
      <c r="D28" s="206" t="s">
        <v>5</v>
      </c>
      <c r="E28" s="206"/>
      <c r="F28" s="191" t="s">
        <v>22</v>
      </c>
      <c r="G28" s="191"/>
      <c r="H28" s="197"/>
      <c r="I28" s="197"/>
      <c r="J28" s="197"/>
      <c r="K28" s="269">
        <f>'S4.RAB Value Rolled Forward'!P44</f>
        <v>0</v>
      </c>
      <c r="L28" s="256"/>
      <c r="M28" s="256"/>
      <c r="N28" s="263"/>
      <c r="O28" s="34" t="s">
        <v>141</v>
      </c>
      <c r="P28" s="90" t="s">
        <v>214</v>
      </c>
      <c r="Q28" s="18">
        <v>182</v>
      </c>
      <c r="R28" s="91">
        <f>$K$3-Q28</f>
        <v>-182</v>
      </c>
      <c r="S28" s="544">
        <f>-L31</f>
        <v>-41167</v>
      </c>
      <c r="T28" s="535" t="e">
        <f t="shared" ref="T28:T31" si="0">S28/(1+T$34)^((365-$Q28)/365)</f>
        <v>#NUM!</v>
      </c>
      <c r="U28" s="58"/>
      <c r="V28" s="58"/>
      <c r="W28" s="58"/>
      <c r="X28" s="58"/>
      <c r="Y28" s="58"/>
      <c r="Z28" s="58"/>
    </row>
    <row r="29" spans="1:26" ht="15" customHeight="1" x14ac:dyDescent="0.25">
      <c r="A29" s="189">
        <v>29</v>
      </c>
      <c r="B29" s="185"/>
      <c r="C29" s="250"/>
      <c r="D29" s="206" t="s">
        <v>211</v>
      </c>
      <c r="E29" s="206"/>
      <c r="F29" s="191" t="s">
        <v>29</v>
      </c>
      <c r="G29" s="255"/>
      <c r="H29" s="197"/>
      <c r="I29" s="197"/>
      <c r="J29" s="197"/>
      <c r="K29" s="270">
        <f>'S3.Regulatory Tax Allowance '!J36</f>
        <v>0</v>
      </c>
      <c r="L29" s="256"/>
      <c r="M29" s="256"/>
      <c r="N29" s="263"/>
      <c r="O29" s="34" t="s">
        <v>300</v>
      </c>
      <c r="P29" s="90" t="s">
        <v>274</v>
      </c>
      <c r="Q29" s="18">
        <v>148</v>
      </c>
      <c r="R29" s="91">
        <f>$K$3-Q29</f>
        <v>-148</v>
      </c>
      <c r="S29" s="545">
        <f>L24</f>
        <v>0</v>
      </c>
      <c r="T29" s="535" t="e">
        <f t="shared" si="0"/>
        <v>#NUM!</v>
      </c>
      <c r="U29" s="58"/>
      <c r="V29" s="58"/>
      <c r="W29" s="58"/>
      <c r="X29" s="58"/>
      <c r="Y29" s="58"/>
      <c r="Z29" s="58"/>
    </row>
    <row r="30" spans="1:26" ht="15" customHeight="1" thickBot="1" x14ac:dyDescent="0.3">
      <c r="A30" s="189">
        <v>30</v>
      </c>
      <c r="B30" s="185"/>
      <c r="C30" s="250"/>
      <c r="D30" s="206" t="s">
        <v>5</v>
      </c>
      <c r="E30" s="206"/>
      <c r="F30" s="257" t="s">
        <v>213</v>
      </c>
      <c r="G30" s="191"/>
      <c r="H30" s="197"/>
      <c r="I30" s="197"/>
      <c r="J30" s="197"/>
      <c r="K30" s="268">
        <f>'S2.Regulatory Profit '!T10+'S2.Regulatory Profit '!T11</f>
        <v>0</v>
      </c>
      <c r="L30" s="256"/>
      <c r="M30" s="256"/>
      <c r="N30" s="263"/>
      <c r="O30" s="34" t="s">
        <v>300</v>
      </c>
      <c r="P30" s="90" t="s">
        <v>180</v>
      </c>
      <c r="Q30" s="18">
        <v>0</v>
      </c>
      <c r="R30" s="91">
        <f>$K$3-Q30</f>
        <v>0</v>
      </c>
      <c r="S30" s="544">
        <f>-L33</f>
        <v>0</v>
      </c>
      <c r="T30" s="535" t="e">
        <f t="shared" si="0"/>
        <v>#NUM!</v>
      </c>
      <c r="U30" s="58"/>
      <c r="V30" s="58"/>
      <c r="W30" s="58"/>
      <c r="X30" s="58"/>
      <c r="Y30" s="58"/>
      <c r="Z30" s="58"/>
    </row>
    <row r="31" spans="1:26" ht="15" customHeight="1" thickBot="1" x14ac:dyDescent="0.3">
      <c r="A31" s="189">
        <v>31</v>
      </c>
      <c r="B31" s="185"/>
      <c r="C31" s="204" t="s">
        <v>214</v>
      </c>
      <c r="D31" s="256"/>
      <c r="E31" s="255"/>
      <c r="F31" s="191"/>
      <c r="G31" s="197"/>
      <c r="H31" s="197"/>
      <c r="I31" s="197"/>
      <c r="J31" s="197"/>
      <c r="K31" s="256"/>
      <c r="L31" s="267">
        <f>K26+K27-K28+K29-K30</f>
        <v>41167</v>
      </c>
      <c r="M31" s="256"/>
      <c r="N31" s="263"/>
      <c r="P31" s="90" t="s">
        <v>25</v>
      </c>
      <c r="Q31" s="18">
        <v>0</v>
      </c>
      <c r="R31" s="91">
        <f>$K$3-Q31</f>
        <v>0</v>
      </c>
      <c r="S31" s="544">
        <f>L37</f>
        <v>2000000</v>
      </c>
      <c r="T31" s="535" t="e">
        <f t="shared" si="0"/>
        <v>#NUM!</v>
      </c>
      <c r="U31" s="58"/>
      <c r="V31" s="58"/>
      <c r="W31" s="58"/>
      <c r="X31" s="58"/>
      <c r="Y31" s="58"/>
      <c r="Z31" s="58"/>
    </row>
    <row r="32" spans="1:26" ht="15" customHeight="1" thickBot="1" x14ac:dyDescent="0.3">
      <c r="A32" s="189">
        <v>32</v>
      </c>
      <c r="B32" s="185"/>
      <c r="C32" s="256"/>
      <c r="D32" s="256"/>
      <c r="E32" s="256"/>
      <c r="F32" s="256"/>
      <c r="G32" s="256"/>
      <c r="H32" s="256"/>
      <c r="I32" s="197"/>
      <c r="J32" s="197"/>
      <c r="K32" s="256"/>
      <c r="L32" s="256"/>
      <c r="M32" s="256"/>
      <c r="N32" s="263"/>
      <c r="P32" s="95"/>
      <c r="Q32" s="18"/>
      <c r="R32" s="18"/>
      <c r="S32" s="23"/>
      <c r="T32" s="8"/>
      <c r="U32" s="58"/>
      <c r="V32" s="58"/>
      <c r="W32" s="58"/>
      <c r="X32" s="58"/>
      <c r="Y32" s="58"/>
      <c r="Z32" s="58"/>
    </row>
    <row r="33" spans="1:26" s="50" customFormat="1" ht="15" customHeight="1" thickBot="1" x14ac:dyDescent="0.35">
      <c r="A33" s="189">
        <v>33</v>
      </c>
      <c r="B33" s="185"/>
      <c r="C33" s="201" t="s">
        <v>43</v>
      </c>
      <c r="D33" s="248"/>
      <c r="E33" s="255"/>
      <c r="F33" s="191"/>
      <c r="G33" s="197"/>
      <c r="H33" s="197"/>
      <c r="I33" s="197"/>
      <c r="J33" s="247"/>
      <c r="K33" s="247"/>
      <c r="L33" s="267">
        <f>'S2.Regulatory Profit '!T27</f>
        <v>0</v>
      </c>
      <c r="M33" s="256"/>
      <c r="N33" s="263"/>
      <c r="O33" s="34" t="s">
        <v>301</v>
      </c>
      <c r="P33" s="95"/>
      <c r="Q33" s="18"/>
      <c r="R33" s="26"/>
      <c r="S33" s="96" t="s">
        <v>222</v>
      </c>
      <c r="T33" s="109">
        <f>0.1*SIGN(SUM(S27:S31))</f>
        <v>-0.1</v>
      </c>
      <c r="U33" s="58"/>
      <c r="V33" s="58"/>
      <c r="W33" s="58"/>
      <c r="X33" s="58"/>
      <c r="Y33" s="58"/>
      <c r="Z33" s="58"/>
    </row>
    <row r="34" spans="1:26" s="50" customFormat="1" ht="15" customHeight="1" x14ac:dyDescent="0.25">
      <c r="A34" s="189">
        <v>34</v>
      </c>
      <c r="B34" s="254"/>
      <c r="C34" s="250"/>
      <c r="D34" s="256"/>
      <c r="E34" s="256"/>
      <c r="F34" s="256"/>
      <c r="G34" s="256"/>
      <c r="H34" s="256"/>
      <c r="I34" s="197"/>
      <c r="J34" s="197"/>
      <c r="K34" s="256"/>
      <c r="L34" s="256"/>
      <c r="M34" s="256"/>
      <c r="N34" s="263"/>
      <c r="O34" s="34"/>
      <c r="P34" s="95"/>
      <c r="Q34" s="18"/>
      <c r="R34" s="26"/>
      <c r="S34" s="96" t="s">
        <v>221</v>
      </c>
      <c r="T34" s="110" t="e">
        <f>XIRR(S27:S31,$R27:$R31,T33)</f>
        <v>#NUM!</v>
      </c>
      <c r="U34" s="58"/>
      <c r="V34" s="58"/>
      <c r="W34" s="58"/>
      <c r="X34" s="58"/>
      <c r="Y34" s="58"/>
      <c r="Z34" s="58"/>
    </row>
    <row r="35" spans="1:26" ht="15" customHeight="1" x14ac:dyDescent="0.25">
      <c r="A35" s="189">
        <v>35</v>
      </c>
      <c r="B35" s="185"/>
      <c r="C35" s="250"/>
      <c r="D35" s="251"/>
      <c r="E35" s="204"/>
      <c r="F35" s="191" t="s">
        <v>23</v>
      </c>
      <c r="G35" s="191"/>
      <c r="H35" s="197"/>
      <c r="I35" s="197"/>
      <c r="J35" s="197"/>
      <c r="K35" s="269">
        <f>'S4.RAB Value Rolled Forward'!P50</f>
        <v>834976</v>
      </c>
      <c r="L35" s="256"/>
      <c r="M35" s="256"/>
      <c r="N35" s="263"/>
      <c r="O35" s="34" t="s">
        <v>141</v>
      </c>
      <c r="P35" s="7"/>
      <c r="Q35" s="26"/>
      <c r="R35" s="26"/>
      <c r="S35" s="111" t="s">
        <v>223</v>
      </c>
      <c r="T35" s="97" t="e">
        <f>SUM(T27:T31)</f>
        <v>#NUM!</v>
      </c>
      <c r="U35" s="58"/>
      <c r="V35" s="58"/>
      <c r="W35" s="58"/>
      <c r="X35" s="58"/>
      <c r="Y35" s="58"/>
      <c r="Z35" s="58"/>
    </row>
    <row r="36" spans="1:26" ht="15" customHeight="1" thickBot="1" x14ac:dyDescent="0.3">
      <c r="A36" s="189">
        <v>36</v>
      </c>
      <c r="B36" s="254"/>
      <c r="C36" s="250"/>
      <c r="D36" s="206" t="s">
        <v>5</v>
      </c>
      <c r="E36" s="206"/>
      <c r="F36" s="191" t="s">
        <v>24</v>
      </c>
      <c r="G36" s="191"/>
      <c r="H36" s="197"/>
      <c r="I36" s="197"/>
      <c r="J36" s="197"/>
      <c r="K36" s="269">
        <f>'S4.RAB Value Rolled Forward'!P48</f>
        <v>-1165024</v>
      </c>
      <c r="L36" s="256"/>
      <c r="M36" s="256"/>
      <c r="N36" s="263"/>
      <c r="O36" s="34" t="s">
        <v>141</v>
      </c>
      <c r="P36" s="7"/>
      <c r="Q36" s="26"/>
      <c r="R36" s="26"/>
      <c r="S36" s="96" t="s">
        <v>152</v>
      </c>
      <c r="T36" s="110" t="e">
        <f>IF(ABS(T35)&lt;0.01,T34,"ERROR")</f>
        <v>#NUM!</v>
      </c>
      <c r="U36" s="58"/>
      <c r="V36" s="58"/>
      <c r="W36" s="58"/>
      <c r="X36" s="58"/>
      <c r="Y36" s="58"/>
      <c r="Z36" s="58"/>
    </row>
    <row r="37" spans="1:26" ht="15" customHeight="1" thickBot="1" x14ac:dyDescent="0.3">
      <c r="A37" s="189">
        <v>37</v>
      </c>
      <c r="B37" s="185"/>
      <c r="C37" s="204" t="s">
        <v>294</v>
      </c>
      <c r="D37" s="251"/>
      <c r="E37" s="191"/>
      <c r="F37" s="191"/>
      <c r="G37" s="191"/>
      <c r="H37" s="197"/>
      <c r="I37" s="197"/>
      <c r="J37" s="197"/>
      <c r="K37" s="256"/>
      <c r="L37" s="267">
        <f>K35-K36</f>
        <v>2000000</v>
      </c>
      <c r="M37" s="256"/>
      <c r="N37" s="183"/>
      <c r="P37" s="7"/>
      <c r="Q37" s="26"/>
      <c r="R37" s="26"/>
      <c r="S37" s="26"/>
      <c r="T37" s="8"/>
      <c r="U37" s="58"/>
      <c r="V37" s="58"/>
      <c r="W37" s="58"/>
      <c r="X37" s="58"/>
      <c r="Y37" s="58"/>
      <c r="Z37" s="58"/>
    </row>
    <row r="38" spans="1:26" ht="15" customHeight="1" thickBot="1" x14ac:dyDescent="0.3">
      <c r="A38" s="189">
        <v>38</v>
      </c>
      <c r="B38" s="185"/>
      <c r="C38" s="250"/>
      <c r="D38" s="251"/>
      <c r="E38" s="206"/>
      <c r="F38" s="191"/>
      <c r="G38" s="191"/>
      <c r="H38" s="197"/>
      <c r="I38" s="197"/>
      <c r="J38" s="197"/>
      <c r="K38" s="197"/>
      <c r="L38" s="197"/>
      <c r="M38" s="256"/>
      <c r="N38" s="263"/>
      <c r="P38" s="98" t="s">
        <v>2</v>
      </c>
      <c r="Q38" s="87" t="s">
        <v>181</v>
      </c>
      <c r="R38" s="87" t="s">
        <v>182</v>
      </c>
      <c r="S38" s="71" t="s">
        <v>297</v>
      </c>
      <c r="T38" s="88"/>
      <c r="U38" s="58"/>
      <c r="V38" s="58"/>
      <c r="W38" s="58"/>
      <c r="X38" s="58"/>
      <c r="Y38" s="58"/>
      <c r="Z38" s="58"/>
    </row>
    <row r="39" spans="1:26" ht="15" customHeight="1" thickBot="1" x14ac:dyDescent="0.35">
      <c r="A39" s="189">
        <v>39</v>
      </c>
      <c r="B39" s="185"/>
      <c r="C39" s="247"/>
      <c r="D39" s="251" t="s">
        <v>175</v>
      </c>
      <c r="E39" s="249"/>
      <c r="F39" s="258"/>
      <c r="G39" s="258"/>
      <c r="H39" s="185"/>
      <c r="I39" s="185"/>
      <c r="J39" s="185"/>
      <c r="K39" s="185"/>
      <c r="L39" s="185"/>
      <c r="M39" s="266" t="e">
        <f>IF(L22=0,0,T36)</f>
        <v>#NUM!</v>
      </c>
      <c r="N39" s="263"/>
      <c r="O39" s="34" t="s">
        <v>517</v>
      </c>
      <c r="P39" s="99"/>
      <c r="Q39" s="87" t="s">
        <v>183</v>
      </c>
      <c r="R39" s="87" t="s">
        <v>184</v>
      </c>
      <c r="S39" s="87" t="s">
        <v>179</v>
      </c>
      <c r="T39" s="540" t="s">
        <v>220</v>
      </c>
      <c r="U39" s="58"/>
      <c r="V39" s="58"/>
      <c r="W39" s="58"/>
      <c r="X39" s="58"/>
      <c r="Y39" s="58"/>
      <c r="Z39" s="58"/>
    </row>
    <row r="40" spans="1:26" ht="15" customHeight="1" x14ac:dyDescent="0.3">
      <c r="A40" s="189">
        <v>40</v>
      </c>
      <c r="B40" s="185"/>
      <c r="C40" s="247"/>
      <c r="D40" s="248"/>
      <c r="E40" s="249"/>
      <c r="F40" s="258"/>
      <c r="G40" s="258"/>
      <c r="H40" s="185"/>
      <c r="I40" s="185"/>
      <c r="J40" s="185"/>
      <c r="K40" s="185"/>
      <c r="L40" s="185"/>
      <c r="M40" s="185"/>
      <c r="N40" s="263"/>
      <c r="P40" s="7"/>
      <c r="Q40" s="26"/>
      <c r="R40" s="26"/>
      <c r="S40" s="26"/>
      <c r="T40" s="8"/>
      <c r="U40" s="58"/>
      <c r="V40" s="58"/>
      <c r="W40" s="58"/>
      <c r="X40" s="58"/>
      <c r="Y40" s="58"/>
      <c r="Z40" s="58"/>
    </row>
    <row r="41" spans="1:26" ht="15" customHeight="1" x14ac:dyDescent="0.3">
      <c r="A41" s="189">
        <v>41</v>
      </c>
      <c r="B41" s="185"/>
      <c r="C41" s="247"/>
      <c r="D41" s="248"/>
      <c r="E41" s="249"/>
      <c r="F41" s="258" t="s">
        <v>26</v>
      </c>
      <c r="G41" s="258"/>
      <c r="H41" s="185"/>
      <c r="I41" s="185"/>
      <c r="J41" s="185"/>
      <c r="K41" s="185"/>
      <c r="L41" s="185"/>
      <c r="M41" s="272">
        <f>'S2a.TCSD Allowance'!H23</f>
        <v>0.28999999999999998</v>
      </c>
      <c r="N41" s="263"/>
      <c r="P41" s="100" t="s">
        <v>185</v>
      </c>
      <c r="Q41" s="92">
        <v>365</v>
      </c>
      <c r="R41" s="91">
        <f t="shared" ref="R41:R68" si="1">K$3-Q41</f>
        <v>-365</v>
      </c>
      <c r="S41" s="92">
        <f>-L22</f>
        <v>-2000000</v>
      </c>
      <c r="T41" s="94" t="e">
        <f t="shared" ref="T41:T68" si="2">S41/(1+T$71)^((365-$Q41)/365)</f>
        <v>#VALUE!</v>
      </c>
      <c r="U41" s="58"/>
      <c r="V41" s="58"/>
      <c r="W41" s="58"/>
      <c r="X41" s="58"/>
      <c r="Y41" s="58"/>
      <c r="Z41" s="58"/>
    </row>
    <row r="42" spans="1:26" ht="15" customHeight="1" x14ac:dyDescent="0.3">
      <c r="A42" s="189">
        <v>42</v>
      </c>
      <c r="B42" s="185"/>
      <c r="C42" s="247"/>
      <c r="D42" s="248"/>
      <c r="E42" s="249"/>
      <c r="F42" s="258" t="s">
        <v>27</v>
      </c>
      <c r="G42" s="258"/>
      <c r="H42" s="185"/>
      <c r="I42" s="185"/>
      <c r="J42" s="185"/>
      <c r="K42" s="185"/>
      <c r="L42" s="185"/>
      <c r="M42" s="67">
        <v>3.9600000000000003E-2</v>
      </c>
      <c r="N42" s="263"/>
      <c r="P42" s="100" t="s">
        <v>186</v>
      </c>
      <c r="Q42" s="92">
        <v>350</v>
      </c>
      <c r="R42" s="91">
        <f t="shared" si="1"/>
        <v>-350</v>
      </c>
      <c r="S42" s="92">
        <f t="shared" ref="S42:S53" si="3">-M53</f>
        <v>0</v>
      </c>
      <c r="T42" s="94" t="e">
        <f t="shared" si="2"/>
        <v>#VALUE!</v>
      </c>
      <c r="U42" s="58"/>
      <c r="V42" s="58"/>
      <c r="W42" s="58"/>
      <c r="X42" s="58"/>
      <c r="Y42" s="58"/>
      <c r="Z42" s="58"/>
    </row>
    <row r="43" spans="1:26" ht="15" customHeight="1" x14ac:dyDescent="0.3">
      <c r="A43" s="189">
        <v>43</v>
      </c>
      <c r="B43" s="185"/>
      <c r="C43" s="247"/>
      <c r="D43" s="248"/>
      <c r="E43" s="249"/>
      <c r="F43" s="258" t="s">
        <v>28</v>
      </c>
      <c r="G43" s="258"/>
      <c r="H43" s="185"/>
      <c r="I43" s="185"/>
      <c r="J43" s="185"/>
      <c r="K43" s="185"/>
      <c r="L43" s="185"/>
      <c r="M43" s="274">
        <f>'S3.Regulatory Tax Allowance '!I35</f>
        <v>0.28000000000000003</v>
      </c>
      <c r="N43" s="263"/>
      <c r="O43" s="34" t="s">
        <v>142</v>
      </c>
      <c r="P43" s="100" t="s">
        <v>187</v>
      </c>
      <c r="Q43" s="92">
        <v>320</v>
      </c>
      <c r="R43" s="91">
        <f t="shared" si="1"/>
        <v>-320</v>
      </c>
      <c r="S43" s="92">
        <f t="shared" si="3"/>
        <v>0</v>
      </c>
      <c r="T43" s="94" t="e">
        <f t="shared" si="2"/>
        <v>#VALUE!</v>
      </c>
      <c r="U43" s="58"/>
      <c r="V43" s="58"/>
      <c r="W43" s="58"/>
      <c r="X43" s="58"/>
      <c r="Y43" s="58"/>
      <c r="Z43" s="58"/>
    </row>
    <row r="44" spans="1:26" ht="15" customHeight="1" thickBot="1" x14ac:dyDescent="0.35">
      <c r="A44" s="189">
        <v>44</v>
      </c>
      <c r="B44" s="185"/>
      <c r="C44" s="247"/>
      <c r="D44" s="248"/>
      <c r="E44" s="249"/>
      <c r="F44" s="258"/>
      <c r="G44" s="258"/>
      <c r="H44" s="185"/>
      <c r="I44" s="185"/>
      <c r="J44" s="185"/>
      <c r="K44" s="185"/>
      <c r="L44" s="185"/>
      <c r="M44" s="185"/>
      <c r="N44" s="263"/>
      <c r="O44" s="35"/>
      <c r="P44" s="100" t="s">
        <v>188</v>
      </c>
      <c r="Q44" s="92">
        <v>289</v>
      </c>
      <c r="R44" s="91">
        <f t="shared" si="1"/>
        <v>-289</v>
      </c>
      <c r="S44" s="92">
        <f t="shared" si="3"/>
        <v>0</v>
      </c>
      <c r="T44" s="94" t="e">
        <f t="shared" si="2"/>
        <v>#VALUE!</v>
      </c>
      <c r="U44" s="58"/>
      <c r="V44" s="58"/>
      <c r="W44" s="58"/>
      <c r="X44" s="58"/>
      <c r="Y44" s="58"/>
      <c r="Z44" s="58"/>
    </row>
    <row r="45" spans="1:26" ht="15" customHeight="1" thickBot="1" x14ac:dyDescent="0.35">
      <c r="A45" s="189">
        <v>45</v>
      </c>
      <c r="B45" s="185"/>
      <c r="C45" s="247"/>
      <c r="D45" s="251" t="s">
        <v>1000</v>
      </c>
      <c r="E45" s="249"/>
      <c r="F45" s="258"/>
      <c r="G45" s="258"/>
      <c r="H45" s="185"/>
      <c r="I45" s="185"/>
      <c r="J45" s="185"/>
      <c r="K45" s="185"/>
      <c r="L45" s="185"/>
      <c r="M45" s="271" t="e">
        <f>M39-($M$41*$M$42*$M$43)</f>
        <v>#NUM!</v>
      </c>
      <c r="N45" s="263"/>
      <c r="O45" s="34" t="s">
        <v>518</v>
      </c>
      <c r="P45" s="100" t="s">
        <v>189</v>
      </c>
      <c r="Q45" s="92">
        <v>259</v>
      </c>
      <c r="R45" s="91">
        <f t="shared" si="1"/>
        <v>-259</v>
      </c>
      <c r="S45" s="92">
        <f t="shared" si="3"/>
        <v>0</v>
      </c>
      <c r="T45" s="94" t="e">
        <f t="shared" si="2"/>
        <v>#VALUE!</v>
      </c>
      <c r="U45" s="58"/>
      <c r="V45" s="58"/>
      <c r="W45" s="58"/>
      <c r="X45" s="58"/>
      <c r="Y45" s="58"/>
      <c r="Z45" s="58"/>
    </row>
    <row r="46" spans="1:26" s="58" customFormat="1" ht="15" customHeight="1" x14ac:dyDescent="0.3">
      <c r="A46" s="189">
        <v>46</v>
      </c>
      <c r="B46" s="185"/>
      <c r="C46" s="247"/>
      <c r="D46" s="185"/>
      <c r="E46" s="185"/>
      <c r="F46" s="185"/>
      <c r="G46" s="185"/>
      <c r="H46" s="185"/>
      <c r="I46" s="185"/>
      <c r="J46" s="185"/>
      <c r="K46" s="185"/>
      <c r="L46" s="185"/>
      <c r="M46" s="275"/>
      <c r="N46" s="263"/>
      <c r="O46" s="34"/>
      <c r="P46" s="100" t="s">
        <v>190</v>
      </c>
      <c r="Q46" s="92">
        <v>228</v>
      </c>
      <c r="R46" s="91">
        <f t="shared" si="1"/>
        <v>-228</v>
      </c>
      <c r="S46" s="92">
        <f t="shared" si="3"/>
        <v>0</v>
      </c>
      <c r="T46" s="94" t="e">
        <f t="shared" si="2"/>
        <v>#VALUE!</v>
      </c>
    </row>
    <row r="47" spans="1:26" ht="14.25" customHeight="1" x14ac:dyDescent="0.3">
      <c r="A47" s="189">
        <v>47</v>
      </c>
      <c r="B47" s="254"/>
      <c r="C47" s="247" t="s">
        <v>291</v>
      </c>
      <c r="D47" s="248"/>
      <c r="E47" s="249"/>
      <c r="F47" s="258"/>
      <c r="G47" s="258"/>
      <c r="H47" s="211"/>
      <c r="I47" s="185"/>
      <c r="J47" s="185"/>
      <c r="K47" s="185"/>
      <c r="L47" s="192"/>
      <c r="M47" s="185"/>
      <c r="N47" s="183"/>
      <c r="P47" s="100" t="s">
        <v>191</v>
      </c>
      <c r="Q47" s="92">
        <v>197</v>
      </c>
      <c r="R47" s="91">
        <f t="shared" si="1"/>
        <v>-197</v>
      </c>
      <c r="S47" s="92">
        <f t="shared" si="3"/>
        <v>0</v>
      </c>
      <c r="T47" s="94" t="e">
        <f t="shared" si="2"/>
        <v>#VALUE!</v>
      </c>
      <c r="U47" s="58"/>
      <c r="V47" s="58"/>
      <c r="W47" s="58"/>
      <c r="X47" s="58"/>
      <c r="Y47" s="58"/>
      <c r="Z47" s="58"/>
    </row>
    <row r="48" spans="1:26" ht="14.25" customHeight="1" thickBot="1" x14ac:dyDescent="0.35">
      <c r="A48" s="189">
        <v>48</v>
      </c>
      <c r="B48" s="254"/>
      <c r="C48" s="247"/>
      <c r="D48" s="248"/>
      <c r="E48" s="249"/>
      <c r="F48" s="258"/>
      <c r="G48" s="258"/>
      <c r="H48" s="259"/>
      <c r="I48" s="185"/>
      <c r="J48" s="185"/>
      <c r="K48" s="185"/>
      <c r="L48" s="192"/>
      <c r="M48" s="185"/>
      <c r="N48" s="183"/>
      <c r="P48" s="100" t="s">
        <v>192</v>
      </c>
      <c r="Q48" s="92">
        <v>167</v>
      </c>
      <c r="R48" s="91">
        <f t="shared" si="1"/>
        <v>-167</v>
      </c>
      <c r="S48" s="92">
        <f t="shared" si="3"/>
        <v>0</v>
      </c>
      <c r="T48" s="94" t="e">
        <f t="shared" si="2"/>
        <v>#VALUE!</v>
      </c>
      <c r="U48" s="58"/>
      <c r="V48" s="58"/>
      <c r="W48" s="58"/>
      <c r="X48" s="58"/>
      <c r="Y48" s="58"/>
      <c r="Z48" s="58"/>
    </row>
    <row r="49" spans="1:26" ht="15" customHeight="1" thickBot="1" x14ac:dyDescent="0.35">
      <c r="A49" s="189">
        <v>49</v>
      </c>
      <c r="B49" s="185"/>
      <c r="C49" s="247"/>
      <c r="D49" s="248"/>
      <c r="E49" s="201" t="s">
        <v>295</v>
      </c>
      <c r="F49" s="201"/>
      <c r="G49" s="185"/>
      <c r="H49" s="185"/>
      <c r="I49" s="185"/>
      <c r="J49" s="185"/>
      <c r="K49" s="185"/>
      <c r="L49" s="185"/>
      <c r="M49" s="276" t="str">
        <f>IF(M65=0,"N/A",L22)</f>
        <v>N/A</v>
      </c>
      <c r="N49" s="263"/>
      <c r="O49" s="34" t="s">
        <v>519</v>
      </c>
      <c r="P49" s="100" t="s">
        <v>193</v>
      </c>
      <c r="Q49" s="92">
        <v>136</v>
      </c>
      <c r="R49" s="91">
        <f t="shared" si="1"/>
        <v>-136</v>
      </c>
      <c r="S49" s="92">
        <f t="shared" si="3"/>
        <v>0</v>
      </c>
      <c r="T49" s="94" t="e">
        <f t="shared" si="2"/>
        <v>#VALUE!</v>
      </c>
      <c r="U49" s="58"/>
      <c r="V49" s="58"/>
      <c r="W49" s="58"/>
      <c r="X49" s="58"/>
      <c r="Y49" s="58"/>
      <c r="Z49" s="58"/>
    </row>
    <row r="50" spans="1:26" ht="15" customHeight="1" x14ac:dyDescent="0.3">
      <c r="A50" s="189">
        <v>50</v>
      </c>
      <c r="B50" s="185"/>
      <c r="C50" s="247"/>
      <c r="D50" s="248"/>
      <c r="E50" s="249"/>
      <c r="F50" s="258"/>
      <c r="G50" s="185"/>
      <c r="H50" s="185"/>
      <c r="I50" s="185"/>
      <c r="J50" s="185"/>
      <c r="K50" s="185"/>
      <c r="L50" s="185"/>
      <c r="M50" s="256"/>
      <c r="N50" s="183"/>
      <c r="P50" s="100" t="s">
        <v>194</v>
      </c>
      <c r="Q50" s="92">
        <v>106</v>
      </c>
      <c r="R50" s="91">
        <f t="shared" si="1"/>
        <v>-106</v>
      </c>
      <c r="S50" s="92">
        <f t="shared" si="3"/>
        <v>0</v>
      </c>
      <c r="T50" s="94" t="e">
        <f t="shared" si="2"/>
        <v>#VALUE!</v>
      </c>
      <c r="U50" s="58"/>
      <c r="V50" s="58"/>
      <c r="W50" s="58"/>
      <c r="X50" s="58"/>
      <c r="Y50" s="58"/>
      <c r="Z50" s="58"/>
    </row>
    <row r="51" spans="1:26" ht="15" customHeight="1" x14ac:dyDescent="0.3">
      <c r="A51" s="189">
        <v>51</v>
      </c>
      <c r="B51" s="185"/>
      <c r="C51" s="247"/>
      <c r="D51" s="248"/>
      <c r="E51" s="249"/>
      <c r="F51" s="258"/>
      <c r="G51" s="259"/>
      <c r="H51" s="260"/>
      <c r="I51" s="260"/>
      <c r="J51" s="185"/>
      <c r="K51" s="259"/>
      <c r="L51" s="259"/>
      <c r="M51" s="260"/>
      <c r="N51" s="183"/>
      <c r="P51" s="100" t="s">
        <v>195</v>
      </c>
      <c r="Q51" s="92">
        <v>75</v>
      </c>
      <c r="R51" s="91">
        <f t="shared" si="1"/>
        <v>-75</v>
      </c>
      <c r="S51" s="92">
        <f t="shared" si="3"/>
        <v>0</v>
      </c>
      <c r="T51" s="94" t="e">
        <f t="shared" si="2"/>
        <v>#VALUE!</v>
      </c>
      <c r="U51" s="58"/>
      <c r="V51" s="58"/>
      <c r="W51" s="58"/>
      <c r="X51" s="58"/>
      <c r="Y51" s="58"/>
      <c r="Z51" s="58"/>
    </row>
    <row r="52" spans="1:26" ht="25.5" x14ac:dyDescent="0.3">
      <c r="A52" s="189">
        <v>52</v>
      </c>
      <c r="B52" s="185"/>
      <c r="C52" s="247"/>
      <c r="D52" s="248"/>
      <c r="E52" s="249"/>
      <c r="F52" s="258"/>
      <c r="G52" s="261" t="s">
        <v>274</v>
      </c>
      <c r="H52" s="262"/>
      <c r="I52" s="261" t="s">
        <v>216</v>
      </c>
      <c r="J52" s="261" t="s">
        <v>21</v>
      </c>
      <c r="K52" s="261" t="s">
        <v>256</v>
      </c>
      <c r="L52" s="273" t="s">
        <v>212</v>
      </c>
      <c r="M52" s="261" t="s">
        <v>215</v>
      </c>
      <c r="N52" s="183"/>
      <c r="P52" s="100" t="s">
        <v>196</v>
      </c>
      <c r="Q52" s="92">
        <v>44</v>
      </c>
      <c r="R52" s="91">
        <f t="shared" si="1"/>
        <v>-44</v>
      </c>
      <c r="S52" s="92">
        <f t="shared" si="3"/>
        <v>0</v>
      </c>
      <c r="T52" s="94" t="e">
        <f t="shared" si="2"/>
        <v>#VALUE!</v>
      </c>
      <c r="U52" s="58"/>
      <c r="V52" s="58"/>
      <c r="W52" s="58"/>
      <c r="X52" s="58"/>
      <c r="Y52" s="58"/>
      <c r="Z52" s="58"/>
    </row>
    <row r="53" spans="1:26" ht="15" customHeight="1" x14ac:dyDescent="0.3">
      <c r="A53" s="189">
        <v>53</v>
      </c>
      <c r="B53" s="185"/>
      <c r="C53" s="247"/>
      <c r="D53" s="248"/>
      <c r="E53" s="249"/>
      <c r="F53" s="258" t="s">
        <v>30</v>
      </c>
      <c r="G53" s="70"/>
      <c r="H53" s="211"/>
      <c r="I53" s="112"/>
      <c r="J53" s="112"/>
      <c r="K53" s="112"/>
      <c r="L53" s="113"/>
      <c r="M53" s="277">
        <f>I53+J53-K53-L53</f>
        <v>0</v>
      </c>
      <c r="N53" s="183"/>
      <c r="P53" s="100" t="s">
        <v>197</v>
      </c>
      <c r="Q53" s="92">
        <v>16</v>
      </c>
      <c r="R53" s="91">
        <f t="shared" si="1"/>
        <v>-16</v>
      </c>
      <c r="S53" s="92">
        <f t="shared" si="3"/>
        <v>0</v>
      </c>
      <c r="T53" s="94" t="e">
        <f t="shared" si="2"/>
        <v>#VALUE!</v>
      </c>
      <c r="U53" s="58"/>
      <c r="V53" s="58"/>
      <c r="W53" s="58"/>
      <c r="X53" s="58"/>
      <c r="Y53" s="58"/>
      <c r="Z53" s="58"/>
    </row>
    <row r="54" spans="1:26" ht="15" customHeight="1" x14ac:dyDescent="0.3">
      <c r="A54" s="189">
        <v>54</v>
      </c>
      <c r="B54" s="185"/>
      <c r="C54" s="247"/>
      <c r="D54" s="248"/>
      <c r="E54" s="249"/>
      <c r="F54" s="258" t="s">
        <v>31</v>
      </c>
      <c r="G54" s="70"/>
      <c r="H54" s="211"/>
      <c r="I54" s="112"/>
      <c r="J54" s="112"/>
      <c r="K54" s="112"/>
      <c r="L54" s="113"/>
      <c r="M54" s="277">
        <f t="shared" ref="M54:M64" si="4">I54+J54-K54-L54</f>
        <v>0</v>
      </c>
      <c r="N54" s="183"/>
      <c r="P54" s="100" t="s">
        <v>198</v>
      </c>
      <c r="Q54" s="92">
        <v>315</v>
      </c>
      <c r="R54" s="91">
        <f t="shared" si="1"/>
        <v>-315</v>
      </c>
      <c r="S54" s="92">
        <f t="shared" ref="S54:S65" si="5">G53</f>
        <v>0</v>
      </c>
      <c r="T54" s="94" t="e">
        <f t="shared" si="2"/>
        <v>#VALUE!</v>
      </c>
      <c r="U54" s="58"/>
      <c r="V54" s="58"/>
      <c r="W54" s="58"/>
      <c r="X54" s="58"/>
      <c r="Y54" s="58"/>
      <c r="Z54" s="58"/>
    </row>
    <row r="55" spans="1:26" ht="15" customHeight="1" x14ac:dyDescent="0.3">
      <c r="A55" s="189">
        <v>55</v>
      </c>
      <c r="B55" s="185"/>
      <c r="C55" s="247"/>
      <c r="D55" s="248"/>
      <c r="E55" s="249"/>
      <c r="F55" s="258" t="s">
        <v>32</v>
      </c>
      <c r="G55" s="70"/>
      <c r="H55" s="211"/>
      <c r="I55" s="112"/>
      <c r="J55" s="112"/>
      <c r="K55" s="112"/>
      <c r="L55" s="113"/>
      <c r="M55" s="277">
        <f t="shared" si="4"/>
        <v>0</v>
      </c>
      <c r="N55" s="183"/>
      <c r="P55" s="100" t="s">
        <v>199</v>
      </c>
      <c r="Q55" s="92">
        <v>284</v>
      </c>
      <c r="R55" s="91">
        <f t="shared" si="1"/>
        <v>-284</v>
      </c>
      <c r="S55" s="92">
        <f t="shared" si="5"/>
        <v>0</v>
      </c>
      <c r="T55" s="94" t="e">
        <f t="shared" si="2"/>
        <v>#VALUE!</v>
      </c>
      <c r="U55" s="58"/>
      <c r="V55" s="58"/>
      <c r="W55" s="58"/>
      <c r="X55" s="58"/>
      <c r="Y55" s="58"/>
      <c r="Z55" s="58"/>
    </row>
    <row r="56" spans="1:26" ht="15" customHeight="1" x14ac:dyDescent="0.3">
      <c r="A56" s="189">
        <v>56</v>
      </c>
      <c r="B56" s="185"/>
      <c r="C56" s="247"/>
      <c r="D56" s="248"/>
      <c r="E56" s="249"/>
      <c r="F56" s="258" t="s">
        <v>33</v>
      </c>
      <c r="G56" s="70"/>
      <c r="H56" s="211"/>
      <c r="I56" s="112"/>
      <c r="J56" s="112"/>
      <c r="K56" s="112"/>
      <c r="L56" s="113"/>
      <c r="M56" s="277">
        <f t="shared" si="4"/>
        <v>0</v>
      </c>
      <c r="N56" s="183"/>
      <c r="P56" s="100" t="s">
        <v>200</v>
      </c>
      <c r="Q56" s="92">
        <v>254</v>
      </c>
      <c r="R56" s="91">
        <f t="shared" si="1"/>
        <v>-254</v>
      </c>
      <c r="S56" s="92">
        <f t="shared" si="5"/>
        <v>0</v>
      </c>
      <c r="T56" s="94" t="e">
        <f t="shared" si="2"/>
        <v>#VALUE!</v>
      </c>
      <c r="U56" s="58"/>
      <c r="V56" s="58"/>
      <c r="W56" s="58"/>
      <c r="X56" s="58"/>
      <c r="Y56" s="58"/>
      <c r="Z56" s="58"/>
    </row>
    <row r="57" spans="1:26" ht="15" customHeight="1" x14ac:dyDescent="0.3">
      <c r="A57" s="189">
        <v>57</v>
      </c>
      <c r="B57" s="185"/>
      <c r="C57" s="247"/>
      <c r="D57" s="248"/>
      <c r="E57" s="249"/>
      <c r="F57" s="258" t="s">
        <v>34</v>
      </c>
      <c r="G57" s="70"/>
      <c r="H57" s="211"/>
      <c r="I57" s="112"/>
      <c r="J57" s="112"/>
      <c r="K57" s="112"/>
      <c r="L57" s="113"/>
      <c r="M57" s="277">
        <f t="shared" si="4"/>
        <v>0</v>
      </c>
      <c r="N57" s="183"/>
      <c r="P57" s="100" t="s">
        <v>201</v>
      </c>
      <c r="Q57" s="92">
        <v>223</v>
      </c>
      <c r="R57" s="91">
        <f t="shared" si="1"/>
        <v>-223</v>
      </c>
      <c r="S57" s="92">
        <f t="shared" si="5"/>
        <v>0</v>
      </c>
      <c r="T57" s="94" t="e">
        <f t="shared" si="2"/>
        <v>#VALUE!</v>
      </c>
      <c r="U57" s="58"/>
      <c r="V57" s="58"/>
      <c r="W57" s="58"/>
      <c r="X57" s="58"/>
      <c r="Y57" s="58"/>
      <c r="Z57" s="58"/>
    </row>
    <row r="58" spans="1:26" ht="15" customHeight="1" x14ac:dyDescent="0.3">
      <c r="A58" s="189">
        <v>58</v>
      </c>
      <c r="B58" s="185"/>
      <c r="C58" s="247"/>
      <c r="D58" s="248"/>
      <c r="E58" s="249"/>
      <c r="F58" s="258" t="s">
        <v>35</v>
      </c>
      <c r="G58" s="70"/>
      <c r="H58" s="211"/>
      <c r="I58" s="112"/>
      <c r="J58" s="112"/>
      <c r="K58" s="112"/>
      <c r="L58" s="113"/>
      <c r="M58" s="277">
        <f t="shared" si="4"/>
        <v>0</v>
      </c>
      <c r="N58" s="183"/>
      <c r="P58" s="100" t="s">
        <v>202</v>
      </c>
      <c r="Q58" s="92">
        <v>192</v>
      </c>
      <c r="R58" s="91">
        <f t="shared" si="1"/>
        <v>-192</v>
      </c>
      <c r="S58" s="92">
        <f t="shared" si="5"/>
        <v>0</v>
      </c>
      <c r="T58" s="94" t="e">
        <f t="shared" si="2"/>
        <v>#VALUE!</v>
      </c>
      <c r="U58" s="58"/>
      <c r="V58" s="58"/>
      <c r="W58" s="58"/>
      <c r="X58" s="58"/>
      <c r="Y58" s="58"/>
      <c r="Z58" s="58"/>
    </row>
    <row r="59" spans="1:26" ht="15" customHeight="1" x14ac:dyDescent="0.3">
      <c r="A59" s="189">
        <v>59</v>
      </c>
      <c r="B59" s="185"/>
      <c r="C59" s="247"/>
      <c r="D59" s="248"/>
      <c r="E59" s="249"/>
      <c r="F59" s="258" t="s">
        <v>36</v>
      </c>
      <c r="G59" s="70"/>
      <c r="H59" s="211"/>
      <c r="I59" s="112"/>
      <c r="J59" s="112"/>
      <c r="K59" s="112"/>
      <c r="L59" s="113"/>
      <c r="M59" s="277">
        <f t="shared" si="4"/>
        <v>0</v>
      </c>
      <c r="N59" s="183"/>
      <c r="P59" s="100" t="s">
        <v>203</v>
      </c>
      <c r="Q59" s="92">
        <v>162</v>
      </c>
      <c r="R59" s="91">
        <f t="shared" si="1"/>
        <v>-162</v>
      </c>
      <c r="S59" s="92">
        <f t="shared" si="5"/>
        <v>0</v>
      </c>
      <c r="T59" s="94" t="e">
        <f t="shared" si="2"/>
        <v>#VALUE!</v>
      </c>
      <c r="U59" s="58"/>
      <c r="V59" s="58"/>
      <c r="W59" s="58"/>
      <c r="X59" s="58"/>
      <c r="Y59" s="58"/>
      <c r="Z59" s="58"/>
    </row>
    <row r="60" spans="1:26" ht="15" customHeight="1" x14ac:dyDescent="0.3">
      <c r="A60" s="189">
        <v>60</v>
      </c>
      <c r="B60" s="185"/>
      <c r="C60" s="247"/>
      <c r="D60" s="248"/>
      <c r="E60" s="249"/>
      <c r="F60" s="258" t="s">
        <v>37</v>
      </c>
      <c r="G60" s="70"/>
      <c r="H60" s="211"/>
      <c r="I60" s="112"/>
      <c r="J60" s="112"/>
      <c r="K60" s="112"/>
      <c r="L60" s="113"/>
      <c r="M60" s="277">
        <f t="shared" si="4"/>
        <v>0</v>
      </c>
      <c r="N60" s="183"/>
      <c r="P60" s="100" t="s">
        <v>204</v>
      </c>
      <c r="Q60" s="92">
        <v>131</v>
      </c>
      <c r="R60" s="91">
        <f t="shared" si="1"/>
        <v>-131</v>
      </c>
      <c r="S60" s="92">
        <f t="shared" si="5"/>
        <v>0</v>
      </c>
      <c r="T60" s="94" t="e">
        <f t="shared" si="2"/>
        <v>#VALUE!</v>
      </c>
      <c r="U60" s="58"/>
      <c r="V60" s="58"/>
      <c r="W60" s="58"/>
      <c r="X60" s="58"/>
      <c r="Y60" s="58"/>
      <c r="Z60" s="58"/>
    </row>
    <row r="61" spans="1:26" ht="15" customHeight="1" x14ac:dyDescent="0.3">
      <c r="A61" s="189">
        <v>61</v>
      </c>
      <c r="B61" s="185"/>
      <c r="C61" s="247"/>
      <c r="D61" s="248"/>
      <c r="E61" s="249"/>
      <c r="F61" s="258" t="s">
        <v>38</v>
      </c>
      <c r="G61" s="70"/>
      <c r="H61" s="211"/>
      <c r="I61" s="112"/>
      <c r="J61" s="112"/>
      <c r="K61" s="112"/>
      <c r="L61" s="113"/>
      <c r="M61" s="277">
        <f t="shared" si="4"/>
        <v>0</v>
      </c>
      <c r="N61" s="183"/>
      <c r="P61" s="100" t="s">
        <v>205</v>
      </c>
      <c r="Q61" s="92">
        <v>101</v>
      </c>
      <c r="R61" s="91">
        <f t="shared" si="1"/>
        <v>-101</v>
      </c>
      <c r="S61" s="92">
        <f t="shared" si="5"/>
        <v>0</v>
      </c>
      <c r="T61" s="94" t="e">
        <f t="shared" si="2"/>
        <v>#VALUE!</v>
      </c>
      <c r="U61" s="58"/>
      <c r="V61" s="58"/>
      <c r="W61" s="58"/>
      <c r="X61" s="58"/>
      <c r="Y61" s="58"/>
      <c r="Z61" s="58"/>
    </row>
    <row r="62" spans="1:26" ht="15" customHeight="1" x14ac:dyDescent="0.3">
      <c r="A62" s="189">
        <v>62</v>
      </c>
      <c r="B62" s="185"/>
      <c r="C62" s="247"/>
      <c r="D62" s="248"/>
      <c r="E62" s="249"/>
      <c r="F62" s="258" t="s">
        <v>39</v>
      </c>
      <c r="G62" s="70"/>
      <c r="H62" s="211"/>
      <c r="I62" s="112"/>
      <c r="J62" s="112"/>
      <c r="K62" s="112"/>
      <c r="L62" s="113"/>
      <c r="M62" s="277">
        <f t="shared" si="4"/>
        <v>0</v>
      </c>
      <c r="N62" s="183"/>
      <c r="P62" s="100" t="s">
        <v>206</v>
      </c>
      <c r="Q62" s="92">
        <v>70</v>
      </c>
      <c r="R62" s="91">
        <f t="shared" si="1"/>
        <v>-70</v>
      </c>
      <c r="S62" s="92">
        <f t="shared" si="5"/>
        <v>0</v>
      </c>
      <c r="T62" s="94" t="e">
        <f t="shared" si="2"/>
        <v>#VALUE!</v>
      </c>
      <c r="U62" s="58"/>
      <c r="V62" s="58"/>
      <c r="W62" s="58"/>
      <c r="X62" s="58"/>
      <c r="Y62" s="58"/>
      <c r="Z62" s="58"/>
    </row>
    <row r="63" spans="1:26" ht="15" customHeight="1" x14ac:dyDescent="0.3">
      <c r="A63" s="189">
        <v>63</v>
      </c>
      <c r="B63" s="185"/>
      <c r="C63" s="247"/>
      <c r="D63" s="248"/>
      <c r="E63" s="249"/>
      <c r="F63" s="258" t="s">
        <v>40</v>
      </c>
      <c r="G63" s="70"/>
      <c r="H63" s="211"/>
      <c r="I63" s="112"/>
      <c r="J63" s="112"/>
      <c r="K63" s="112"/>
      <c r="L63" s="113"/>
      <c r="M63" s="277">
        <f t="shared" si="4"/>
        <v>0</v>
      </c>
      <c r="N63" s="183"/>
      <c r="P63" s="100" t="s">
        <v>207</v>
      </c>
      <c r="Q63" s="92">
        <v>39</v>
      </c>
      <c r="R63" s="91">
        <f t="shared" si="1"/>
        <v>-39</v>
      </c>
      <c r="S63" s="92">
        <f t="shared" si="5"/>
        <v>0</v>
      </c>
      <c r="T63" s="94" t="e">
        <f t="shared" si="2"/>
        <v>#VALUE!</v>
      </c>
      <c r="U63" s="58"/>
      <c r="V63" s="58"/>
      <c r="W63" s="58"/>
      <c r="X63" s="58"/>
      <c r="Y63" s="58"/>
      <c r="Z63" s="58"/>
    </row>
    <row r="64" spans="1:26" ht="15" customHeight="1" thickBot="1" x14ac:dyDescent="0.35">
      <c r="A64" s="189">
        <v>64</v>
      </c>
      <c r="B64" s="185"/>
      <c r="C64" s="247"/>
      <c r="D64" s="248"/>
      <c r="E64" s="249"/>
      <c r="F64" s="258" t="s">
        <v>41</v>
      </c>
      <c r="G64" s="70"/>
      <c r="H64" s="211"/>
      <c r="I64" s="112"/>
      <c r="J64" s="112"/>
      <c r="K64" s="112"/>
      <c r="L64" s="113"/>
      <c r="M64" s="277">
        <f t="shared" si="4"/>
        <v>0</v>
      </c>
      <c r="N64" s="183"/>
      <c r="P64" s="100" t="s">
        <v>208</v>
      </c>
      <c r="Q64" s="92">
        <v>11</v>
      </c>
      <c r="R64" s="91">
        <f t="shared" si="1"/>
        <v>-11</v>
      </c>
      <c r="S64" s="92">
        <f t="shared" si="5"/>
        <v>0</v>
      </c>
      <c r="T64" s="94" t="e">
        <f t="shared" si="2"/>
        <v>#VALUE!</v>
      </c>
      <c r="U64" s="58"/>
      <c r="V64" s="58"/>
      <c r="W64" s="58"/>
      <c r="X64" s="58"/>
      <c r="Y64" s="58"/>
      <c r="Z64" s="58"/>
    </row>
    <row r="65" spans="1:26" ht="15" customHeight="1" thickBot="1" x14ac:dyDescent="0.35">
      <c r="A65" s="189">
        <v>65</v>
      </c>
      <c r="B65" s="185"/>
      <c r="C65" s="247"/>
      <c r="D65" s="248"/>
      <c r="E65" s="201" t="s">
        <v>3</v>
      </c>
      <c r="F65" s="258"/>
      <c r="G65" s="199">
        <f>SUM(G53:G64)</f>
        <v>0</v>
      </c>
      <c r="H65" s="211"/>
      <c r="I65" s="199">
        <f t="shared" ref="I65:L65" si="6">SUM(I53:I64)</f>
        <v>0</v>
      </c>
      <c r="J65" s="199">
        <f t="shared" si="6"/>
        <v>0</v>
      </c>
      <c r="K65" s="199">
        <f t="shared" si="6"/>
        <v>0</v>
      </c>
      <c r="L65" s="199">
        <f t="shared" si="6"/>
        <v>0</v>
      </c>
      <c r="M65" s="278">
        <f>I65+J65-K65-L65</f>
        <v>0</v>
      </c>
      <c r="N65" s="183"/>
      <c r="P65" s="100" t="s">
        <v>209</v>
      </c>
      <c r="Q65" s="92">
        <v>-20</v>
      </c>
      <c r="R65" s="91">
        <f t="shared" si="1"/>
        <v>20</v>
      </c>
      <c r="S65" s="92">
        <f t="shared" si="5"/>
        <v>0</v>
      </c>
      <c r="T65" s="94" t="e">
        <f t="shared" si="2"/>
        <v>#VALUE!</v>
      </c>
      <c r="U65" s="58"/>
      <c r="V65" s="58"/>
      <c r="W65" s="58"/>
      <c r="X65" s="58"/>
      <c r="Y65" s="58"/>
      <c r="Z65" s="58"/>
    </row>
    <row r="66" spans="1:26" s="24" customFormat="1" ht="15" customHeight="1" thickBot="1" x14ac:dyDescent="0.35">
      <c r="A66" s="189">
        <v>66</v>
      </c>
      <c r="B66" s="185"/>
      <c r="C66" s="247"/>
      <c r="D66" s="248"/>
      <c r="E66" s="249"/>
      <c r="F66" s="258"/>
      <c r="G66" s="258"/>
      <c r="H66" s="185"/>
      <c r="I66" s="185"/>
      <c r="J66" s="185"/>
      <c r="K66" s="185"/>
      <c r="L66" s="185"/>
      <c r="M66" s="211"/>
      <c r="N66" s="183"/>
      <c r="O66" s="34"/>
      <c r="P66" s="101" t="s">
        <v>178</v>
      </c>
      <c r="Q66" s="23">
        <v>182</v>
      </c>
      <c r="R66" s="91">
        <f t="shared" si="1"/>
        <v>-182</v>
      </c>
      <c r="S66" s="102" t="e">
        <f>-M67</f>
        <v>#VALUE!</v>
      </c>
      <c r="T66" s="94" t="e">
        <f t="shared" si="2"/>
        <v>#VALUE!</v>
      </c>
      <c r="U66" s="58"/>
      <c r="V66" s="58"/>
      <c r="W66" s="58"/>
      <c r="X66" s="58"/>
      <c r="Y66" s="58"/>
      <c r="Z66" s="58"/>
    </row>
    <row r="67" spans="1:26" ht="15.75" customHeight="1" thickBot="1" x14ac:dyDescent="0.35">
      <c r="A67" s="189">
        <v>67</v>
      </c>
      <c r="B67" s="185"/>
      <c r="C67" s="247"/>
      <c r="D67" s="248"/>
      <c r="E67" s="249" t="s">
        <v>29</v>
      </c>
      <c r="F67" s="258"/>
      <c r="G67" s="258"/>
      <c r="H67" s="185"/>
      <c r="I67" s="185"/>
      <c r="J67" s="185"/>
      <c r="K67" s="185"/>
      <c r="L67" s="185"/>
      <c r="M67" s="276" t="str">
        <f>IF(M65=0,"N/A",K29)</f>
        <v>N/A</v>
      </c>
      <c r="N67" s="183"/>
      <c r="O67" s="34" t="s">
        <v>520</v>
      </c>
      <c r="P67" s="100" t="s">
        <v>180</v>
      </c>
      <c r="Q67" s="92">
        <v>0</v>
      </c>
      <c r="R67" s="91">
        <f t="shared" si="1"/>
        <v>0</v>
      </c>
      <c r="S67" s="93" t="str">
        <f>M69</f>
        <v>N/A</v>
      </c>
      <c r="T67" s="94" t="e">
        <f t="shared" si="2"/>
        <v>#VALUE!</v>
      </c>
      <c r="U67" s="58"/>
      <c r="V67" s="58"/>
      <c r="W67" s="58"/>
      <c r="X67" s="58"/>
      <c r="Y67" s="58"/>
      <c r="Z67" s="58"/>
    </row>
    <row r="68" spans="1:26" ht="15" customHeight="1" thickBot="1" x14ac:dyDescent="0.35">
      <c r="A68" s="189">
        <v>68</v>
      </c>
      <c r="B68" s="185"/>
      <c r="C68" s="247"/>
      <c r="D68" s="248"/>
      <c r="E68" s="249"/>
      <c r="F68" s="258"/>
      <c r="G68" s="258"/>
      <c r="H68" s="185"/>
      <c r="I68" s="185"/>
      <c r="J68" s="185"/>
      <c r="K68" s="185"/>
      <c r="L68" s="185"/>
      <c r="M68" s="211"/>
      <c r="N68" s="183"/>
      <c r="P68" s="100" t="s">
        <v>25</v>
      </c>
      <c r="Q68" s="92">
        <v>0</v>
      </c>
      <c r="R68" s="91">
        <f t="shared" si="1"/>
        <v>0</v>
      </c>
      <c r="S68" s="93" t="str">
        <f>M71</f>
        <v>N/A</v>
      </c>
      <c r="T68" s="94" t="e">
        <f t="shared" si="2"/>
        <v>#VALUE!</v>
      </c>
      <c r="U68" s="58"/>
      <c r="V68" s="58"/>
      <c r="W68" s="58"/>
      <c r="X68" s="58"/>
      <c r="Y68" s="58"/>
      <c r="Z68" s="58"/>
    </row>
    <row r="69" spans="1:26" s="50" customFormat="1" ht="15" customHeight="1" thickBot="1" x14ac:dyDescent="0.35">
      <c r="A69" s="189">
        <v>69</v>
      </c>
      <c r="B69" s="185"/>
      <c r="C69" s="247"/>
      <c r="D69" s="248"/>
      <c r="E69" s="201" t="s">
        <v>43</v>
      </c>
      <c r="F69" s="258"/>
      <c r="G69" s="258"/>
      <c r="H69" s="256"/>
      <c r="I69" s="256"/>
      <c r="J69" s="256"/>
      <c r="K69" s="289"/>
      <c r="L69" s="279"/>
      <c r="M69" s="276" t="str">
        <f>IF(M65=0,"N/A",L33)</f>
        <v>N/A</v>
      </c>
      <c r="N69" s="183"/>
      <c r="O69" s="34" t="s">
        <v>499</v>
      </c>
      <c r="P69" s="95"/>
      <c r="Q69" s="18"/>
      <c r="R69" s="26"/>
      <c r="S69" s="18"/>
      <c r="T69" s="103"/>
      <c r="U69" s="58"/>
      <c r="V69" s="58"/>
      <c r="W69" s="58"/>
      <c r="X69" s="58"/>
      <c r="Y69" s="58"/>
      <c r="Z69" s="58"/>
    </row>
    <row r="70" spans="1:26" ht="15" customHeight="1" thickBot="1" x14ac:dyDescent="0.35">
      <c r="A70" s="189">
        <v>70</v>
      </c>
      <c r="B70" s="185"/>
      <c r="C70" s="247"/>
      <c r="D70" s="248"/>
      <c r="E70" s="249"/>
      <c r="F70" s="258"/>
      <c r="G70" s="258"/>
      <c r="H70" s="185"/>
      <c r="I70" s="185"/>
      <c r="J70" s="185"/>
      <c r="K70" s="185"/>
      <c r="L70" s="185"/>
      <c r="M70" s="279"/>
      <c r="N70" s="265"/>
      <c r="P70" s="7"/>
      <c r="Q70" s="26"/>
      <c r="R70" s="26"/>
      <c r="S70" s="111" t="s">
        <v>222</v>
      </c>
      <c r="T70" s="109" t="e">
        <f>0.1*SIGN(SUM(S41:S68))</f>
        <v>#VALUE!</v>
      </c>
      <c r="U70" s="58"/>
      <c r="V70" s="58"/>
      <c r="W70" s="58"/>
      <c r="X70" s="58"/>
      <c r="Y70" s="58"/>
      <c r="Z70" s="58"/>
    </row>
    <row r="71" spans="1:26" s="50" customFormat="1" ht="15" customHeight="1" thickBot="1" x14ac:dyDescent="0.35">
      <c r="A71" s="189">
        <v>71</v>
      </c>
      <c r="B71" s="185"/>
      <c r="C71" s="247"/>
      <c r="D71" s="248"/>
      <c r="E71" s="201" t="s">
        <v>296</v>
      </c>
      <c r="F71" s="258"/>
      <c r="G71" s="258"/>
      <c r="H71" s="256"/>
      <c r="I71" s="185"/>
      <c r="J71" s="185"/>
      <c r="K71" s="185"/>
      <c r="L71" s="185"/>
      <c r="M71" s="276" t="str">
        <f>IF(M65=0,"N/A",L37)</f>
        <v>N/A</v>
      </c>
      <c r="N71" s="183"/>
      <c r="O71" s="34" t="s">
        <v>302</v>
      </c>
      <c r="P71" s="7"/>
      <c r="Q71" s="26"/>
      <c r="R71" s="26"/>
      <c r="S71" s="111" t="s">
        <v>221</v>
      </c>
      <c r="T71" s="110" t="e">
        <f>XIRR(S41:S68,R41:R68,T70)</f>
        <v>#VALUE!</v>
      </c>
      <c r="U71" s="58"/>
      <c r="V71" s="58"/>
      <c r="W71" s="58"/>
      <c r="X71" s="58"/>
      <c r="Y71" s="58"/>
      <c r="Z71" s="58"/>
    </row>
    <row r="72" spans="1:26" ht="15" customHeight="1" x14ac:dyDescent="0.3">
      <c r="A72" s="189">
        <v>72</v>
      </c>
      <c r="B72" s="185"/>
      <c r="C72" s="247"/>
      <c r="D72" s="248"/>
      <c r="E72" s="249"/>
      <c r="F72" s="247"/>
      <c r="G72" s="247"/>
      <c r="H72" s="247"/>
      <c r="I72" s="247"/>
      <c r="J72" s="247"/>
      <c r="K72" s="247"/>
      <c r="L72" s="247"/>
      <c r="M72" s="247"/>
      <c r="N72" s="183"/>
      <c r="P72" s="95"/>
      <c r="Q72" s="18"/>
      <c r="R72" s="26"/>
      <c r="S72" s="111" t="s">
        <v>223</v>
      </c>
      <c r="T72" s="97" t="e">
        <f>SUM(T41:T68)</f>
        <v>#VALUE!</v>
      </c>
      <c r="U72" s="58"/>
      <c r="V72" s="58"/>
      <c r="W72" s="58"/>
      <c r="X72" s="58"/>
      <c r="Y72" s="58"/>
      <c r="Z72" s="58"/>
    </row>
    <row r="73" spans="1:26" ht="15" customHeight="1" thickBot="1" x14ac:dyDescent="0.35">
      <c r="A73" s="189">
        <v>73</v>
      </c>
      <c r="B73" s="185"/>
      <c r="C73" s="247"/>
      <c r="D73" s="251"/>
      <c r="E73" s="206"/>
      <c r="F73" s="191"/>
      <c r="G73" s="191"/>
      <c r="H73" s="197"/>
      <c r="I73" s="197"/>
      <c r="J73" s="197"/>
      <c r="K73" s="197"/>
      <c r="L73" s="197"/>
      <c r="M73" s="197"/>
      <c r="N73" s="183"/>
      <c r="O73" s="34" t="s">
        <v>521</v>
      </c>
      <c r="P73" s="7"/>
      <c r="Q73" s="26"/>
      <c r="R73" s="26"/>
      <c r="S73" s="96" t="s">
        <v>152</v>
      </c>
      <c r="T73" s="110" t="e">
        <f>IF(ABS(T72)&lt;0.01,T71,"ERROR")</f>
        <v>#VALUE!</v>
      </c>
      <c r="U73" s="58"/>
      <c r="V73" s="58"/>
      <c r="W73" s="58"/>
      <c r="X73" s="58"/>
      <c r="Y73" s="58"/>
      <c r="Z73" s="58"/>
    </row>
    <row r="74" spans="1:26" ht="15" customHeight="1" thickBot="1" x14ac:dyDescent="0.35">
      <c r="A74" s="189">
        <v>74</v>
      </c>
      <c r="B74" s="185"/>
      <c r="C74" s="247"/>
      <c r="D74" s="204" t="s">
        <v>176</v>
      </c>
      <c r="E74" s="204"/>
      <c r="F74" s="191"/>
      <c r="G74" s="191"/>
      <c r="H74" s="197"/>
      <c r="I74" s="290"/>
      <c r="J74" s="291"/>
      <c r="K74" s="291"/>
      <c r="L74" s="291"/>
      <c r="M74" s="536" t="str">
        <f>IF(M65=0,"N/A",T73)</f>
        <v>N/A</v>
      </c>
      <c r="N74" s="183"/>
      <c r="O74" s="34" t="s">
        <v>522</v>
      </c>
      <c r="P74" s="104" t="s">
        <v>225</v>
      </c>
      <c r="Q74" s="23"/>
      <c r="R74" s="26"/>
      <c r="S74" s="26"/>
      <c r="T74" s="53"/>
      <c r="U74" s="58"/>
      <c r="V74" s="58"/>
      <c r="W74" s="58"/>
      <c r="X74" s="58"/>
      <c r="Y74" s="58"/>
      <c r="Z74" s="58"/>
    </row>
    <row r="75" spans="1:26" s="17" customFormat="1" ht="15" customHeight="1" thickBot="1" x14ac:dyDescent="0.35">
      <c r="A75" s="189">
        <v>75</v>
      </c>
      <c r="B75" s="185"/>
      <c r="C75" s="247"/>
      <c r="D75" s="281"/>
      <c r="E75" s="282"/>
      <c r="F75" s="283"/>
      <c r="G75" s="283"/>
      <c r="H75" s="291"/>
      <c r="I75" s="291"/>
      <c r="J75" s="291"/>
      <c r="K75" s="291"/>
      <c r="L75" s="290"/>
      <c r="M75" s="256"/>
      <c r="N75" s="183"/>
      <c r="O75" s="34"/>
      <c r="P75" s="9"/>
      <c r="Q75" s="10"/>
      <c r="R75" s="10"/>
      <c r="S75" s="10"/>
      <c r="T75" s="11"/>
      <c r="U75" s="58"/>
      <c r="V75" s="58"/>
      <c r="W75" s="58"/>
      <c r="X75" s="58"/>
      <c r="Y75" s="58"/>
      <c r="Z75" s="58"/>
    </row>
    <row r="76" spans="1:26" s="17" customFormat="1" ht="15" customHeight="1" thickBot="1" x14ac:dyDescent="0.35">
      <c r="A76" s="189">
        <v>76</v>
      </c>
      <c r="B76" s="185"/>
      <c r="C76" s="247"/>
      <c r="D76" s="204" t="s">
        <v>1002</v>
      </c>
      <c r="E76" s="204"/>
      <c r="F76" s="191"/>
      <c r="G76" s="191"/>
      <c r="H76" s="197"/>
      <c r="I76" s="291"/>
      <c r="J76" s="291"/>
      <c r="K76" s="291"/>
      <c r="L76" s="290"/>
      <c r="M76" s="280" t="str">
        <f>IF(M74="N/A","N/A",M74-($M$41*$M$42*$M$43))</f>
        <v>N/A</v>
      </c>
      <c r="N76" s="183"/>
      <c r="O76" s="34" t="s">
        <v>523</v>
      </c>
      <c r="S76" s="58"/>
      <c r="T76" s="58"/>
      <c r="U76" s="58"/>
      <c r="V76" s="58"/>
      <c r="W76" s="58"/>
      <c r="X76" s="58"/>
      <c r="Y76" s="58"/>
      <c r="Z76" s="58"/>
    </row>
    <row r="77" spans="1:26" s="17" customFormat="1" ht="15" customHeight="1" x14ac:dyDescent="0.3">
      <c r="A77" s="189">
        <v>77</v>
      </c>
      <c r="B77" s="185"/>
      <c r="C77" s="247"/>
      <c r="D77" s="248"/>
      <c r="E77" s="249"/>
      <c r="F77" s="258"/>
      <c r="G77" s="258"/>
      <c r="H77" s="185"/>
      <c r="I77" s="185"/>
      <c r="J77" s="185"/>
      <c r="K77" s="185"/>
      <c r="L77" s="211"/>
      <c r="M77" s="275"/>
      <c r="N77" s="183"/>
      <c r="O77" s="34"/>
      <c r="S77" s="58"/>
      <c r="T77" s="58"/>
      <c r="U77" s="58"/>
      <c r="V77" s="58"/>
      <c r="W77" s="58"/>
      <c r="X77" s="58"/>
      <c r="Y77" s="58"/>
      <c r="Z77" s="58"/>
    </row>
    <row r="78" spans="1:26" s="50" customFormat="1" ht="15" customHeight="1" x14ac:dyDescent="0.3">
      <c r="A78" s="189">
        <v>78</v>
      </c>
      <c r="B78" s="185"/>
      <c r="C78" s="247"/>
      <c r="D78" s="284"/>
      <c r="E78" s="249"/>
      <c r="F78" s="258"/>
      <c r="G78" s="258"/>
      <c r="H78" s="185"/>
      <c r="I78" s="185"/>
      <c r="J78" s="185"/>
      <c r="K78" s="185"/>
      <c r="L78" s="211"/>
      <c r="M78" s="275"/>
      <c r="N78" s="183"/>
      <c r="O78" s="34"/>
      <c r="P78" s="508" t="s">
        <v>431</v>
      </c>
      <c r="Q78" s="509"/>
      <c r="R78" s="509"/>
      <c r="S78" s="58"/>
      <c r="T78" s="58"/>
      <c r="U78" s="58"/>
      <c r="V78" s="58"/>
      <c r="W78" s="58"/>
      <c r="X78" s="58"/>
      <c r="Y78" s="58"/>
      <c r="Z78" s="58"/>
    </row>
    <row r="79" spans="1:26" s="50" customFormat="1" ht="15" customHeight="1" x14ac:dyDescent="0.3">
      <c r="A79" s="189">
        <v>79</v>
      </c>
      <c r="B79" s="185"/>
      <c r="C79" s="247"/>
      <c r="D79" s="284"/>
      <c r="E79" s="249"/>
      <c r="F79" s="258"/>
      <c r="G79" s="258"/>
      <c r="H79" s="185"/>
      <c r="I79" s="185"/>
      <c r="J79" s="185"/>
      <c r="K79" s="185"/>
      <c r="L79" s="211"/>
      <c r="M79" s="275"/>
      <c r="N79" s="183"/>
      <c r="O79" s="34"/>
      <c r="P79" s="510" t="s">
        <v>432</v>
      </c>
      <c r="Q79" s="511" t="s">
        <v>443</v>
      </c>
      <c r="R79" s="512"/>
      <c r="S79" s="58"/>
      <c r="T79" s="58"/>
      <c r="U79" s="58"/>
      <c r="V79" s="58"/>
      <c r="W79" s="58"/>
      <c r="X79" s="58"/>
      <c r="Y79" s="58"/>
      <c r="Z79" s="58"/>
    </row>
    <row r="80" spans="1:26" s="50" customFormat="1" ht="15" customHeight="1" x14ac:dyDescent="0.3">
      <c r="A80" s="189">
        <v>80</v>
      </c>
      <c r="B80" s="185"/>
      <c r="C80" s="247"/>
      <c r="D80" s="284"/>
      <c r="E80" s="249"/>
      <c r="F80" s="258"/>
      <c r="G80" s="258"/>
      <c r="H80" s="185"/>
      <c r="I80" s="185"/>
      <c r="J80" s="185"/>
      <c r="K80" s="185"/>
      <c r="L80" s="211"/>
      <c r="M80" s="275"/>
      <c r="N80" s="183"/>
      <c r="O80" s="34"/>
      <c r="P80" s="513">
        <f>L24</f>
        <v>0</v>
      </c>
      <c r="Q80" s="514" t="b">
        <f>(ROUND(P80,0)=ROUND(G65,0))</f>
        <v>1</v>
      </c>
      <c r="R80" s="515"/>
      <c r="S80" s="58"/>
      <c r="T80" s="58"/>
      <c r="U80" s="58"/>
      <c r="V80" s="58"/>
      <c r="W80" s="58"/>
      <c r="X80" s="58"/>
      <c r="Y80" s="58"/>
      <c r="Z80" s="58"/>
    </row>
    <row r="81" spans="1:26" s="25" customFormat="1" ht="15" customHeight="1" x14ac:dyDescent="0.3">
      <c r="A81" s="189">
        <v>81</v>
      </c>
      <c r="B81" s="185"/>
      <c r="C81" s="247"/>
      <c r="D81" s="284"/>
      <c r="E81" s="249"/>
      <c r="F81" s="258"/>
      <c r="G81" s="258"/>
      <c r="H81" s="185"/>
      <c r="I81" s="185"/>
      <c r="J81" s="185"/>
      <c r="K81" s="185"/>
      <c r="L81" s="211"/>
      <c r="M81" s="275"/>
      <c r="N81" s="183"/>
      <c r="O81" s="34"/>
      <c r="P81" s="509"/>
      <c r="Q81" s="509"/>
      <c r="R81" s="509"/>
      <c r="U81" s="58"/>
      <c r="V81" s="58"/>
      <c r="W81" s="58"/>
      <c r="X81" s="58"/>
    </row>
    <row r="82" spans="1:26" s="25" customFormat="1" ht="15" customHeight="1" x14ac:dyDescent="0.3">
      <c r="A82" s="189">
        <v>82</v>
      </c>
      <c r="B82" s="185"/>
      <c r="C82" s="247"/>
      <c r="D82" s="284"/>
      <c r="E82" s="249"/>
      <c r="F82" s="258"/>
      <c r="G82" s="258"/>
      <c r="H82" s="185"/>
      <c r="I82" s="185"/>
      <c r="J82" s="185"/>
      <c r="K82" s="185"/>
      <c r="L82" s="211"/>
      <c r="M82" s="275"/>
      <c r="N82" s="183"/>
      <c r="O82" s="34"/>
      <c r="P82" s="508" t="s">
        <v>255</v>
      </c>
      <c r="Q82" s="509"/>
      <c r="R82" s="509"/>
      <c r="U82" s="58"/>
      <c r="V82" s="58"/>
      <c r="W82" s="58"/>
      <c r="X82" s="58"/>
    </row>
    <row r="83" spans="1:26" s="25" customFormat="1" ht="15" customHeight="1" x14ac:dyDescent="0.3">
      <c r="A83" s="189">
        <v>83</v>
      </c>
      <c r="B83" s="185"/>
      <c r="C83" s="247"/>
      <c r="D83" s="284"/>
      <c r="E83" s="249"/>
      <c r="F83" s="258"/>
      <c r="G83" s="258"/>
      <c r="H83" s="185"/>
      <c r="I83" s="185"/>
      <c r="J83" s="185"/>
      <c r="K83" s="185"/>
      <c r="L83" s="211"/>
      <c r="M83" s="275"/>
      <c r="N83" s="183"/>
      <c r="P83" s="510" t="s">
        <v>433</v>
      </c>
      <c r="Q83" s="511" t="s">
        <v>434</v>
      </c>
      <c r="R83" s="512"/>
      <c r="U83" s="58"/>
      <c r="V83" s="58"/>
      <c r="W83" s="58"/>
      <c r="X83" s="58"/>
    </row>
    <row r="84" spans="1:26" s="25" customFormat="1" ht="15" customHeight="1" x14ac:dyDescent="0.3">
      <c r="A84" s="189">
        <v>84</v>
      </c>
      <c r="B84" s="185"/>
      <c r="C84" s="247"/>
      <c r="D84" s="284"/>
      <c r="E84" s="249"/>
      <c r="F84" s="258"/>
      <c r="G84" s="258"/>
      <c r="H84" s="185"/>
      <c r="I84" s="185"/>
      <c r="J84" s="185"/>
      <c r="K84" s="185"/>
      <c r="L84" s="211"/>
      <c r="M84" s="275"/>
      <c r="N84" s="183"/>
      <c r="O84" s="37"/>
      <c r="P84" s="513">
        <f>K26</f>
        <v>41167</v>
      </c>
      <c r="Q84" s="514" t="b">
        <f>(ROUND(P84,0)=ROUND(I65,0))</f>
        <v>0</v>
      </c>
      <c r="R84" s="515"/>
      <c r="U84" s="58"/>
      <c r="V84" s="58"/>
      <c r="W84" s="58"/>
      <c r="X84" s="58"/>
    </row>
    <row r="85" spans="1:26" s="25" customFormat="1" ht="15" customHeight="1" x14ac:dyDescent="0.3">
      <c r="A85" s="189">
        <v>85</v>
      </c>
      <c r="B85" s="185"/>
      <c r="C85" s="247"/>
      <c r="D85" s="284"/>
      <c r="E85" s="249"/>
      <c r="F85" s="258"/>
      <c r="G85" s="258"/>
      <c r="H85" s="185"/>
      <c r="I85" s="185"/>
      <c r="J85" s="185"/>
      <c r="K85" s="185"/>
      <c r="L85" s="211"/>
      <c r="M85" s="275"/>
      <c r="N85" s="183"/>
      <c r="O85" s="34"/>
      <c r="P85" s="510" t="s">
        <v>435</v>
      </c>
      <c r="Q85" s="511" t="s">
        <v>436</v>
      </c>
      <c r="R85" s="512"/>
      <c r="U85" s="58"/>
      <c r="V85" s="58"/>
      <c r="W85" s="58"/>
      <c r="X85" s="58"/>
      <c r="Y85" s="58"/>
      <c r="Z85" s="58"/>
    </row>
    <row r="86" spans="1:26" s="25" customFormat="1" ht="15" customHeight="1" x14ac:dyDescent="0.3">
      <c r="A86" s="189">
        <v>86</v>
      </c>
      <c r="B86" s="185"/>
      <c r="C86" s="247"/>
      <c r="D86" s="284"/>
      <c r="E86" s="249"/>
      <c r="F86" s="258"/>
      <c r="G86" s="258"/>
      <c r="H86" s="185"/>
      <c r="I86" s="185"/>
      <c r="J86" s="185"/>
      <c r="K86" s="185"/>
      <c r="L86" s="211"/>
      <c r="M86" s="275"/>
      <c r="N86" s="183"/>
      <c r="O86" s="34"/>
      <c r="P86" s="513">
        <f>K27</f>
        <v>0</v>
      </c>
      <c r="Q86" s="514" t="b">
        <f>(ROUND(P86,0)=ROUND(J65,0))</f>
        <v>1</v>
      </c>
      <c r="R86" s="515"/>
      <c r="U86" s="58"/>
      <c r="V86" s="58"/>
      <c r="W86" s="58"/>
      <c r="X86" s="58"/>
      <c r="Y86" s="58"/>
      <c r="Z86" s="58"/>
    </row>
    <row r="87" spans="1:26" s="25" customFormat="1" ht="15" customHeight="1" x14ac:dyDescent="0.3">
      <c r="A87" s="189">
        <v>87</v>
      </c>
      <c r="B87" s="185"/>
      <c r="C87" s="247"/>
      <c r="D87" s="284"/>
      <c r="E87" s="249"/>
      <c r="F87" s="258"/>
      <c r="G87" s="258"/>
      <c r="H87" s="185"/>
      <c r="I87" s="185"/>
      <c r="J87" s="185"/>
      <c r="K87" s="185"/>
      <c r="L87" s="211"/>
      <c r="M87" s="275"/>
      <c r="N87" s="183"/>
      <c r="O87" s="34"/>
      <c r="P87" s="509"/>
      <c r="Q87" s="509"/>
      <c r="R87" s="509"/>
      <c r="U87" s="58"/>
      <c r="V87" s="58"/>
      <c r="W87" s="58"/>
      <c r="X87" s="58"/>
      <c r="Y87" s="58"/>
      <c r="Z87" s="58"/>
    </row>
    <row r="88" spans="1:26" s="2" customFormat="1" ht="18.75" x14ac:dyDescent="0.3">
      <c r="A88" s="189">
        <v>88</v>
      </c>
      <c r="B88" s="180"/>
      <c r="C88" s="285"/>
      <c r="D88" s="286"/>
      <c r="E88" s="287"/>
      <c r="F88" s="288"/>
      <c r="G88" s="288"/>
      <c r="H88" s="180"/>
      <c r="I88" s="180"/>
      <c r="J88" s="180"/>
      <c r="K88" s="180"/>
      <c r="L88" s="180"/>
      <c r="M88" s="180"/>
      <c r="N88" s="178"/>
      <c r="O88" s="37"/>
      <c r="P88" s="508" t="s">
        <v>437</v>
      </c>
      <c r="Q88" s="509"/>
      <c r="R88" s="509"/>
      <c r="S88" s="25"/>
      <c r="T88" s="25"/>
      <c r="U88" s="58"/>
      <c r="V88" s="58"/>
      <c r="W88" s="58"/>
      <c r="X88" s="58"/>
      <c r="Y88" s="58"/>
      <c r="Z88" s="58"/>
    </row>
    <row r="89" spans="1:26" x14ac:dyDescent="0.25">
      <c r="P89" s="510" t="s">
        <v>438</v>
      </c>
      <c r="Q89" s="511" t="s">
        <v>439</v>
      </c>
      <c r="R89" s="512"/>
      <c r="U89" s="58"/>
      <c r="V89" s="58"/>
      <c r="W89" s="58"/>
      <c r="X89" s="58"/>
      <c r="Y89" s="58"/>
      <c r="Z89" s="58"/>
    </row>
    <row r="90" spans="1:26" x14ac:dyDescent="0.25">
      <c r="P90" s="513">
        <f>K28</f>
        <v>0</v>
      </c>
      <c r="Q90" s="516" t="b">
        <f>(ROUND(P90,0)=ROUND(K65,0))</f>
        <v>1</v>
      </c>
      <c r="R90" s="517"/>
      <c r="U90" s="58"/>
      <c r="V90" s="58"/>
      <c r="W90" s="58"/>
      <c r="X90" s="58"/>
      <c r="Y90" s="58"/>
      <c r="Z90" s="58"/>
    </row>
    <row r="91" spans="1:26" x14ac:dyDescent="0.25">
      <c r="P91" s="518"/>
      <c r="Q91" s="519"/>
      <c r="R91" s="520"/>
      <c r="U91" s="58"/>
      <c r="V91" s="58"/>
      <c r="W91" s="58"/>
      <c r="X91" s="58"/>
      <c r="Y91" s="58"/>
      <c r="Z91" s="58"/>
    </row>
    <row r="92" spans="1:26" x14ac:dyDescent="0.25">
      <c r="P92" s="518"/>
      <c r="Q92" s="519"/>
      <c r="R92" s="520"/>
      <c r="U92" s="58"/>
      <c r="V92" s="58"/>
      <c r="W92" s="58"/>
      <c r="X92" s="58"/>
      <c r="Y92" s="58"/>
      <c r="Z92" s="58"/>
    </row>
    <row r="93" spans="1:26" x14ac:dyDescent="0.25">
      <c r="P93" s="508" t="s">
        <v>440</v>
      </c>
      <c r="Q93" s="521"/>
      <c r="R93" s="521"/>
      <c r="U93" s="58"/>
      <c r="V93" s="58"/>
      <c r="W93" s="58"/>
      <c r="X93" s="58"/>
      <c r="Y93" s="58"/>
      <c r="Z93" s="58"/>
    </row>
    <row r="94" spans="1:26" x14ac:dyDescent="0.25">
      <c r="P94" s="522" t="s">
        <v>441</v>
      </c>
      <c r="Q94" s="523" t="s">
        <v>442</v>
      </c>
      <c r="R94" s="524"/>
      <c r="U94" s="58"/>
      <c r="V94" s="58"/>
      <c r="W94" s="58"/>
      <c r="X94" s="58"/>
      <c r="Y94" s="58"/>
      <c r="Z94" s="58"/>
    </row>
    <row r="95" spans="1:26" x14ac:dyDescent="0.25">
      <c r="P95" s="525">
        <f>K30</f>
        <v>0</v>
      </c>
      <c r="Q95" s="526" t="b">
        <f>(ROUND(P95,0)=ROUND(L65,0))</f>
        <v>1</v>
      </c>
      <c r="R95" s="527"/>
      <c r="U95" s="58"/>
      <c r="V95" s="58"/>
      <c r="W95" s="58"/>
      <c r="X95" s="58"/>
      <c r="Y95" s="58"/>
      <c r="Z95" s="58"/>
    </row>
    <row r="96" spans="1:26" x14ac:dyDescent="0.25">
      <c r="U96" s="58"/>
      <c r="V96" s="58"/>
      <c r="W96" s="58"/>
      <c r="X96" s="58"/>
      <c r="Y96" s="58"/>
      <c r="Z96" s="58"/>
    </row>
    <row r="97" spans="16:26" x14ac:dyDescent="0.25">
      <c r="U97" s="58"/>
      <c r="V97" s="58"/>
      <c r="W97" s="58"/>
      <c r="X97" s="58"/>
      <c r="Y97" s="58"/>
      <c r="Z97" s="58"/>
    </row>
    <row r="98" spans="16:26" x14ac:dyDescent="0.25">
      <c r="P98" s="528"/>
      <c r="Q98" s="528"/>
      <c r="R98" s="528"/>
      <c r="U98" s="58"/>
      <c r="V98" s="58"/>
      <c r="W98" s="58"/>
      <c r="X98" s="58"/>
      <c r="Y98" s="58"/>
      <c r="Z98" s="58"/>
    </row>
    <row r="99" spans="16:26" x14ac:dyDescent="0.25">
      <c r="U99" s="58"/>
      <c r="V99" s="58"/>
      <c r="W99" s="58"/>
      <c r="X99" s="58"/>
      <c r="Y99" s="58"/>
      <c r="Z99" s="58"/>
    </row>
    <row r="100" spans="16:26" x14ac:dyDescent="0.25">
      <c r="U100" s="58"/>
      <c r="V100" s="58"/>
      <c r="W100" s="58"/>
      <c r="X100" s="58"/>
      <c r="Y100" s="58"/>
      <c r="Z100" s="58"/>
    </row>
    <row r="101" spans="16:26" x14ac:dyDescent="0.25">
      <c r="U101" s="58"/>
      <c r="V101" s="58"/>
      <c r="W101" s="58"/>
      <c r="X101" s="58"/>
      <c r="Y101" s="58"/>
      <c r="Z101" s="58"/>
    </row>
    <row r="102" spans="16:26" x14ac:dyDescent="0.25">
      <c r="U102" s="58"/>
      <c r="V102" s="58"/>
      <c r="W102" s="58"/>
      <c r="X102" s="58"/>
      <c r="Y102" s="58"/>
      <c r="Z102" s="58"/>
    </row>
    <row r="103" spans="16:26" x14ac:dyDescent="0.25">
      <c r="U103" s="58"/>
      <c r="V103" s="58"/>
      <c r="W103" s="58"/>
      <c r="X103" s="58"/>
      <c r="Y103" s="58"/>
      <c r="Z103" s="58"/>
    </row>
    <row r="104" spans="16:26" x14ac:dyDescent="0.25">
      <c r="U104" s="58"/>
      <c r="V104" s="58"/>
      <c r="W104" s="58"/>
      <c r="X104" s="58"/>
      <c r="Y104" s="58"/>
      <c r="Z104" s="58"/>
    </row>
    <row r="105" spans="16:26" x14ac:dyDescent="0.25">
      <c r="U105" s="58"/>
      <c r="V105" s="58"/>
      <c r="W105" s="58"/>
      <c r="X105" s="58"/>
      <c r="Y105" s="58"/>
      <c r="Z105" s="58"/>
    </row>
    <row r="106" spans="16:26" x14ac:dyDescent="0.25">
      <c r="U106" s="58"/>
      <c r="V106" s="58"/>
      <c r="W106" s="58"/>
      <c r="X106" s="58"/>
      <c r="Y106" s="58"/>
      <c r="Z106" s="58"/>
    </row>
    <row r="107" spans="16:26" x14ac:dyDescent="0.25">
      <c r="U107" s="58"/>
      <c r="V107" s="58"/>
      <c r="W107" s="58"/>
      <c r="X107" s="58"/>
      <c r="Y107" s="58"/>
      <c r="Z107" s="58"/>
    </row>
    <row r="108" spans="16:26" x14ac:dyDescent="0.25">
      <c r="U108" s="58"/>
      <c r="V108" s="58"/>
      <c r="W108" s="58"/>
      <c r="X108" s="58"/>
      <c r="Y108" s="58"/>
      <c r="Z108" s="58"/>
    </row>
    <row r="109" spans="16:26" x14ac:dyDescent="0.25">
      <c r="U109" s="58"/>
      <c r="V109" s="58"/>
      <c r="W109" s="58"/>
      <c r="X109" s="58"/>
      <c r="Y109" s="58"/>
      <c r="Z109" s="58"/>
    </row>
    <row r="110" spans="16:26" x14ac:dyDescent="0.25">
      <c r="U110" s="58"/>
      <c r="V110" s="58"/>
      <c r="W110" s="58"/>
      <c r="X110" s="58"/>
      <c r="Y110" s="58"/>
      <c r="Z110" s="58"/>
    </row>
    <row r="111" spans="16:26" x14ac:dyDescent="0.25">
      <c r="U111" s="58"/>
      <c r="V111" s="58"/>
      <c r="W111" s="58"/>
      <c r="X111" s="58"/>
      <c r="Y111" s="58"/>
      <c r="Z111" s="58"/>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65">
    <cfRule type="expression" dxfId="16" priority="22" stopIfTrue="1">
      <formula>$Q$80&lt;&gt;TRUE</formula>
    </cfRule>
  </conditionalFormatting>
  <conditionalFormatting sqref="K65">
    <cfRule type="expression" dxfId="15" priority="23" stopIfTrue="1">
      <formula>$Q$90&lt;&gt;TRUE</formula>
    </cfRule>
  </conditionalFormatting>
  <conditionalFormatting sqref="J65">
    <cfRule type="expression" dxfId="14" priority="24" stopIfTrue="1">
      <formula>$Q$86&lt;&gt;TRUE</formula>
    </cfRule>
  </conditionalFormatting>
  <conditionalFormatting sqref="I65">
    <cfRule type="expression" dxfId="13" priority="25" stopIfTrue="1">
      <formula>$Q$84&lt;&gt;TRUE</formula>
    </cfRule>
  </conditionalFormatting>
  <conditionalFormatting sqref="L65">
    <cfRule type="expression" dxfId="12" priority="26" stopIfTrue="1">
      <formula>$Q$95&lt;&gt;TRUE</formula>
    </cfRule>
  </conditionalFormatting>
  <pageMargins left="0.70866141732283472" right="0.70866141732283472" top="0.74803149606299213" bottom="0.74803149606299213" header="0.31496062992125989" footer="0.31496062992125989"/>
  <pageSetup paperSize="9" scale="55" fitToHeight="0" orientation="portrait" r:id="rId2"/>
  <headerFooter alignWithMargins="0">
    <oddHeader>&amp;CCommerce Commission Information Disclosure Template</oddHeader>
    <oddFooter>&amp;L&amp;F&amp;C&amp;P&amp;R&amp;A</oddFooter>
  </headerFooter>
  <rowBreaks count="1" manualBreakCount="1">
    <brk id="46" max="13" man="1"/>
  </rowBreaks>
  <ignoredErrors>
    <ignoredError sqref="J65"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C4ACC-EFA6-4284-B9F5-4AFA1023AA5E}">
  <sheetPr>
    <tabColor rgb="FF99CCFF"/>
  </sheetPr>
  <dimension ref="A1:V49"/>
  <sheetViews>
    <sheetView showGridLines="0" view="pageBreakPreview" zoomScaleNormal="100" zoomScaleSheetLayoutView="100" workbookViewId="0">
      <selection activeCell="A5" sqref="A5:T5"/>
    </sheetView>
  </sheetViews>
  <sheetFormatPr defaultColWidth="9.140625" defaultRowHeight="15" x14ac:dyDescent="0.25"/>
  <cols>
    <col min="1" max="1" width="4.28515625" style="58" customWidth="1"/>
    <col min="2" max="2" width="3.140625" style="58" customWidth="1"/>
    <col min="3" max="3" width="5.140625" style="58" customWidth="1"/>
    <col min="4" max="4" width="2.28515625" style="58" customWidth="1"/>
    <col min="5" max="5" width="1.5703125" style="58" customWidth="1"/>
    <col min="6" max="6" width="15.5703125" style="58" customWidth="1"/>
    <col min="7" max="7" width="13.42578125" style="58" customWidth="1"/>
    <col min="8" max="8" width="11.85546875" style="58" customWidth="1"/>
    <col min="9" max="9" width="19.5703125" style="58" customWidth="1"/>
    <col min="10" max="16" width="3.140625" style="58" customWidth="1"/>
    <col min="17" max="17" width="2.5703125" style="58" customWidth="1"/>
    <col min="18" max="20" width="16.140625" style="58" customWidth="1"/>
    <col min="21" max="21" width="2.7109375" style="58" customWidth="1"/>
    <col min="22" max="22" width="17.28515625" style="37" customWidth="1"/>
    <col min="23" max="16384" width="9.140625" style="58"/>
  </cols>
  <sheetData>
    <row r="1" spans="1:22" s="159" customFormat="1" ht="15" customHeight="1" x14ac:dyDescent="0.25">
      <c r="A1" s="226"/>
      <c r="B1" s="224"/>
      <c r="C1" s="224"/>
      <c r="D1" s="224"/>
      <c r="E1" s="224"/>
      <c r="F1" s="224"/>
      <c r="G1" s="225"/>
      <c r="H1" s="225"/>
      <c r="I1" s="225"/>
      <c r="J1" s="225"/>
      <c r="K1" s="225"/>
      <c r="L1" s="225"/>
      <c r="M1" s="225"/>
      <c r="N1" s="225"/>
      <c r="O1" s="225"/>
      <c r="P1" s="225"/>
      <c r="Q1" s="225"/>
      <c r="R1" s="225"/>
      <c r="S1" s="224"/>
      <c r="T1" s="224"/>
      <c r="U1" s="223"/>
      <c r="V1" s="37"/>
    </row>
    <row r="2" spans="1:22" s="159" customFormat="1" ht="18" customHeight="1" x14ac:dyDescent="0.3">
      <c r="A2" s="222"/>
      <c r="B2" s="213"/>
      <c r="C2" s="213"/>
      <c r="D2" s="213"/>
      <c r="E2" s="213"/>
      <c r="F2" s="213"/>
      <c r="G2" s="213"/>
      <c r="H2" s="213"/>
      <c r="I2" s="213"/>
      <c r="J2" s="213"/>
      <c r="K2" s="213"/>
      <c r="L2" s="213"/>
      <c r="M2" s="213"/>
      <c r="N2" s="213"/>
      <c r="O2" s="213"/>
      <c r="P2" s="213"/>
      <c r="Q2" s="221" t="s">
        <v>1052</v>
      </c>
      <c r="R2" s="831" t="str">
        <f>IF(NOT(ISBLANK(CoverSheet!$C$8)),CoverSheet!$C$8,"")</f>
        <v/>
      </c>
      <c r="S2" s="832"/>
      <c r="T2" s="833"/>
      <c r="U2" s="212"/>
      <c r="V2" s="37"/>
    </row>
    <row r="3" spans="1:22" s="159" customFormat="1" ht="18" customHeight="1" x14ac:dyDescent="0.25">
      <c r="A3" s="222"/>
      <c r="B3" s="213"/>
      <c r="C3" s="213"/>
      <c r="D3" s="213"/>
      <c r="E3" s="213"/>
      <c r="F3" s="213"/>
      <c r="G3" s="213"/>
      <c r="H3" s="213"/>
      <c r="I3" s="213"/>
      <c r="J3" s="213"/>
      <c r="K3" s="213"/>
      <c r="L3" s="213"/>
      <c r="M3" s="213"/>
      <c r="N3" s="213"/>
      <c r="O3" s="213"/>
      <c r="P3" s="213"/>
      <c r="Q3" s="221" t="s">
        <v>1054</v>
      </c>
      <c r="R3" s="838" t="str">
        <f>IF(ISNUMBER(CoverSheet!$C$12),CoverSheet!$C$12,"")</f>
        <v/>
      </c>
      <c r="S3" s="839"/>
      <c r="T3" s="840"/>
      <c r="U3" s="212"/>
      <c r="V3" s="37"/>
    </row>
    <row r="4" spans="1:22" s="159" customFormat="1" ht="20.25" customHeight="1" x14ac:dyDescent="0.35">
      <c r="A4" s="220" t="s">
        <v>303</v>
      </c>
      <c r="B4" s="219"/>
      <c r="C4" s="213"/>
      <c r="D4" s="213"/>
      <c r="E4" s="213"/>
      <c r="F4" s="213"/>
      <c r="G4" s="214"/>
      <c r="H4" s="214"/>
      <c r="I4" s="214"/>
      <c r="J4" s="214"/>
      <c r="K4" s="214"/>
      <c r="L4" s="214"/>
      <c r="M4" s="214"/>
      <c r="N4" s="214"/>
      <c r="O4" s="214"/>
      <c r="P4" s="214"/>
      <c r="Q4" s="216"/>
      <c r="R4" s="214"/>
      <c r="S4" s="213"/>
      <c r="T4" s="213"/>
      <c r="U4" s="212"/>
      <c r="V4" s="37"/>
    </row>
    <row r="5" spans="1:22" s="59" customFormat="1" ht="57" customHeight="1" x14ac:dyDescent="0.25">
      <c r="A5" s="829" t="s">
        <v>1057</v>
      </c>
      <c r="B5" s="837"/>
      <c r="C5" s="837"/>
      <c r="D5" s="837"/>
      <c r="E5" s="837"/>
      <c r="F5" s="837"/>
      <c r="G5" s="837"/>
      <c r="H5" s="837"/>
      <c r="I5" s="837"/>
      <c r="J5" s="837"/>
      <c r="K5" s="837"/>
      <c r="L5" s="837"/>
      <c r="M5" s="837"/>
      <c r="N5" s="837"/>
      <c r="O5" s="837"/>
      <c r="P5" s="837"/>
      <c r="Q5" s="837"/>
      <c r="R5" s="837"/>
      <c r="S5" s="837"/>
      <c r="T5" s="837"/>
      <c r="U5" s="212"/>
      <c r="V5" s="218"/>
    </row>
    <row r="6" spans="1:22" s="60" customFormat="1" ht="15" customHeight="1" x14ac:dyDescent="0.25">
      <c r="A6" s="217" t="s">
        <v>151</v>
      </c>
      <c r="B6" s="216"/>
      <c r="C6" s="215"/>
      <c r="D6" s="213"/>
      <c r="E6" s="213"/>
      <c r="F6" s="213"/>
      <c r="G6" s="214"/>
      <c r="H6" s="214"/>
      <c r="I6" s="214"/>
      <c r="J6" s="214"/>
      <c r="K6" s="214"/>
      <c r="L6" s="214"/>
      <c r="M6" s="214"/>
      <c r="N6" s="214"/>
      <c r="O6" s="214"/>
      <c r="P6" s="214"/>
      <c r="Q6" s="214"/>
      <c r="R6" s="214"/>
      <c r="S6" s="213"/>
      <c r="T6" s="213"/>
      <c r="U6" s="212"/>
      <c r="V6" s="37"/>
    </row>
    <row r="7" spans="1:22" ht="24.95" customHeight="1" x14ac:dyDescent="0.3">
      <c r="A7" s="189">
        <v>7</v>
      </c>
      <c r="B7" s="185"/>
      <c r="C7" s="194" t="s">
        <v>304</v>
      </c>
      <c r="D7" s="211"/>
      <c r="E7" s="211"/>
      <c r="F7" s="211"/>
      <c r="G7" s="211"/>
      <c r="H7" s="211"/>
      <c r="I7" s="211"/>
      <c r="J7" s="211"/>
      <c r="K7" s="211"/>
      <c r="L7" s="211"/>
      <c r="M7" s="211"/>
      <c r="N7" s="211"/>
      <c r="O7" s="211"/>
      <c r="P7" s="211"/>
      <c r="Q7" s="211"/>
      <c r="R7" s="211"/>
      <c r="S7" s="211"/>
      <c r="T7" s="190" t="s">
        <v>17</v>
      </c>
      <c r="U7" s="183"/>
      <c r="V7" s="35"/>
    </row>
    <row r="8" spans="1:22" ht="15" customHeight="1" x14ac:dyDescent="0.25">
      <c r="A8" s="189">
        <v>8</v>
      </c>
      <c r="B8" s="185"/>
      <c r="C8" s="188"/>
      <c r="D8" s="204"/>
      <c r="E8" s="204" t="s">
        <v>969</v>
      </c>
      <c r="F8" s="188"/>
      <c r="G8" s="186"/>
      <c r="H8" s="186"/>
      <c r="I8" s="186"/>
      <c r="J8" s="186"/>
      <c r="K8" s="186"/>
      <c r="L8" s="186"/>
      <c r="M8" s="186"/>
      <c r="N8" s="186"/>
      <c r="O8" s="186"/>
      <c r="P8" s="186"/>
      <c r="Q8" s="186"/>
      <c r="R8" s="186"/>
      <c r="S8" s="210"/>
      <c r="T8" s="210"/>
      <c r="U8" s="183"/>
      <c r="V8" s="35"/>
    </row>
    <row r="9" spans="1:22" ht="15" customHeight="1" x14ac:dyDescent="0.25">
      <c r="A9" s="189">
        <v>9</v>
      </c>
      <c r="B9" s="185"/>
      <c r="C9" s="191"/>
      <c r="D9" s="204"/>
      <c r="E9" s="204"/>
      <c r="F9" s="191" t="s">
        <v>274</v>
      </c>
      <c r="G9" s="191"/>
      <c r="H9" s="186"/>
      <c r="I9" s="186"/>
      <c r="J9" s="186"/>
      <c r="K9" s="186"/>
      <c r="L9" s="186"/>
      <c r="M9" s="186"/>
      <c r="N9" s="186"/>
      <c r="O9" s="186"/>
      <c r="P9" s="186"/>
      <c r="Q9" s="186"/>
      <c r="R9" s="186"/>
      <c r="S9" s="186"/>
      <c r="T9" s="353">
        <f>'S7.Actual vs Forecast'!I12</f>
        <v>0</v>
      </c>
      <c r="U9" s="183"/>
      <c r="V9" s="34" t="s">
        <v>424</v>
      </c>
    </row>
    <row r="10" spans="1:22" ht="15" customHeight="1" x14ac:dyDescent="0.25">
      <c r="A10" s="189">
        <v>10</v>
      </c>
      <c r="B10" s="185"/>
      <c r="C10" s="191"/>
      <c r="D10" s="207" t="s">
        <v>6</v>
      </c>
      <c r="E10" s="207"/>
      <c r="F10" s="191" t="s">
        <v>132</v>
      </c>
      <c r="G10" s="191"/>
      <c r="H10" s="186"/>
      <c r="I10" s="186"/>
      <c r="J10" s="186"/>
      <c r="K10" s="186"/>
      <c r="L10" s="186"/>
      <c r="M10" s="186"/>
      <c r="N10" s="186"/>
      <c r="O10" s="186"/>
      <c r="P10" s="186"/>
      <c r="Q10" s="186"/>
      <c r="R10" s="186"/>
      <c r="S10" s="186"/>
      <c r="T10" s="200"/>
      <c r="U10" s="183"/>
      <c r="V10" s="34"/>
    </row>
    <row r="11" spans="1:22" s="13" customFormat="1" ht="15" customHeight="1" x14ac:dyDescent="0.25">
      <c r="A11" s="189">
        <v>11</v>
      </c>
      <c r="B11" s="185"/>
      <c r="C11" s="191"/>
      <c r="D11" s="207" t="s">
        <v>6</v>
      </c>
      <c r="E11" s="207"/>
      <c r="F11" s="191" t="s">
        <v>133</v>
      </c>
      <c r="G11" s="191"/>
      <c r="H11" s="186"/>
      <c r="I11" s="186"/>
      <c r="J11" s="186"/>
      <c r="K11" s="186"/>
      <c r="L11" s="186"/>
      <c r="M11" s="186"/>
      <c r="N11" s="186"/>
      <c r="O11" s="186"/>
      <c r="P11" s="186"/>
      <c r="Q11" s="186"/>
      <c r="R11" s="186"/>
      <c r="S11" s="186"/>
      <c r="T11" s="200"/>
      <c r="U11" s="183"/>
      <c r="V11" s="34"/>
    </row>
    <row r="12" spans="1:22" s="13" customFormat="1" ht="15" customHeight="1" thickBot="1" x14ac:dyDescent="0.3">
      <c r="A12" s="189">
        <v>12</v>
      </c>
      <c r="B12" s="185"/>
      <c r="C12" s="191"/>
      <c r="D12" s="204"/>
      <c r="E12" s="204"/>
      <c r="F12" s="191"/>
      <c r="G12" s="191"/>
      <c r="H12" s="186"/>
      <c r="I12" s="186"/>
      <c r="J12" s="186"/>
      <c r="K12" s="186"/>
      <c r="L12" s="186"/>
      <c r="M12" s="186"/>
      <c r="N12" s="186"/>
      <c r="O12" s="186"/>
      <c r="P12" s="186"/>
      <c r="Q12" s="186"/>
      <c r="R12" s="186"/>
      <c r="S12" s="186"/>
      <c r="T12" s="185"/>
      <c r="U12" s="183"/>
      <c r="V12" s="34"/>
    </row>
    <row r="13" spans="1:22" ht="15" customHeight="1" thickBot="1" x14ac:dyDescent="0.3">
      <c r="A13" s="189">
        <v>13</v>
      </c>
      <c r="B13" s="185"/>
      <c r="C13" s="191"/>
      <c r="D13" s="201"/>
      <c r="E13" s="201" t="s">
        <v>44</v>
      </c>
      <c r="F13" s="191"/>
      <c r="G13" s="191"/>
      <c r="H13" s="186"/>
      <c r="I13" s="186"/>
      <c r="J13" s="186"/>
      <c r="K13" s="186"/>
      <c r="L13" s="186"/>
      <c r="M13" s="186"/>
      <c r="N13" s="186"/>
      <c r="O13" s="186"/>
      <c r="P13" s="186"/>
      <c r="Q13" s="186"/>
      <c r="R13" s="186"/>
      <c r="S13" s="197"/>
      <c r="T13" s="199">
        <f>T9+T10+T11</f>
        <v>0</v>
      </c>
      <c r="U13" s="183"/>
      <c r="V13" s="34"/>
    </row>
    <row r="14" spans="1:22" ht="20.100000000000001" customHeight="1" thickBot="1" x14ac:dyDescent="0.3">
      <c r="A14" s="189">
        <v>14</v>
      </c>
      <c r="B14" s="185"/>
      <c r="C14" s="191"/>
      <c r="D14" s="204"/>
      <c r="E14" s="204" t="s">
        <v>974</v>
      </c>
      <c r="F14" s="191"/>
      <c r="G14" s="191"/>
      <c r="H14" s="186"/>
      <c r="I14" s="186"/>
      <c r="J14" s="186"/>
      <c r="K14" s="186"/>
      <c r="L14" s="186"/>
      <c r="M14" s="186"/>
      <c r="N14" s="186"/>
      <c r="O14" s="186"/>
      <c r="P14" s="186"/>
      <c r="Q14" s="186"/>
      <c r="R14" s="186"/>
      <c r="S14" s="197"/>
      <c r="T14" s="185"/>
      <c r="U14" s="183"/>
      <c r="V14" s="34"/>
    </row>
    <row r="15" spans="1:22" ht="15" customHeight="1" thickBot="1" x14ac:dyDescent="0.3">
      <c r="A15" s="189">
        <v>15</v>
      </c>
      <c r="B15" s="185"/>
      <c r="C15" s="191"/>
      <c r="D15" s="206" t="s">
        <v>5</v>
      </c>
      <c r="E15" s="206"/>
      <c r="F15" s="191" t="s">
        <v>976</v>
      </c>
      <c r="G15" s="191"/>
      <c r="H15" s="186"/>
      <c r="I15" s="186"/>
      <c r="J15" s="186"/>
      <c r="K15" s="186"/>
      <c r="L15" s="186"/>
      <c r="M15" s="186"/>
      <c r="N15" s="186"/>
      <c r="O15" s="186"/>
      <c r="P15" s="186"/>
      <c r="Q15" s="186"/>
      <c r="R15" s="186"/>
      <c r="S15" s="186"/>
      <c r="T15" s="199">
        <f>'S5.Actual Expenditure Opex'!P21</f>
        <v>41420</v>
      </c>
      <c r="U15" s="183"/>
      <c r="V15" s="34" t="s">
        <v>307</v>
      </c>
    </row>
    <row r="16" spans="1:22" ht="15" customHeight="1" x14ac:dyDescent="0.25">
      <c r="A16" s="189">
        <v>16</v>
      </c>
      <c r="B16" s="185"/>
      <c r="C16" s="191"/>
      <c r="D16" s="206"/>
      <c r="E16" s="206"/>
      <c r="F16" s="191"/>
      <c r="G16" s="191"/>
      <c r="H16" s="186"/>
      <c r="I16" s="186"/>
      <c r="J16" s="186"/>
      <c r="K16" s="186"/>
      <c r="L16" s="186"/>
      <c r="M16" s="186"/>
      <c r="N16" s="186"/>
      <c r="O16" s="186"/>
      <c r="P16" s="186"/>
      <c r="Q16" s="186"/>
      <c r="R16" s="186"/>
      <c r="S16" s="186"/>
      <c r="T16" s="185"/>
      <c r="U16" s="183"/>
      <c r="V16" s="34"/>
    </row>
    <row r="17" spans="1:22" ht="15" customHeight="1" x14ac:dyDescent="0.25">
      <c r="A17" s="189">
        <v>17</v>
      </c>
      <c r="B17" s="185"/>
      <c r="C17" s="191"/>
      <c r="D17" s="206" t="s">
        <v>5</v>
      </c>
      <c r="E17" s="206"/>
      <c r="F17" s="191" t="s">
        <v>267</v>
      </c>
      <c r="G17" s="191"/>
      <c r="H17" s="186"/>
      <c r="I17" s="186"/>
      <c r="J17" s="186"/>
      <c r="K17" s="186"/>
      <c r="L17" s="186"/>
      <c r="M17" s="186"/>
      <c r="N17" s="186"/>
      <c r="O17" s="186"/>
      <c r="P17" s="186"/>
      <c r="Q17" s="186"/>
      <c r="R17" s="186"/>
      <c r="S17" s="186"/>
      <c r="T17" s="209">
        <f>T39</f>
        <v>-253</v>
      </c>
      <c r="U17" s="183"/>
      <c r="V17" s="34" t="s">
        <v>309</v>
      </c>
    </row>
    <row r="18" spans="1:22" ht="15" customHeight="1" thickBot="1" x14ac:dyDescent="0.3">
      <c r="A18" s="189">
        <v>18</v>
      </c>
      <c r="B18" s="185"/>
      <c r="C18" s="191"/>
      <c r="D18" s="204"/>
      <c r="E18" s="204"/>
      <c r="F18" s="191"/>
      <c r="G18" s="191"/>
      <c r="H18" s="186"/>
      <c r="I18" s="186"/>
      <c r="J18" s="186"/>
      <c r="K18" s="186"/>
      <c r="L18" s="186"/>
      <c r="M18" s="186"/>
      <c r="N18" s="186"/>
      <c r="O18" s="186"/>
      <c r="P18" s="186"/>
      <c r="Q18" s="186"/>
      <c r="R18" s="186"/>
      <c r="S18" s="186"/>
      <c r="T18" s="185"/>
      <c r="U18" s="183"/>
      <c r="V18" s="34"/>
    </row>
    <row r="19" spans="1:22" ht="15" customHeight="1" thickBot="1" x14ac:dyDescent="0.3">
      <c r="A19" s="189">
        <v>19</v>
      </c>
      <c r="B19" s="185"/>
      <c r="C19" s="191"/>
      <c r="D19" s="204"/>
      <c r="E19" s="204" t="s">
        <v>19</v>
      </c>
      <c r="F19" s="191"/>
      <c r="G19" s="191"/>
      <c r="H19" s="186"/>
      <c r="I19" s="186"/>
      <c r="J19" s="186"/>
      <c r="K19" s="186"/>
      <c r="L19" s="186"/>
      <c r="M19" s="186"/>
      <c r="N19" s="186"/>
      <c r="O19" s="186"/>
      <c r="P19" s="186"/>
      <c r="Q19" s="186"/>
      <c r="R19" s="186"/>
      <c r="S19" s="197"/>
      <c r="T19" s="199">
        <f>T13-T15-T17</f>
        <v>-41167</v>
      </c>
      <c r="U19" s="183"/>
      <c r="V19" s="34"/>
    </row>
    <row r="20" spans="1:22" ht="15" customHeight="1" x14ac:dyDescent="0.25">
      <c r="A20" s="189">
        <v>20</v>
      </c>
      <c r="B20" s="185"/>
      <c r="C20" s="191"/>
      <c r="D20" s="204"/>
      <c r="E20" s="204"/>
      <c r="F20" s="191"/>
      <c r="G20" s="191"/>
      <c r="H20" s="186"/>
      <c r="I20" s="186"/>
      <c r="J20" s="186"/>
      <c r="K20" s="186"/>
      <c r="L20" s="186"/>
      <c r="M20" s="186"/>
      <c r="N20" s="186"/>
      <c r="O20" s="186"/>
      <c r="P20" s="186"/>
      <c r="Q20" s="186"/>
      <c r="R20" s="186"/>
      <c r="S20" s="197"/>
      <c r="T20" s="185"/>
      <c r="U20" s="183"/>
      <c r="V20" s="34"/>
    </row>
    <row r="21" spans="1:22" ht="15" customHeight="1" x14ac:dyDescent="0.25">
      <c r="A21" s="189">
        <v>21</v>
      </c>
      <c r="B21" s="185"/>
      <c r="C21" s="208"/>
      <c r="D21" s="206" t="s">
        <v>5</v>
      </c>
      <c r="E21" s="206"/>
      <c r="F21" s="191" t="s">
        <v>989</v>
      </c>
      <c r="G21" s="191"/>
      <c r="H21" s="186"/>
      <c r="I21" s="186"/>
      <c r="J21" s="186"/>
      <c r="K21" s="186"/>
      <c r="L21" s="186"/>
      <c r="M21" s="186"/>
      <c r="N21" s="186"/>
      <c r="O21" s="186"/>
      <c r="P21" s="186"/>
      <c r="Q21" s="186"/>
      <c r="R21" s="186"/>
      <c r="S21" s="197"/>
      <c r="T21" s="205">
        <f>'S4.RAB Value Rolled Forward'!P32</f>
        <v>0</v>
      </c>
      <c r="U21" s="183"/>
      <c r="V21" s="34" t="s">
        <v>141</v>
      </c>
    </row>
    <row r="22" spans="1:22" ht="15" customHeight="1" x14ac:dyDescent="0.25">
      <c r="A22" s="189">
        <v>22</v>
      </c>
      <c r="B22" s="185"/>
      <c r="C22" s="191"/>
      <c r="D22" s="204"/>
      <c r="E22" s="204"/>
      <c r="F22" s="191"/>
      <c r="G22" s="191"/>
      <c r="H22" s="186"/>
      <c r="I22" s="186"/>
      <c r="J22" s="186"/>
      <c r="K22" s="186"/>
      <c r="L22" s="186"/>
      <c r="M22" s="186"/>
      <c r="N22" s="186"/>
      <c r="O22" s="186"/>
      <c r="P22" s="186"/>
      <c r="Q22" s="186"/>
      <c r="R22" s="186"/>
      <c r="S22" s="197"/>
      <c r="T22" s="185"/>
      <c r="U22" s="183"/>
      <c r="V22" s="34"/>
    </row>
    <row r="23" spans="1:22" ht="15" customHeight="1" x14ac:dyDescent="0.25">
      <c r="A23" s="189">
        <v>23</v>
      </c>
      <c r="B23" s="185"/>
      <c r="C23" s="191"/>
      <c r="D23" s="207" t="s">
        <v>6</v>
      </c>
      <c r="E23" s="207"/>
      <c r="F23" s="191" t="s">
        <v>990</v>
      </c>
      <c r="G23" s="191"/>
      <c r="H23" s="186"/>
      <c r="I23" s="186"/>
      <c r="J23" s="186"/>
      <c r="K23" s="186"/>
      <c r="L23" s="186"/>
      <c r="M23" s="186"/>
      <c r="N23" s="186"/>
      <c r="O23" s="186"/>
      <c r="P23" s="186"/>
      <c r="Q23" s="186"/>
      <c r="R23" s="186"/>
      <c r="S23" s="197"/>
      <c r="T23" s="205">
        <f>'S4.RAB Value Rolled Forward'!P34</f>
        <v>0</v>
      </c>
      <c r="U23" s="183"/>
      <c r="V23" s="34" t="s">
        <v>141</v>
      </c>
    </row>
    <row r="24" spans="1:22" ht="15" customHeight="1" thickBot="1" x14ac:dyDescent="0.3">
      <c r="A24" s="189">
        <v>24</v>
      </c>
      <c r="B24" s="185"/>
      <c r="C24" s="191"/>
      <c r="D24" s="204"/>
      <c r="E24" s="204"/>
      <c r="F24" s="191"/>
      <c r="G24" s="191"/>
      <c r="H24" s="186"/>
      <c r="I24" s="186"/>
      <c r="J24" s="186"/>
      <c r="K24" s="186"/>
      <c r="L24" s="186"/>
      <c r="M24" s="186"/>
      <c r="N24" s="186"/>
      <c r="O24" s="186"/>
      <c r="P24" s="186"/>
      <c r="Q24" s="186"/>
      <c r="R24" s="186"/>
      <c r="S24" s="197"/>
      <c r="T24" s="185"/>
      <c r="U24" s="183"/>
      <c r="V24" s="34"/>
    </row>
    <row r="25" spans="1:22" ht="15" customHeight="1" thickBot="1" x14ac:dyDescent="0.3">
      <c r="A25" s="189">
        <v>25</v>
      </c>
      <c r="B25" s="185"/>
      <c r="C25" s="191"/>
      <c r="D25" s="204"/>
      <c r="E25" s="204" t="s">
        <v>261</v>
      </c>
      <c r="F25" s="191"/>
      <c r="G25" s="191"/>
      <c r="H25" s="186"/>
      <c r="I25" s="186"/>
      <c r="J25" s="186"/>
      <c r="K25" s="186"/>
      <c r="L25" s="186"/>
      <c r="M25" s="186"/>
      <c r="N25" s="186"/>
      <c r="O25" s="186"/>
      <c r="P25" s="186"/>
      <c r="Q25" s="186"/>
      <c r="R25" s="186"/>
      <c r="S25" s="197"/>
      <c r="T25" s="199">
        <f>T19-T21+T23</f>
        <v>-41167</v>
      </c>
      <c r="U25" s="183"/>
      <c r="V25" s="34" t="s">
        <v>147</v>
      </c>
    </row>
    <row r="26" spans="1:22" ht="15" customHeight="1" x14ac:dyDescent="0.25">
      <c r="A26" s="189">
        <v>26</v>
      </c>
      <c r="B26" s="185"/>
      <c r="C26" s="191"/>
      <c r="D26" s="204"/>
      <c r="E26" s="204"/>
      <c r="F26" s="191"/>
      <c r="G26" s="191"/>
      <c r="H26" s="186"/>
      <c r="I26" s="186"/>
      <c r="J26" s="186"/>
      <c r="K26" s="186"/>
      <c r="L26" s="186"/>
      <c r="M26" s="186"/>
      <c r="N26" s="186"/>
      <c r="O26" s="186"/>
      <c r="P26" s="186"/>
      <c r="Q26" s="186"/>
      <c r="R26" s="186"/>
      <c r="S26" s="197"/>
      <c r="T26" s="185"/>
      <c r="U26" s="183"/>
      <c r="V26" s="34"/>
    </row>
    <row r="27" spans="1:22" ht="15" customHeight="1" x14ac:dyDescent="0.25">
      <c r="A27" s="189">
        <v>27</v>
      </c>
      <c r="B27" s="185"/>
      <c r="C27" s="191"/>
      <c r="D27" s="206" t="s">
        <v>5</v>
      </c>
      <c r="E27" s="206"/>
      <c r="F27" s="191" t="s">
        <v>43</v>
      </c>
      <c r="G27" s="191"/>
      <c r="H27" s="186"/>
      <c r="I27" s="186"/>
      <c r="J27" s="186"/>
      <c r="K27" s="186"/>
      <c r="L27" s="186"/>
      <c r="M27" s="186"/>
      <c r="N27" s="186"/>
      <c r="O27" s="186"/>
      <c r="P27" s="186"/>
      <c r="Q27" s="186"/>
      <c r="R27" s="186"/>
      <c r="S27" s="197"/>
      <c r="T27" s="205">
        <f>'S2a.TCSD Allowance'!I27</f>
        <v>0</v>
      </c>
      <c r="U27" s="183"/>
      <c r="V27" s="37" t="s">
        <v>301</v>
      </c>
    </row>
    <row r="28" spans="1:22" ht="15" customHeight="1" x14ac:dyDescent="0.25">
      <c r="A28" s="189">
        <v>28</v>
      </c>
      <c r="B28" s="185"/>
      <c r="C28" s="191"/>
      <c r="D28" s="204"/>
      <c r="E28" s="204"/>
      <c r="F28" s="191"/>
      <c r="G28" s="191"/>
      <c r="H28" s="186"/>
      <c r="I28" s="186"/>
      <c r="J28" s="186"/>
      <c r="K28" s="186"/>
      <c r="L28" s="186"/>
      <c r="M28" s="186"/>
      <c r="N28" s="186"/>
      <c r="O28" s="186"/>
      <c r="P28" s="186"/>
      <c r="Q28" s="186"/>
      <c r="R28" s="186"/>
      <c r="S28" s="197"/>
      <c r="T28" s="185"/>
      <c r="U28" s="183"/>
      <c r="V28" s="34"/>
    </row>
    <row r="29" spans="1:22" ht="15" customHeight="1" x14ac:dyDescent="0.25">
      <c r="A29" s="189">
        <v>29</v>
      </c>
      <c r="B29" s="185"/>
      <c r="C29" s="191"/>
      <c r="D29" s="206" t="s">
        <v>5</v>
      </c>
      <c r="E29" s="206"/>
      <c r="F29" s="191" t="s">
        <v>20</v>
      </c>
      <c r="G29" s="191"/>
      <c r="H29" s="186"/>
      <c r="I29" s="186"/>
      <c r="J29" s="186"/>
      <c r="K29" s="186"/>
      <c r="L29" s="186"/>
      <c r="M29" s="186"/>
      <c r="N29" s="186"/>
      <c r="O29" s="186"/>
      <c r="P29" s="186"/>
      <c r="Q29" s="186"/>
      <c r="R29" s="186"/>
      <c r="S29" s="197"/>
      <c r="T29" s="205">
        <f>'S3.Regulatory Tax Allowance '!J36</f>
        <v>0</v>
      </c>
      <c r="U29" s="183"/>
      <c r="V29" s="34" t="s">
        <v>142</v>
      </c>
    </row>
    <row r="30" spans="1:22" ht="15" customHeight="1" thickBot="1" x14ac:dyDescent="0.3">
      <c r="A30" s="189">
        <v>30</v>
      </c>
      <c r="B30" s="185"/>
      <c r="C30" s="191"/>
      <c r="D30" s="204"/>
      <c r="E30" s="204"/>
      <c r="F30" s="191"/>
      <c r="G30" s="191"/>
      <c r="H30" s="186"/>
      <c r="I30" s="186"/>
      <c r="J30" s="186"/>
      <c r="K30" s="186"/>
      <c r="L30" s="186"/>
      <c r="M30" s="186"/>
      <c r="N30" s="186"/>
      <c r="O30" s="186"/>
      <c r="P30" s="186"/>
      <c r="Q30" s="186"/>
      <c r="R30" s="186"/>
      <c r="S30" s="197"/>
      <c r="T30" s="185"/>
      <c r="U30" s="183"/>
      <c r="V30" s="34"/>
    </row>
    <row r="31" spans="1:22" ht="15" customHeight="1" thickBot="1" x14ac:dyDescent="0.3">
      <c r="A31" s="189">
        <v>31</v>
      </c>
      <c r="B31" s="185"/>
      <c r="C31" s="191"/>
      <c r="D31" s="204"/>
      <c r="E31" s="204" t="s">
        <v>271</v>
      </c>
      <c r="F31" s="191"/>
      <c r="G31" s="191"/>
      <c r="H31" s="186"/>
      <c r="I31" s="186"/>
      <c r="J31" s="186"/>
      <c r="K31" s="186"/>
      <c r="L31" s="186"/>
      <c r="M31" s="186"/>
      <c r="N31" s="186"/>
      <c r="O31" s="186"/>
      <c r="P31" s="186"/>
      <c r="Q31" s="186"/>
      <c r="R31" s="186"/>
      <c r="S31" s="197"/>
      <c r="T31" s="199">
        <f>T25-T27-T29</f>
        <v>-41167</v>
      </c>
      <c r="U31" s="183"/>
      <c r="V31" s="34" t="s">
        <v>308</v>
      </c>
    </row>
    <row r="32" spans="1:22" x14ac:dyDescent="0.25">
      <c r="A32" s="189">
        <v>32</v>
      </c>
      <c r="B32" s="185"/>
      <c r="C32" s="191"/>
      <c r="D32" s="191"/>
      <c r="E32" s="191"/>
      <c r="F32" s="191"/>
      <c r="G32" s="191"/>
      <c r="H32" s="186"/>
      <c r="I32" s="186"/>
      <c r="J32" s="186"/>
      <c r="K32" s="186"/>
      <c r="L32" s="186"/>
      <c r="M32" s="186"/>
      <c r="N32" s="186"/>
      <c r="O32" s="186"/>
      <c r="P32" s="186"/>
      <c r="Q32" s="186"/>
      <c r="R32" s="186"/>
      <c r="S32" s="186"/>
      <c r="T32" s="186"/>
      <c r="U32" s="183"/>
      <c r="V32" s="34"/>
    </row>
    <row r="33" spans="1:22" ht="24.95" customHeight="1" x14ac:dyDescent="0.3">
      <c r="A33" s="189">
        <v>33</v>
      </c>
      <c r="B33" s="185"/>
      <c r="C33" s="194" t="s">
        <v>305</v>
      </c>
      <c r="D33" s="186"/>
      <c r="E33" s="186"/>
      <c r="F33" s="186"/>
      <c r="G33" s="186"/>
      <c r="H33" s="186"/>
      <c r="I33" s="186"/>
      <c r="J33" s="186"/>
      <c r="K33" s="186"/>
      <c r="L33" s="186"/>
      <c r="M33" s="186"/>
      <c r="N33" s="186"/>
      <c r="O33" s="186"/>
      <c r="P33" s="186"/>
      <c r="Q33" s="186"/>
      <c r="R33" s="186"/>
      <c r="S33" s="203" t="s">
        <v>17</v>
      </c>
      <c r="T33" s="202"/>
      <c r="U33" s="183"/>
      <c r="V33" s="35"/>
    </row>
    <row r="34" spans="1:22" s="159" customFormat="1" ht="15" customHeight="1" x14ac:dyDescent="0.25">
      <c r="A34" s="189">
        <v>34</v>
      </c>
      <c r="B34" s="192"/>
      <c r="C34" s="191"/>
      <c r="D34" s="201"/>
      <c r="E34" s="201" t="s">
        <v>218</v>
      </c>
      <c r="F34" s="201"/>
      <c r="G34" s="191"/>
      <c r="H34" s="191"/>
      <c r="I34" s="186"/>
      <c r="J34" s="186"/>
      <c r="K34" s="186"/>
      <c r="L34" s="186"/>
      <c r="M34" s="186"/>
      <c r="N34" s="186"/>
      <c r="O34" s="186"/>
      <c r="P34" s="186"/>
      <c r="Q34" s="186"/>
      <c r="R34" s="186"/>
      <c r="S34" s="197"/>
      <c r="T34" s="197"/>
      <c r="U34" s="183"/>
      <c r="V34" s="34"/>
    </row>
    <row r="35" spans="1:22" s="159" customFormat="1" ht="15" customHeight="1" x14ac:dyDescent="0.25">
      <c r="A35" s="189">
        <v>35</v>
      </c>
      <c r="B35" s="192"/>
      <c r="C35" s="191"/>
      <c r="D35" s="191"/>
      <c r="E35" s="191"/>
      <c r="F35" s="186" t="s">
        <v>46</v>
      </c>
      <c r="G35" s="186"/>
      <c r="H35" s="191"/>
      <c r="I35" s="186"/>
      <c r="J35" s="186"/>
      <c r="K35" s="186"/>
      <c r="L35" s="186"/>
      <c r="M35" s="186"/>
      <c r="N35" s="186"/>
      <c r="O35" s="186"/>
      <c r="P35" s="186"/>
      <c r="Q35" s="186"/>
      <c r="R35" s="186"/>
      <c r="S35" s="200"/>
      <c r="T35" s="197"/>
      <c r="U35" s="183"/>
      <c r="V35" s="34"/>
    </row>
    <row r="36" spans="1:22" s="159" customFormat="1" ht="15" customHeight="1" x14ac:dyDescent="0.25">
      <c r="A36" s="189">
        <v>36</v>
      </c>
      <c r="B36" s="192"/>
      <c r="C36" s="191"/>
      <c r="D36" s="191"/>
      <c r="E36" s="191"/>
      <c r="F36" s="186" t="s">
        <v>270</v>
      </c>
      <c r="G36" s="186"/>
      <c r="H36" s="191"/>
      <c r="I36" s="186"/>
      <c r="J36" s="186"/>
      <c r="K36" s="186"/>
      <c r="L36" s="186"/>
      <c r="M36" s="186"/>
      <c r="N36" s="186"/>
      <c r="O36" s="186"/>
      <c r="P36" s="186"/>
      <c r="Q36" s="186"/>
      <c r="R36" s="186"/>
      <c r="S36" s="200">
        <v>-253</v>
      </c>
      <c r="T36" s="197"/>
      <c r="U36" s="183"/>
      <c r="V36" s="34"/>
    </row>
    <row r="37" spans="1:22" s="159" customFormat="1" ht="15" customHeight="1" x14ac:dyDescent="0.25">
      <c r="A37" s="189">
        <v>37</v>
      </c>
      <c r="B37" s="192"/>
      <c r="C37" s="191"/>
      <c r="D37" s="191"/>
      <c r="E37" s="191"/>
      <c r="F37" s="186" t="s">
        <v>269</v>
      </c>
      <c r="G37" s="191"/>
      <c r="H37" s="191"/>
      <c r="I37" s="186"/>
      <c r="J37" s="186"/>
      <c r="K37" s="186"/>
      <c r="L37" s="186"/>
      <c r="M37" s="186"/>
      <c r="N37" s="186"/>
      <c r="O37" s="186"/>
      <c r="P37" s="186"/>
      <c r="Q37" s="186"/>
      <c r="R37" s="186"/>
      <c r="S37" s="200"/>
      <c r="T37" s="197"/>
      <c r="U37" s="183"/>
      <c r="V37" s="34"/>
    </row>
    <row r="38" spans="1:22" s="159" customFormat="1" ht="15" customHeight="1" thickBot="1" x14ac:dyDescent="0.3">
      <c r="A38" s="189">
        <v>38</v>
      </c>
      <c r="B38" s="192"/>
      <c r="C38" s="191"/>
      <c r="D38" s="191"/>
      <c r="E38" s="191"/>
      <c r="F38" s="191" t="s">
        <v>268</v>
      </c>
      <c r="G38" s="191"/>
      <c r="H38" s="191"/>
      <c r="I38" s="186"/>
      <c r="J38" s="186"/>
      <c r="K38" s="186"/>
      <c r="L38" s="186"/>
      <c r="M38" s="186"/>
      <c r="N38" s="186"/>
      <c r="O38" s="186"/>
      <c r="P38" s="186"/>
      <c r="Q38" s="186"/>
      <c r="R38" s="186"/>
      <c r="S38" s="200"/>
      <c r="T38" s="197"/>
      <c r="U38" s="183"/>
      <c r="V38" s="34"/>
    </row>
    <row r="39" spans="1:22" s="159" customFormat="1" ht="15" customHeight="1" thickBot="1" x14ac:dyDescent="0.3">
      <c r="A39" s="189">
        <v>39</v>
      </c>
      <c r="B39" s="192"/>
      <c r="C39" s="191"/>
      <c r="D39" s="198"/>
      <c r="E39" s="198" t="s">
        <v>267</v>
      </c>
      <c r="F39" s="191"/>
      <c r="G39" s="191"/>
      <c r="H39" s="191"/>
      <c r="I39" s="186"/>
      <c r="J39" s="186"/>
      <c r="K39" s="186"/>
      <c r="L39" s="186"/>
      <c r="M39" s="186"/>
      <c r="N39" s="186"/>
      <c r="O39" s="186"/>
      <c r="P39" s="186"/>
      <c r="Q39" s="186"/>
      <c r="R39" s="186"/>
      <c r="S39" s="197"/>
      <c r="T39" s="199">
        <f>SUM(S35:S38)</f>
        <v>-253</v>
      </c>
      <c r="U39" s="183"/>
      <c r="V39" s="34" t="s">
        <v>143</v>
      </c>
    </row>
    <row r="40" spans="1:22" s="159" customFormat="1" x14ac:dyDescent="0.25">
      <c r="A40" s="189">
        <v>40</v>
      </c>
      <c r="B40" s="192"/>
      <c r="C40" s="191"/>
      <c r="D40" s="198"/>
      <c r="E40" s="198"/>
      <c r="F40" s="191"/>
      <c r="G40" s="191"/>
      <c r="H40" s="191"/>
      <c r="I40" s="186"/>
      <c r="J40" s="186"/>
      <c r="K40" s="186"/>
      <c r="L40" s="186"/>
      <c r="M40" s="186"/>
      <c r="N40" s="186"/>
      <c r="O40" s="186"/>
      <c r="P40" s="186"/>
      <c r="Q40" s="186"/>
      <c r="R40" s="186"/>
      <c r="S40" s="197"/>
      <c r="T40" s="196"/>
      <c r="U40" s="183"/>
      <c r="V40" s="34"/>
    </row>
    <row r="41" spans="1:22" ht="24.95" customHeight="1" x14ac:dyDescent="0.3">
      <c r="A41" s="189">
        <v>41</v>
      </c>
      <c r="B41" s="185"/>
      <c r="C41" s="194" t="s">
        <v>306</v>
      </c>
      <c r="D41" s="186"/>
      <c r="E41" s="186"/>
      <c r="F41" s="186"/>
      <c r="G41" s="186"/>
      <c r="H41" s="186"/>
      <c r="I41" s="186"/>
      <c r="J41" s="186"/>
      <c r="K41" s="186"/>
      <c r="L41" s="186"/>
      <c r="M41" s="186"/>
      <c r="N41" s="186"/>
      <c r="O41" s="186"/>
      <c r="P41" s="186"/>
      <c r="Q41" s="186"/>
      <c r="R41" s="186"/>
      <c r="S41" s="186"/>
      <c r="T41" s="186"/>
      <c r="U41" s="183"/>
      <c r="V41" s="35"/>
    </row>
    <row r="42" spans="1:22" s="159" customFormat="1" ht="15" customHeight="1" x14ac:dyDescent="0.25">
      <c r="A42" s="189">
        <v>42</v>
      </c>
      <c r="B42" s="192"/>
      <c r="C42" s="191"/>
      <c r="D42" s="191"/>
      <c r="E42" s="191"/>
      <c r="F42" s="191"/>
      <c r="G42" s="191"/>
      <c r="H42" s="191"/>
      <c r="I42" s="186"/>
      <c r="J42" s="186"/>
      <c r="K42" s="186"/>
      <c r="L42" s="186"/>
      <c r="M42" s="186"/>
      <c r="N42" s="186"/>
      <c r="O42" s="186"/>
      <c r="P42" s="186"/>
      <c r="Q42" s="186"/>
      <c r="R42" s="186"/>
      <c r="S42" s="185"/>
      <c r="T42" s="190" t="s">
        <v>17</v>
      </c>
      <c r="U42" s="183"/>
      <c r="V42" s="34"/>
    </row>
    <row r="43" spans="1:22" s="159" customFormat="1" ht="15" customHeight="1" x14ac:dyDescent="0.25">
      <c r="A43" s="189">
        <v>43</v>
      </c>
      <c r="B43" s="185"/>
      <c r="C43" s="188"/>
      <c r="D43" s="188"/>
      <c r="E43" s="188"/>
      <c r="F43" s="188" t="s">
        <v>177</v>
      </c>
      <c r="G43" s="188"/>
      <c r="H43" s="186"/>
      <c r="I43" s="186"/>
      <c r="J43" s="186"/>
      <c r="K43" s="186"/>
      <c r="L43" s="186"/>
      <c r="M43" s="186"/>
      <c r="N43" s="186"/>
      <c r="O43" s="186"/>
      <c r="P43" s="186"/>
      <c r="Q43" s="186"/>
      <c r="R43" s="186"/>
      <c r="S43" s="186"/>
      <c r="T43" s="184"/>
      <c r="U43" s="183"/>
      <c r="V43" s="34"/>
    </row>
    <row r="44" spans="1:22" s="159" customFormat="1" ht="14.25" customHeight="1" x14ac:dyDescent="0.25">
      <c r="A44" s="189">
        <v>44</v>
      </c>
      <c r="B44" s="185"/>
      <c r="C44" s="188"/>
      <c r="D44" s="188"/>
      <c r="E44" s="188"/>
      <c r="F44" s="188"/>
      <c r="G44" s="188"/>
      <c r="H44" s="186"/>
      <c r="I44" s="186"/>
      <c r="J44" s="186"/>
      <c r="K44" s="186"/>
      <c r="L44" s="186"/>
      <c r="M44" s="186"/>
      <c r="N44" s="186"/>
      <c r="O44" s="186"/>
      <c r="P44" s="186"/>
      <c r="Q44" s="186"/>
      <c r="R44" s="186"/>
      <c r="S44" s="186"/>
      <c r="T44" s="186"/>
      <c r="U44" s="183"/>
      <c r="V44" s="34"/>
    </row>
    <row r="45" spans="1:22" s="18" customFormat="1" ht="30" customHeight="1" x14ac:dyDescent="0.25">
      <c r="A45" s="189">
        <v>45</v>
      </c>
      <c r="B45" s="185"/>
      <c r="C45" s="188"/>
      <c r="D45" s="195"/>
      <c r="E45" s="195"/>
      <c r="F45" s="841" t="s">
        <v>975</v>
      </c>
      <c r="G45" s="841"/>
      <c r="H45" s="841"/>
      <c r="I45" s="841"/>
      <c r="J45" s="841"/>
      <c r="K45" s="841"/>
      <c r="L45" s="841"/>
      <c r="M45" s="841"/>
      <c r="N45" s="841"/>
      <c r="O45" s="841"/>
      <c r="P45" s="841"/>
      <c r="Q45" s="841"/>
      <c r="R45" s="841"/>
      <c r="S45" s="841"/>
      <c r="T45" s="842"/>
      <c r="U45" s="183"/>
      <c r="V45" s="34"/>
    </row>
    <row r="46" spans="1:22" ht="24.95" customHeight="1" x14ac:dyDescent="0.3">
      <c r="A46" s="189">
        <v>46</v>
      </c>
      <c r="B46" s="185"/>
      <c r="C46" s="194"/>
      <c r="D46" s="186"/>
      <c r="E46" s="186"/>
      <c r="F46" s="186"/>
      <c r="G46" s="186"/>
      <c r="H46" s="186"/>
      <c r="I46" s="186"/>
      <c r="J46" s="186"/>
      <c r="K46" s="186"/>
      <c r="L46" s="186"/>
      <c r="M46" s="186"/>
      <c r="N46" s="186"/>
      <c r="O46" s="186"/>
      <c r="P46" s="186"/>
      <c r="Q46" s="186"/>
      <c r="R46" s="186"/>
      <c r="S46" s="186"/>
      <c r="T46" s="193"/>
      <c r="U46" s="183"/>
      <c r="V46" s="35"/>
    </row>
    <row r="47" spans="1:22" s="159" customFormat="1" ht="15" customHeight="1" x14ac:dyDescent="0.25">
      <c r="A47" s="189">
        <v>47</v>
      </c>
      <c r="B47" s="192"/>
      <c r="C47" s="191"/>
      <c r="D47" s="191"/>
      <c r="E47" s="191"/>
      <c r="F47" s="191"/>
      <c r="G47" s="191"/>
      <c r="H47" s="191"/>
      <c r="I47" s="186"/>
      <c r="J47" s="186"/>
      <c r="K47" s="186"/>
      <c r="L47" s="186"/>
      <c r="M47" s="186"/>
      <c r="N47" s="186"/>
      <c r="O47" s="186"/>
      <c r="P47" s="186"/>
      <c r="Q47" s="186"/>
      <c r="R47" s="186"/>
      <c r="S47" s="185"/>
      <c r="T47" s="190"/>
      <c r="U47" s="183"/>
      <c r="V47" s="34"/>
    </row>
    <row r="48" spans="1:22" s="159" customFormat="1" ht="15" customHeight="1" x14ac:dyDescent="0.25">
      <c r="A48" s="189">
        <v>48</v>
      </c>
      <c r="B48" s="185"/>
      <c r="C48" s="188"/>
      <c r="D48" s="188"/>
      <c r="E48" s="188"/>
      <c r="F48" s="188"/>
      <c r="G48" s="188"/>
      <c r="H48" s="187"/>
      <c r="I48" s="186"/>
      <c r="J48" s="186"/>
      <c r="K48" s="186"/>
      <c r="L48" s="186"/>
      <c r="M48" s="186"/>
      <c r="N48" s="186"/>
      <c r="O48" s="186"/>
      <c r="P48" s="186"/>
      <c r="Q48" s="186"/>
      <c r="R48" s="186"/>
      <c r="S48" s="185"/>
      <c r="T48" s="190"/>
      <c r="U48" s="183"/>
      <c r="V48" s="34"/>
    </row>
    <row r="49" spans="1:22" s="25" customFormat="1" ht="15" customHeight="1" x14ac:dyDescent="0.25">
      <c r="A49" s="182"/>
      <c r="B49" s="180"/>
      <c r="C49" s="181"/>
      <c r="D49" s="180"/>
      <c r="E49" s="180"/>
      <c r="F49" s="179"/>
      <c r="G49" s="179"/>
      <c r="H49" s="179"/>
      <c r="I49" s="179"/>
      <c r="J49" s="179"/>
      <c r="K49" s="179"/>
      <c r="L49" s="179"/>
      <c r="M49" s="179"/>
      <c r="N49" s="179"/>
      <c r="O49" s="179"/>
      <c r="P49" s="179"/>
      <c r="Q49" s="179"/>
      <c r="R49" s="179"/>
      <c r="S49" s="180"/>
      <c r="T49" s="179"/>
      <c r="U49" s="178"/>
      <c r="V49" s="34"/>
    </row>
  </sheetData>
  <sheetProtection formatRows="0" insertRows="0"/>
  <mergeCells count="4">
    <mergeCell ref="A5:T5"/>
    <mergeCell ref="R2:T2"/>
    <mergeCell ref="R3:T3"/>
    <mergeCell ref="F45:T45"/>
  </mergeCells>
  <pageMargins left="0.70866141732283472" right="0.70866141732283472" top="0.74803149606299213" bottom="0.74803149606299213" header="0.31496062992125989" footer="0.31496062992125989"/>
  <pageSetup paperSize="9" scale="64" fitToHeight="2" orientation="portrait" r:id="rId1"/>
  <headerFooter alignWithMargins="0">
    <oddHeader>&amp;CCommerce Commission Information Disclosure Template</oddHeader>
    <oddFooter>&amp;L&amp;F&amp;C&amp;P&amp;R&amp;A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election activeCell="A5" sqref="A5:O5"/>
    </sheetView>
  </sheetViews>
  <sheetFormatPr defaultColWidth="9.140625" defaultRowHeight="15" x14ac:dyDescent="0.25"/>
  <cols>
    <col min="1" max="1" width="4.28515625" style="15" customWidth="1"/>
    <col min="2" max="2" width="3.140625" style="15" customWidth="1"/>
    <col min="3" max="3" width="4" style="15" customWidth="1"/>
    <col min="4" max="5" width="2.28515625" style="15" customWidth="1"/>
    <col min="6" max="6" width="62.42578125" style="15" customWidth="1"/>
    <col min="7" max="9" width="16.140625" style="15" customWidth="1"/>
    <col min="10" max="10" width="18.7109375" style="15" customWidth="1"/>
    <col min="11" max="14" width="16.140625" style="15" customWidth="1"/>
    <col min="15" max="15" width="2.7109375" style="15" customWidth="1"/>
    <col min="16" max="16" width="14.7109375" style="37" customWidth="1"/>
    <col min="17" max="16384" width="9.140625" style="15"/>
  </cols>
  <sheetData>
    <row r="1" spans="1:16" s="20" customFormat="1" ht="15" customHeight="1" x14ac:dyDescent="0.25">
      <c r="A1" s="332"/>
      <c r="B1" s="240"/>
      <c r="C1" s="240"/>
      <c r="D1" s="240"/>
      <c r="E1" s="240"/>
      <c r="F1" s="240"/>
      <c r="G1" s="240"/>
      <c r="H1" s="240"/>
      <c r="I1" s="240"/>
      <c r="J1" s="240"/>
      <c r="K1" s="240"/>
      <c r="L1" s="240"/>
      <c r="M1" s="240"/>
      <c r="N1" s="240"/>
      <c r="O1" s="241"/>
      <c r="P1" s="37"/>
    </row>
    <row r="2" spans="1:16" s="20" customFormat="1" ht="18" customHeight="1" x14ac:dyDescent="0.3">
      <c r="A2" s="333"/>
      <c r="B2" s="242"/>
      <c r="C2" s="242"/>
      <c r="D2" s="242"/>
      <c r="E2" s="242"/>
      <c r="F2" s="242"/>
      <c r="G2" s="242"/>
      <c r="H2" s="242"/>
      <c r="I2" s="242"/>
      <c r="J2" s="242"/>
      <c r="K2" s="242"/>
      <c r="L2" s="221" t="s">
        <v>1052</v>
      </c>
      <c r="M2" s="843" t="str">
        <f>IF(NOT(ISBLANK(CoverSheet!$C$8)),CoverSheet!$C$8,"")</f>
        <v/>
      </c>
      <c r="N2" s="844"/>
      <c r="O2" s="243"/>
      <c r="P2" s="37"/>
    </row>
    <row r="3" spans="1:16" s="20" customFormat="1" ht="18" customHeight="1" x14ac:dyDescent="0.25">
      <c r="A3" s="333"/>
      <c r="B3" s="242"/>
      <c r="C3" s="242"/>
      <c r="D3" s="242"/>
      <c r="E3" s="242"/>
      <c r="F3" s="242"/>
      <c r="G3" s="242"/>
      <c r="H3" s="242"/>
      <c r="I3" s="242"/>
      <c r="J3" s="242"/>
      <c r="K3" s="242"/>
      <c r="L3" s="221" t="s">
        <v>1054</v>
      </c>
      <c r="M3" s="838" t="str">
        <f>IF(ISNUMBER(CoverSheet!$C$12),CoverSheet!$C$12,"")</f>
        <v/>
      </c>
      <c r="N3" s="840"/>
      <c r="O3" s="243"/>
      <c r="P3" s="37"/>
    </row>
    <row r="4" spans="1:16" s="20" customFormat="1" ht="24" customHeight="1" x14ac:dyDescent="0.35">
      <c r="A4" s="220" t="s">
        <v>417</v>
      </c>
      <c r="B4" s="334"/>
      <c r="C4" s="242"/>
      <c r="D4" s="242"/>
      <c r="E4" s="242"/>
      <c r="F4" s="242"/>
      <c r="G4" s="242"/>
      <c r="H4" s="242"/>
      <c r="I4" s="242"/>
      <c r="J4" s="242"/>
      <c r="K4" s="242"/>
      <c r="L4" s="335"/>
      <c r="M4" s="242"/>
      <c r="N4" s="242"/>
      <c r="O4" s="243"/>
      <c r="P4" s="37"/>
    </row>
    <row r="5" spans="1:16" ht="48.75" customHeight="1" x14ac:dyDescent="0.25">
      <c r="A5" s="829" t="s">
        <v>1071</v>
      </c>
      <c r="B5" s="837"/>
      <c r="C5" s="837"/>
      <c r="D5" s="837"/>
      <c r="E5" s="837"/>
      <c r="F5" s="837"/>
      <c r="G5" s="837"/>
      <c r="H5" s="837"/>
      <c r="I5" s="837"/>
      <c r="J5" s="837"/>
      <c r="K5" s="837"/>
      <c r="L5" s="837"/>
      <c r="M5" s="837"/>
      <c r="N5" s="837"/>
      <c r="O5" s="846"/>
      <c r="P5" s="38"/>
    </row>
    <row r="6" spans="1:16" s="20" customFormat="1" ht="15" customHeight="1" x14ac:dyDescent="0.25">
      <c r="A6" s="217" t="s">
        <v>151</v>
      </c>
      <c r="B6" s="335"/>
      <c r="C6" s="246"/>
      <c r="D6" s="242"/>
      <c r="E6" s="242"/>
      <c r="F6" s="242"/>
      <c r="G6" s="242"/>
      <c r="H6" s="242"/>
      <c r="I6" s="242"/>
      <c r="J6" s="242"/>
      <c r="K6" s="242"/>
      <c r="L6" s="242"/>
      <c r="M6" s="242"/>
      <c r="N6" s="242"/>
      <c r="O6" s="243"/>
      <c r="P6" s="37"/>
    </row>
    <row r="7" spans="1:16" s="20" customFormat="1" ht="15" customHeight="1" x14ac:dyDescent="0.25">
      <c r="A7" s="189">
        <v>7</v>
      </c>
      <c r="B7" s="185"/>
      <c r="C7" s="211"/>
      <c r="D7" s="211"/>
      <c r="E7" s="211"/>
      <c r="F7" s="211"/>
      <c r="G7" s="211"/>
      <c r="H7" s="211"/>
      <c r="I7" s="211"/>
      <c r="J7" s="211"/>
      <c r="K7" s="211"/>
      <c r="L7" s="211"/>
      <c r="M7" s="211"/>
      <c r="N7" s="211"/>
      <c r="O7" s="183"/>
      <c r="P7" s="37"/>
    </row>
    <row r="8" spans="1:16" s="20" customFormat="1" ht="18.75" x14ac:dyDescent="0.3">
      <c r="A8" s="189">
        <v>8</v>
      </c>
      <c r="B8" s="185"/>
      <c r="C8" s="194" t="s">
        <v>418</v>
      </c>
      <c r="D8" s="336"/>
      <c r="E8" s="337"/>
      <c r="F8" s="337"/>
      <c r="G8" s="337"/>
      <c r="H8" s="337"/>
      <c r="I8" s="337"/>
      <c r="J8" s="337"/>
      <c r="K8" s="337"/>
      <c r="L8" s="337"/>
      <c r="M8" s="337"/>
      <c r="N8" s="825"/>
      <c r="O8" s="183"/>
      <c r="P8" s="37"/>
    </row>
    <row r="9" spans="1:16" s="20" customFormat="1" ht="15" customHeight="1" x14ac:dyDescent="0.25">
      <c r="A9" s="189">
        <v>9</v>
      </c>
      <c r="B9" s="185"/>
      <c r="C9" s="250"/>
      <c r="D9" s="250"/>
      <c r="E9" s="186"/>
      <c r="F9" s="186"/>
      <c r="G9" s="186"/>
      <c r="H9" s="186"/>
      <c r="I9" s="186"/>
      <c r="J9" s="186"/>
      <c r="K9" s="186"/>
      <c r="L9" s="186"/>
      <c r="M9" s="186"/>
      <c r="N9" s="186"/>
      <c r="O9" s="183"/>
      <c r="P9" s="37"/>
    </row>
    <row r="10" spans="1:16" s="20" customFormat="1" ht="63" customHeight="1" x14ac:dyDescent="0.25">
      <c r="A10" s="189">
        <v>10</v>
      </c>
      <c r="B10" s="185"/>
      <c r="C10" s="845"/>
      <c r="D10" s="845"/>
      <c r="E10" s="186"/>
      <c r="F10" s="338" t="s">
        <v>129</v>
      </c>
      <c r="G10" s="339" t="s">
        <v>60</v>
      </c>
      <c r="H10" s="339" t="s">
        <v>61</v>
      </c>
      <c r="I10" s="339" t="s">
        <v>62</v>
      </c>
      <c r="J10" s="339" t="s">
        <v>130</v>
      </c>
      <c r="K10" s="339" t="s">
        <v>63</v>
      </c>
      <c r="L10" s="339" t="s">
        <v>64</v>
      </c>
      <c r="M10" s="339" t="s">
        <v>65</v>
      </c>
      <c r="N10" s="339" t="s">
        <v>66</v>
      </c>
      <c r="O10" s="340"/>
      <c r="P10" s="37"/>
    </row>
    <row r="11" spans="1:16" s="20" customFormat="1" ht="15" customHeight="1" x14ac:dyDescent="0.25">
      <c r="A11" s="189">
        <v>11</v>
      </c>
      <c r="B11" s="185"/>
      <c r="C11" s="845"/>
      <c r="D11" s="845"/>
      <c r="E11" s="186"/>
      <c r="F11" s="105"/>
      <c r="G11" s="69"/>
      <c r="H11" s="69"/>
      <c r="I11" s="68"/>
      <c r="J11" s="67"/>
      <c r="K11" s="1"/>
      <c r="L11" s="1"/>
      <c r="M11" s="1"/>
      <c r="N11" s="1"/>
      <c r="O11" s="183"/>
      <c r="P11" s="37"/>
    </row>
    <row r="12" spans="1:16" s="20" customFormat="1" ht="15" customHeight="1" x14ac:dyDescent="0.25">
      <c r="A12" s="189">
        <v>12</v>
      </c>
      <c r="B12" s="185"/>
      <c r="C12" s="845"/>
      <c r="D12" s="845"/>
      <c r="E12" s="186"/>
      <c r="F12" s="105"/>
      <c r="G12" s="69"/>
      <c r="H12" s="69"/>
      <c r="I12" s="68"/>
      <c r="J12" s="67"/>
      <c r="K12" s="1"/>
      <c r="L12" s="1"/>
      <c r="M12" s="1"/>
      <c r="N12" s="1"/>
      <c r="O12" s="183"/>
      <c r="P12" s="37"/>
    </row>
    <row r="13" spans="1:16" s="20" customFormat="1" ht="15" customHeight="1" x14ac:dyDescent="0.25">
      <c r="A13" s="189">
        <v>13</v>
      </c>
      <c r="B13" s="185"/>
      <c r="C13" s="845"/>
      <c r="D13" s="845"/>
      <c r="E13" s="186"/>
      <c r="F13" s="105"/>
      <c r="G13" s="69"/>
      <c r="H13" s="69"/>
      <c r="I13" s="68"/>
      <c r="J13" s="67"/>
      <c r="K13" s="1"/>
      <c r="L13" s="1"/>
      <c r="M13" s="1"/>
      <c r="N13" s="1"/>
      <c r="O13" s="183"/>
      <c r="P13" s="37"/>
    </row>
    <row r="14" spans="1:16" s="20" customFormat="1" ht="15" customHeight="1" x14ac:dyDescent="0.25">
      <c r="A14" s="189">
        <v>14</v>
      </c>
      <c r="B14" s="185"/>
      <c r="C14" s="845"/>
      <c r="D14" s="845"/>
      <c r="E14" s="186"/>
      <c r="F14" s="105"/>
      <c r="G14" s="69"/>
      <c r="H14" s="69"/>
      <c r="I14" s="68"/>
      <c r="J14" s="67"/>
      <c r="K14" s="1"/>
      <c r="L14" s="1"/>
      <c r="M14" s="1"/>
      <c r="N14" s="1"/>
      <c r="O14" s="183"/>
      <c r="P14" s="37"/>
    </row>
    <row r="15" spans="1:16" s="20" customFormat="1" ht="15" customHeight="1" x14ac:dyDescent="0.25">
      <c r="A15" s="189">
        <v>15</v>
      </c>
      <c r="B15" s="185"/>
      <c r="C15" s="845"/>
      <c r="D15" s="845"/>
      <c r="E15" s="186"/>
      <c r="F15" s="105"/>
      <c r="G15" s="69"/>
      <c r="H15" s="69"/>
      <c r="I15" s="68"/>
      <c r="J15" s="67"/>
      <c r="K15" s="1"/>
      <c r="L15" s="1"/>
      <c r="M15" s="1"/>
      <c r="N15" s="1"/>
      <c r="O15" s="183"/>
      <c r="P15" s="37"/>
    </row>
    <row r="16" spans="1:16" s="20" customFormat="1" ht="15" customHeight="1" x14ac:dyDescent="0.25">
      <c r="A16" s="189">
        <v>16</v>
      </c>
      <c r="B16" s="185"/>
      <c r="C16" s="250"/>
      <c r="D16" s="250"/>
      <c r="E16" s="186"/>
      <c r="F16" s="342" t="s">
        <v>167</v>
      </c>
      <c r="G16" s="186"/>
      <c r="H16" s="186"/>
      <c r="I16" s="186"/>
      <c r="J16" s="186"/>
      <c r="K16" s="186"/>
      <c r="L16" s="343">
        <f>SUM(L11:L15)</f>
        <v>0</v>
      </c>
      <c r="M16" s="343">
        <f>SUM(M11:M15)</f>
        <v>0</v>
      </c>
      <c r="N16" s="343">
        <f>SUM(N11:N15)</f>
        <v>0</v>
      </c>
      <c r="O16" s="183"/>
      <c r="P16" s="37" t="s">
        <v>154</v>
      </c>
    </row>
    <row r="17" spans="1:16" s="20" customFormat="1" ht="12.75" customHeight="1" x14ac:dyDescent="0.25">
      <c r="A17" s="189">
        <v>17</v>
      </c>
      <c r="B17" s="185"/>
      <c r="C17" s="250"/>
      <c r="D17" s="250"/>
      <c r="E17" s="186"/>
      <c r="F17" s="186"/>
      <c r="G17" s="186"/>
      <c r="H17" s="186"/>
      <c r="I17" s="186"/>
      <c r="J17" s="186"/>
      <c r="K17" s="186"/>
      <c r="L17" s="186"/>
      <c r="M17" s="186"/>
      <c r="N17" s="186"/>
      <c r="O17" s="183"/>
      <c r="P17" s="37"/>
    </row>
    <row r="18" spans="1:16" s="20" customFormat="1" ht="17.25" customHeight="1" x14ac:dyDescent="0.3">
      <c r="A18" s="189">
        <v>18</v>
      </c>
      <c r="B18" s="185"/>
      <c r="C18" s="194" t="s">
        <v>419</v>
      </c>
      <c r="D18" s="250"/>
      <c r="E18" s="186"/>
      <c r="F18" s="186"/>
      <c r="G18" s="186"/>
      <c r="H18" s="186"/>
      <c r="I18" s="186"/>
      <c r="J18" s="186"/>
      <c r="K18" s="186"/>
      <c r="L18" s="186"/>
      <c r="M18" s="186"/>
      <c r="N18" s="186"/>
      <c r="O18" s="183"/>
      <c r="P18" s="37"/>
    </row>
    <row r="19" spans="1:16" s="20" customFormat="1" ht="15" customHeight="1" thickBot="1" x14ac:dyDescent="0.3">
      <c r="A19" s="189">
        <v>19</v>
      </c>
      <c r="B19" s="185"/>
      <c r="C19" s="188"/>
      <c r="D19" s="186"/>
      <c r="E19" s="186"/>
      <c r="F19" s="186"/>
      <c r="G19" s="186"/>
      <c r="H19" s="186"/>
      <c r="I19" s="186"/>
      <c r="J19" s="186"/>
      <c r="K19" s="186"/>
      <c r="L19" s="186"/>
      <c r="M19" s="186"/>
      <c r="N19" s="186"/>
      <c r="O19" s="183"/>
      <c r="P19" s="37"/>
    </row>
    <row r="20" spans="1:16" s="20" customFormat="1" ht="15" customHeight="1" thickBot="1" x14ac:dyDescent="0.3">
      <c r="A20" s="189">
        <v>20</v>
      </c>
      <c r="B20" s="185"/>
      <c r="C20" s="188"/>
      <c r="D20" s="186"/>
      <c r="E20" s="204" t="s">
        <v>67</v>
      </c>
      <c r="F20" s="186"/>
      <c r="G20" s="186"/>
      <c r="H20" s="186"/>
      <c r="I20" s="344">
        <f>M16+N16</f>
        <v>0</v>
      </c>
      <c r="J20" s="186"/>
      <c r="K20" s="186"/>
      <c r="L20" s="186"/>
      <c r="M20" s="186"/>
      <c r="N20" s="186"/>
      <c r="O20" s="183"/>
      <c r="P20" s="37" t="s">
        <v>155</v>
      </c>
    </row>
    <row r="21" spans="1:16" s="20" customFormat="1" ht="15" customHeight="1" x14ac:dyDescent="0.25">
      <c r="A21" s="189">
        <v>21</v>
      </c>
      <c r="B21" s="185"/>
      <c r="C21" s="188"/>
      <c r="D21" s="186"/>
      <c r="E21" s="204"/>
      <c r="F21" s="186"/>
      <c r="G21" s="186"/>
      <c r="H21" s="186"/>
      <c r="I21" s="186"/>
      <c r="J21" s="186"/>
      <c r="K21" s="186"/>
      <c r="L21" s="186"/>
      <c r="M21" s="186"/>
      <c r="N21" s="186"/>
      <c r="O21" s="183"/>
      <c r="P21" s="37"/>
    </row>
    <row r="22" spans="1:16" s="20" customFormat="1" ht="15" customHeight="1" x14ac:dyDescent="0.25">
      <c r="A22" s="189">
        <v>22</v>
      </c>
      <c r="B22" s="185"/>
      <c r="C22" s="188"/>
      <c r="D22" s="187"/>
      <c r="E22" s="204"/>
      <c r="F22" s="191" t="s">
        <v>156</v>
      </c>
      <c r="G22" s="186"/>
      <c r="H22" s="1"/>
      <c r="I22" s="186"/>
      <c r="J22" s="186"/>
      <c r="K22" s="186"/>
      <c r="L22" s="186"/>
      <c r="M22" s="186"/>
      <c r="N22" s="186"/>
      <c r="O22" s="183"/>
      <c r="P22" s="37"/>
    </row>
    <row r="23" spans="1:16" s="20" customFormat="1" ht="15" customHeight="1" x14ac:dyDescent="0.25">
      <c r="A23" s="189">
        <v>23</v>
      </c>
      <c r="B23" s="185"/>
      <c r="C23" s="188"/>
      <c r="D23" s="187"/>
      <c r="E23" s="204"/>
      <c r="F23" s="191" t="s">
        <v>68</v>
      </c>
      <c r="G23" s="186"/>
      <c r="H23" s="345">
        <v>0.28999999999999998</v>
      </c>
      <c r="I23" s="186"/>
      <c r="J23" s="186"/>
      <c r="K23" s="186"/>
      <c r="L23" s="186"/>
      <c r="M23" s="186"/>
      <c r="N23" s="186"/>
      <c r="O23" s="183"/>
      <c r="P23" s="37"/>
    </row>
    <row r="24" spans="1:16" s="20" customFormat="1" ht="15" customHeight="1" x14ac:dyDescent="0.25">
      <c r="A24" s="189">
        <v>24</v>
      </c>
      <c r="B24" s="185"/>
      <c r="C24" s="188"/>
      <c r="D24" s="187"/>
      <c r="E24" s="204"/>
      <c r="F24" s="191" t="s">
        <v>69</v>
      </c>
      <c r="G24" s="186"/>
      <c r="H24" s="1"/>
      <c r="I24" s="186"/>
      <c r="J24" s="186"/>
      <c r="K24" s="186"/>
      <c r="L24" s="186"/>
      <c r="M24" s="186"/>
      <c r="N24" s="186"/>
      <c r="O24" s="183"/>
      <c r="P24" s="37"/>
    </row>
    <row r="25" spans="1:16" s="20" customFormat="1" ht="15" customHeight="1" x14ac:dyDescent="0.25">
      <c r="A25" s="189">
        <v>25</v>
      </c>
      <c r="B25" s="185"/>
      <c r="C25" s="188"/>
      <c r="D25" s="188"/>
      <c r="E25" s="204" t="s">
        <v>70</v>
      </c>
      <c r="F25" s="188"/>
      <c r="G25" s="186"/>
      <c r="H25" s="186"/>
      <c r="I25" s="346">
        <f>IF(H22&lt;&gt;0,H24*H23/H22,0)</f>
        <v>0</v>
      </c>
      <c r="J25" s="186"/>
      <c r="K25" s="186"/>
      <c r="L25" s="186"/>
      <c r="M25" s="186"/>
      <c r="N25" s="186"/>
      <c r="O25" s="183"/>
      <c r="P25" s="37"/>
    </row>
    <row r="26" spans="1:16" s="20" customFormat="1" ht="15" customHeight="1" thickBot="1" x14ac:dyDescent="0.3">
      <c r="A26" s="189">
        <v>26</v>
      </c>
      <c r="B26" s="185"/>
      <c r="C26" s="188"/>
      <c r="D26" s="186"/>
      <c r="E26" s="204"/>
      <c r="F26" s="186"/>
      <c r="G26" s="186"/>
      <c r="H26" s="186"/>
      <c r="I26" s="186"/>
      <c r="J26" s="186"/>
      <c r="K26" s="186"/>
      <c r="L26" s="186"/>
      <c r="M26" s="186"/>
      <c r="N26" s="186"/>
      <c r="O26" s="183"/>
      <c r="P26" s="37"/>
    </row>
    <row r="27" spans="1:16" s="20" customFormat="1" ht="15" customHeight="1" thickBot="1" x14ac:dyDescent="0.3">
      <c r="A27" s="189">
        <v>27</v>
      </c>
      <c r="B27" s="185"/>
      <c r="C27" s="188"/>
      <c r="D27" s="188"/>
      <c r="E27" s="204" t="s">
        <v>43</v>
      </c>
      <c r="F27" s="188"/>
      <c r="G27" s="186"/>
      <c r="H27" s="186"/>
      <c r="I27" s="347">
        <f>IF(I25="not defined",0,MAX(I20*I25,0))</f>
        <v>0</v>
      </c>
      <c r="J27" s="186"/>
      <c r="K27" s="186"/>
      <c r="L27" s="186"/>
      <c r="M27" s="186"/>
      <c r="N27" s="186"/>
      <c r="O27" s="183"/>
      <c r="P27" s="34" t="s">
        <v>299</v>
      </c>
    </row>
    <row r="28" spans="1:16" s="20" customFormat="1" x14ac:dyDescent="0.25">
      <c r="A28" s="182"/>
      <c r="B28" s="180"/>
      <c r="C28" s="341"/>
      <c r="D28" s="341"/>
      <c r="E28" s="341"/>
      <c r="F28" s="341"/>
      <c r="G28" s="341"/>
      <c r="H28" s="341"/>
      <c r="I28" s="341"/>
      <c r="J28" s="341"/>
      <c r="K28" s="341"/>
      <c r="L28" s="341"/>
      <c r="M28" s="341"/>
      <c r="N28" s="341"/>
      <c r="O28" s="178"/>
      <c r="P28" s="37"/>
    </row>
  </sheetData>
  <sheetProtection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1" orientation="landscape" r:id="rId2"/>
  <headerFooter alignWithMargins="0">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9E82F-A46B-44E6-B7C2-10C7CF304213}">
  <sheetPr>
    <tabColor rgb="FF99CCFF"/>
    <pageSetUpPr fitToPage="1"/>
  </sheetPr>
  <dimension ref="A1:M59"/>
  <sheetViews>
    <sheetView showGridLines="0" tabSelected="1" view="pageBreakPreview" topLeftCell="A37" zoomScaleNormal="100" zoomScaleSheetLayoutView="100" workbookViewId="0">
      <selection activeCell="F9" sqref="F9"/>
    </sheetView>
  </sheetViews>
  <sheetFormatPr defaultColWidth="9.140625" defaultRowHeight="12.75" x14ac:dyDescent="0.2"/>
  <cols>
    <col min="1" max="1" width="5" style="229" customWidth="1"/>
    <col min="2" max="2" width="3.140625" style="229" customWidth="1"/>
    <col min="3" max="3" width="6.140625" style="229" customWidth="1"/>
    <col min="4" max="5" width="2.28515625" style="229" customWidth="1"/>
    <col min="6" max="6" width="62.42578125" style="229" customWidth="1"/>
    <col min="7" max="7" width="13.140625" style="229" customWidth="1"/>
    <col min="8" max="8" width="6.5703125" style="229" customWidth="1"/>
    <col min="9" max="10" width="16.140625" style="229" customWidth="1"/>
    <col min="11" max="11" width="2.7109375" style="229" customWidth="1"/>
    <col min="12" max="12" width="15" style="229" customWidth="1"/>
    <col min="13" max="13" width="24.5703125" style="229" customWidth="1"/>
    <col min="14" max="16384" width="9.140625" style="229"/>
  </cols>
  <sheetData>
    <row r="1" spans="1:13" x14ac:dyDescent="0.2">
      <c r="A1" s="292"/>
      <c r="B1" s="293"/>
      <c r="C1" s="293"/>
      <c r="D1" s="293"/>
      <c r="E1" s="293"/>
      <c r="F1" s="293"/>
      <c r="G1" s="293"/>
      <c r="H1" s="293"/>
      <c r="I1" s="293"/>
      <c r="J1" s="293"/>
      <c r="K1" s="294"/>
      <c r="L1" s="227"/>
      <c r="M1" s="228"/>
    </row>
    <row r="2" spans="1:13" ht="18" customHeight="1" x14ac:dyDescent="0.3">
      <c r="A2" s="295"/>
      <c r="B2" s="296"/>
      <c r="C2" s="296"/>
      <c r="D2" s="296"/>
      <c r="E2" s="296"/>
      <c r="F2" s="296"/>
      <c r="G2" s="297" t="s">
        <v>1052</v>
      </c>
      <c r="H2" s="831" t="str">
        <f>IF(NOT(ISBLANK(CoverSheet!$C$8)),CoverSheet!$C$8,"")</f>
        <v/>
      </c>
      <c r="I2" s="832"/>
      <c r="J2" s="833"/>
      <c r="K2" s="298"/>
      <c r="L2" s="227"/>
      <c r="M2" s="228"/>
    </row>
    <row r="3" spans="1:13" ht="18" customHeight="1" x14ac:dyDescent="0.25">
      <c r="A3" s="295"/>
      <c r="B3" s="296"/>
      <c r="C3" s="296"/>
      <c r="D3" s="296"/>
      <c r="E3" s="296"/>
      <c r="F3" s="296"/>
      <c r="G3" s="297" t="s">
        <v>1054</v>
      </c>
      <c r="H3" s="838" t="str">
        <f>IF(ISNUMBER(CoverSheet!$C$12),CoverSheet!$C$12,"")</f>
        <v/>
      </c>
      <c r="I3" s="839"/>
      <c r="J3" s="840"/>
      <c r="K3" s="298"/>
      <c r="L3" s="227"/>
      <c r="M3" s="228"/>
    </row>
    <row r="4" spans="1:13" ht="21" customHeight="1" x14ac:dyDescent="0.35">
      <c r="A4" s="299" t="s">
        <v>1015</v>
      </c>
      <c r="B4" s="296"/>
      <c r="C4" s="296"/>
      <c r="D4" s="296"/>
      <c r="E4" s="296"/>
      <c r="F4" s="296"/>
      <c r="G4" s="296"/>
      <c r="H4" s="296"/>
      <c r="I4" s="296"/>
      <c r="J4" s="296"/>
      <c r="K4" s="298"/>
      <c r="L4" s="227"/>
      <c r="M4" s="228"/>
    </row>
    <row r="5" spans="1:13" ht="72" customHeight="1" x14ac:dyDescent="0.2">
      <c r="A5" s="847" t="s">
        <v>1058</v>
      </c>
      <c r="B5" s="848"/>
      <c r="C5" s="848"/>
      <c r="D5" s="848"/>
      <c r="E5" s="848"/>
      <c r="F5" s="848"/>
      <c r="G5" s="848"/>
      <c r="H5" s="848"/>
      <c r="I5" s="848"/>
      <c r="J5" s="848"/>
      <c r="K5" s="298"/>
      <c r="L5" s="227"/>
      <c r="M5" s="228"/>
    </row>
    <row r="6" spans="1:13" x14ac:dyDescent="0.2">
      <c r="A6" s="300" t="s">
        <v>151</v>
      </c>
      <c r="B6" s="301"/>
      <c r="C6" s="296"/>
      <c r="D6" s="296"/>
      <c r="E6" s="296"/>
      <c r="F6" s="296"/>
      <c r="G6" s="296"/>
      <c r="H6" s="296"/>
      <c r="I6" s="296"/>
      <c r="J6" s="296"/>
      <c r="K6" s="298"/>
      <c r="L6" s="227"/>
      <c r="M6" s="228"/>
    </row>
    <row r="7" spans="1:13" ht="31.5" customHeight="1" x14ac:dyDescent="0.3">
      <c r="A7" s="302">
        <v>7</v>
      </c>
      <c r="B7" s="303"/>
      <c r="C7" s="304" t="s">
        <v>1016</v>
      </c>
      <c r="D7" s="304"/>
      <c r="E7" s="304"/>
      <c r="F7" s="303"/>
      <c r="G7" s="303"/>
      <c r="H7" s="303"/>
      <c r="I7" s="303"/>
      <c r="J7" s="305" t="s">
        <v>17</v>
      </c>
      <c r="K7" s="306"/>
      <c r="L7" s="230"/>
      <c r="M7" s="231"/>
    </row>
    <row r="8" spans="1:13" ht="15" customHeight="1" x14ac:dyDescent="0.2">
      <c r="A8" s="302">
        <v>8</v>
      </c>
      <c r="B8" s="303"/>
      <c r="C8" s="303"/>
      <c r="D8" s="303"/>
      <c r="E8" s="307" t="s">
        <v>47</v>
      </c>
      <c r="F8" s="303"/>
      <c r="G8" s="303"/>
      <c r="H8" s="303"/>
      <c r="I8" s="303"/>
      <c r="J8" s="308">
        <f>'S2.Regulatory Profit '!T25</f>
        <v>-41167</v>
      </c>
      <c r="K8" s="306"/>
      <c r="L8" s="230" t="s">
        <v>298</v>
      </c>
      <c r="M8" s="231"/>
    </row>
    <row r="9" spans="1:13" ht="15" customHeight="1" x14ac:dyDescent="0.2">
      <c r="A9" s="302">
        <v>9</v>
      </c>
      <c r="B9" s="303"/>
      <c r="C9" s="303"/>
      <c r="D9" s="303"/>
      <c r="E9" s="303"/>
      <c r="F9" s="303"/>
      <c r="G9" s="303"/>
      <c r="H9" s="303"/>
      <c r="I9" s="303"/>
      <c r="J9" s="303"/>
      <c r="K9" s="306"/>
      <c r="L9" s="230"/>
      <c r="M9" s="231"/>
    </row>
    <row r="10" spans="1:13" ht="15" customHeight="1" x14ac:dyDescent="0.2">
      <c r="A10" s="302">
        <v>10</v>
      </c>
      <c r="B10" s="303"/>
      <c r="C10" s="309"/>
      <c r="D10" s="309" t="s">
        <v>6</v>
      </c>
      <c r="E10" s="309"/>
      <c r="F10" s="310" t="s">
        <v>273</v>
      </c>
      <c r="G10" s="303"/>
      <c r="H10" s="303"/>
      <c r="I10" s="308">
        <f>'S4.RAB Value Rolled Forward'!P82</f>
        <v>0</v>
      </c>
      <c r="J10" s="303"/>
      <c r="K10" s="306"/>
      <c r="L10" s="230"/>
      <c r="M10" s="231"/>
    </row>
    <row r="11" spans="1:13" ht="15" customHeight="1" x14ac:dyDescent="0.2">
      <c r="A11" s="302">
        <v>11</v>
      </c>
      <c r="B11" s="303"/>
      <c r="C11" s="309"/>
      <c r="D11" s="309" t="s">
        <v>5</v>
      </c>
      <c r="E11" s="309"/>
      <c r="F11" s="310" t="s">
        <v>122</v>
      </c>
      <c r="G11" s="303"/>
      <c r="H11" s="303"/>
      <c r="I11" s="308">
        <f>I53</f>
        <v>25647</v>
      </c>
      <c r="J11" s="303"/>
      <c r="K11" s="306"/>
      <c r="L11" s="230"/>
      <c r="M11" s="231"/>
    </row>
    <row r="12" spans="1:13" ht="20.100000000000001" customHeight="1" x14ac:dyDescent="0.2">
      <c r="A12" s="302">
        <v>12</v>
      </c>
      <c r="B12" s="303"/>
      <c r="C12" s="311"/>
      <c r="D12" s="311"/>
      <c r="E12" s="312" t="s">
        <v>275</v>
      </c>
      <c r="F12" s="312"/>
      <c r="G12" s="303"/>
      <c r="H12" s="303"/>
      <c r="I12" s="303"/>
      <c r="J12" s="303"/>
      <c r="K12" s="306"/>
      <c r="L12" s="230"/>
      <c r="M12" s="231"/>
    </row>
    <row r="13" spans="1:13" ht="15" customHeight="1" x14ac:dyDescent="0.2">
      <c r="A13" s="302">
        <v>13</v>
      </c>
      <c r="B13" s="320"/>
      <c r="C13" s="311"/>
      <c r="D13" s="311" t="s">
        <v>6</v>
      </c>
      <c r="E13" s="312"/>
      <c r="F13" s="310" t="s">
        <v>48</v>
      </c>
      <c r="G13" s="310"/>
      <c r="H13" s="303"/>
      <c r="I13" s="232"/>
      <c r="J13" s="303" t="s">
        <v>49</v>
      </c>
      <c r="K13" s="306"/>
      <c r="L13" s="230" t="s">
        <v>298</v>
      </c>
      <c r="M13" s="233"/>
    </row>
    <row r="14" spans="1:13" ht="15" customHeight="1" x14ac:dyDescent="0.2">
      <c r="A14" s="302">
        <v>14</v>
      </c>
      <c r="B14" s="321"/>
      <c r="C14" s="311"/>
      <c r="D14" s="311"/>
      <c r="E14" s="311"/>
      <c r="F14" s="310" t="s">
        <v>50</v>
      </c>
      <c r="G14" s="310"/>
      <c r="H14" s="303"/>
      <c r="I14" s="232">
        <v>773</v>
      </c>
      <c r="J14" s="303" t="s">
        <v>49</v>
      </c>
      <c r="K14" s="306"/>
      <c r="L14" s="230"/>
      <c r="M14" s="234"/>
    </row>
    <row r="15" spans="1:13" ht="15" customHeight="1" x14ac:dyDescent="0.2">
      <c r="A15" s="302">
        <v>15</v>
      </c>
      <c r="B15" s="320"/>
      <c r="C15" s="311"/>
      <c r="D15" s="311"/>
      <c r="E15" s="311"/>
      <c r="F15" s="310"/>
      <c r="G15" s="310"/>
      <c r="H15" s="310"/>
      <c r="I15" s="310"/>
      <c r="J15" s="310"/>
      <c r="K15" s="306"/>
      <c r="L15" s="230"/>
      <c r="M15" s="231"/>
    </row>
    <row r="16" spans="1:13" ht="15" customHeight="1" x14ac:dyDescent="0.2">
      <c r="A16" s="302">
        <v>16</v>
      </c>
      <c r="B16" s="320"/>
      <c r="C16" s="311"/>
      <c r="D16" s="311" t="s">
        <v>5</v>
      </c>
      <c r="E16" s="311"/>
      <c r="F16" s="310" t="s">
        <v>258</v>
      </c>
      <c r="G16" s="310"/>
      <c r="H16" s="303"/>
      <c r="I16" s="232"/>
      <c r="J16" s="303" t="s">
        <v>49</v>
      </c>
      <c r="K16" s="306"/>
      <c r="L16" s="230" t="s">
        <v>141</v>
      </c>
      <c r="M16" s="231"/>
    </row>
    <row r="17" spans="1:13" ht="15" customHeight="1" x14ac:dyDescent="0.2">
      <c r="A17" s="302">
        <v>17</v>
      </c>
      <c r="B17" s="320"/>
      <c r="C17" s="311"/>
      <c r="D17" s="311"/>
      <c r="E17" s="311"/>
      <c r="F17" s="310" t="s">
        <v>224</v>
      </c>
      <c r="G17" s="310"/>
      <c r="H17" s="303"/>
      <c r="I17" s="232"/>
      <c r="J17" s="303" t="s">
        <v>49</v>
      </c>
      <c r="K17" s="306"/>
      <c r="L17" s="230"/>
      <c r="M17" s="233"/>
    </row>
    <row r="18" spans="1:13" ht="15" customHeight="1" x14ac:dyDescent="0.2">
      <c r="A18" s="302">
        <v>18</v>
      </c>
      <c r="B18" s="320"/>
      <c r="C18" s="311"/>
      <c r="D18" s="311"/>
      <c r="E18" s="311"/>
      <c r="F18" s="312"/>
      <c r="G18" s="310"/>
      <c r="H18" s="303"/>
      <c r="I18" s="303"/>
      <c r="J18" s="308">
        <f>SUM(I13:I14)-SUM(I16:I17)</f>
        <v>773</v>
      </c>
      <c r="K18" s="306"/>
      <c r="L18" s="230"/>
      <c r="M18" s="231"/>
    </row>
    <row r="19" spans="1:13" ht="15" customHeight="1" x14ac:dyDescent="0.2">
      <c r="A19" s="302">
        <v>19</v>
      </c>
      <c r="B19" s="320"/>
      <c r="C19" s="311"/>
      <c r="D19" s="311" t="s">
        <v>5</v>
      </c>
      <c r="E19" s="311"/>
      <c r="F19" s="310" t="s">
        <v>121</v>
      </c>
      <c r="G19" s="310"/>
      <c r="H19" s="303"/>
      <c r="I19" s="303"/>
      <c r="J19" s="308">
        <f>'S4.RAB Value Rolled Forward'!P65</f>
        <v>0</v>
      </c>
      <c r="K19" s="306"/>
      <c r="L19" s="230"/>
      <c r="M19" s="231"/>
    </row>
    <row r="20" spans="1:13" ht="15" customHeight="1" x14ac:dyDescent="0.2">
      <c r="A20" s="302">
        <v>20</v>
      </c>
      <c r="B20" s="320"/>
      <c r="C20" s="311"/>
      <c r="D20" s="311"/>
      <c r="E20" s="311"/>
      <c r="F20" s="312"/>
      <c r="G20" s="310"/>
      <c r="H20" s="303"/>
      <c r="I20" s="303"/>
      <c r="J20" s="315"/>
      <c r="K20" s="306"/>
      <c r="L20" s="230"/>
      <c r="M20" s="231"/>
    </row>
    <row r="21" spans="1:13" ht="15" customHeight="1" x14ac:dyDescent="0.2">
      <c r="A21" s="302">
        <v>21</v>
      </c>
      <c r="B21" s="320"/>
      <c r="C21" s="311"/>
      <c r="D21" s="311"/>
      <c r="E21" s="312" t="s">
        <v>276</v>
      </c>
      <c r="F21" s="312"/>
      <c r="G21" s="310"/>
      <c r="H21" s="303"/>
      <c r="I21" s="303"/>
      <c r="J21" s="313"/>
      <c r="K21" s="306"/>
      <c r="L21" s="230"/>
      <c r="M21" s="233"/>
    </row>
    <row r="22" spans="1:13" ht="15" customHeight="1" x14ac:dyDescent="0.2">
      <c r="A22" s="302">
        <v>22</v>
      </c>
      <c r="B22" s="320"/>
      <c r="C22" s="311"/>
      <c r="D22" s="311" t="s">
        <v>6</v>
      </c>
      <c r="E22" s="311"/>
      <c r="F22" s="310" t="s">
        <v>48</v>
      </c>
      <c r="G22" s="310"/>
      <c r="H22" s="303"/>
      <c r="I22" s="232"/>
      <c r="J22" s="303" t="s">
        <v>49</v>
      </c>
      <c r="K22" s="306"/>
      <c r="L22" s="230"/>
      <c r="M22" s="233"/>
    </row>
    <row r="23" spans="1:13" ht="15" customHeight="1" x14ac:dyDescent="0.2">
      <c r="A23" s="302">
        <v>23</v>
      </c>
      <c r="B23" s="320"/>
      <c r="C23" s="311"/>
      <c r="D23" s="311"/>
      <c r="E23" s="311"/>
      <c r="F23" s="310" t="s">
        <v>50</v>
      </c>
      <c r="G23" s="310"/>
      <c r="H23" s="303"/>
      <c r="I23" s="232">
        <v>1306</v>
      </c>
      <c r="J23" s="303" t="s">
        <v>49</v>
      </c>
      <c r="K23" s="306"/>
      <c r="L23" s="230"/>
      <c r="M23" s="231"/>
    </row>
    <row r="24" spans="1:13" ht="15" customHeight="1" x14ac:dyDescent="0.2">
      <c r="A24" s="302">
        <v>24</v>
      </c>
      <c r="B24" s="320"/>
      <c r="C24" s="311"/>
      <c r="D24" s="311"/>
      <c r="E24" s="311"/>
      <c r="F24" s="322"/>
      <c r="G24" s="310"/>
      <c r="H24" s="303"/>
      <c r="I24" s="303"/>
      <c r="J24" s="303"/>
      <c r="K24" s="306"/>
      <c r="L24" s="230"/>
      <c r="M24" s="231"/>
    </row>
    <row r="25" spans="1:13" ht="15" customHeight="1" x14ac:dyDescent="0.2">
      <c r="A25" s="302">
        <v>25</v>
      </c>
      <c r="B25" s="320"/>
      <c r="C25" s="311"/>
      <c r="D25" s="311" t="s">
        <v>5</v>
      </c>
      <c r="E25" s="311"/>
      <c r="F25" s="310" t="s">
        <v>258</v>
      </c>
      <c r="G25" s="310"/>
      <c r="H25" s="303"/>
      <c r="I25" s="232"/>
      <c r="J25" s="303" t="s">
        <v>49</v>
      </c>
      <c r="K25" s="306"/>
      <c r="L25" s="230"/>
      <c r="M25" s="231"/>
    </row>
    <row r="26" spans="1:13" ht="15" customHeight="1" x14ac:dyDescent="0.2">
      <c r="A26" s="302">
        <v>26</v>
      </c>
      <c r="B26" s="320"/>
      <c r="C26" s="311"/>
      <c r="D26" s="311"/>
      <c r="E26" s="311"/>
      <c r="F26" s="310" t="s">
        <v>224</v>
      </c>
      <c r="G26" s="310"/>
      <c r="H26" s="303"/>
      <c r="I26" s="232"/>
      <c r="J26" s="303" t="s">
        <v>49</v>
      </c>
      <c r="K26" s="306"/>
      <c r="L26" s="230"/>
      <c r="M26" s="231"/>
    </row>
    <row r="27" spans="1:13" x14ac:dyDescent="0.2">
      <c r="A27" s="302">
        <v>27</v>
      </c>
      <c r="B27" s="320"/>
      <c r="C27" s="311"/>
      <c r="D27" s="311"/>
      <c r="E27" s="311"/>
      <c r="F27" s="310"/>
      <c r="G27" s="310"/>
      <c r="H27" s="822"/>
      <c r="I27" s="821"/>
      <c r="J27" s="308">
        <f>SUM(I22:I23)-SUM(I25:I26)</f>
        <v>1306</v>
      </c>
      <c r="K27" s="306"/>
      <c r="L27" s="230"/>
      <c r="M27" s="231"/>
    </row>
    <row r="28" spans="1:13" ht="15" customHeight="1" x14ac:dyDescent="0.2">
      <c r="A28" s="302">
        <v>28</v>
      </c>
      <c r="B28" s="303"/>
      <c r="C28" s="311"/>
      <c r="D28" s="311" t="s">
        <v>5</v>
      </c>
      <c r="E28" s="311"/>
      <c r="F28" s="310" t="s">
        <v>51</v>
      </c>
      <c r="G28" s="310"/>
      <c r="H28" s="303"/>
      <c r="I28" s="303"/>
      <c r="J28" s="308">
        <f>'S1.ID Return on Investment'!M41*('S1.ID Return on Investment'!M42*(J39/12))*'S1.ID Return on Investment'!L22</f>
        <v>0</v>
      </c>
      <c r="K28" s="306"/>
      <c r="L28" s="230" t="s">
        <v>992</v>
      </c>
      <c r="M28" s="231"/>
    </row>
    <row r="29" spans="1:13" ht="15" customHeight="1" thickBot="1" x14ac:dyDescent="0.25">
      <c r="A29" s="302">
        <v>29</v>
      </c>
      <c r="B29" s="303"/>
      <c r="C29" s="309"/>
      <c r="D29" s="309"/>
      <c r="E29" s="309"/>
      <c r="F29" s="303"/>
      <c r="G29" s="310"/>
      <c r="H29" s="303"/>
      <c r="I29" s="303"/>
      <c r="J29" s="303"/>
      <c r="K29" s="306"/>
      <c r="L29" s="230"/>
      <c r="M29" s="231"/>
    </row>
    <row r="30" spans="1:13" ht="15" customHeight="1" thickBot="1" x14ac:dyDescent="0.25">
      <c r="A30" s="302">
        <v>30</v>
      </c>
      <c r="B30" s="303"/>
      <c r="C30" s="309"/>
      <c r="D30" s="309"/>
      <c r="E30" s="309"/>
      <c r="F30" s="307" t="s">
        <v>52</v>
      </c>
      <c r="G30" s="310"/>
      <c r="H30" s="303"/>
      <c r="I30" s="303"/>
      <c r="J30" s="314">
        <f>J8+I10-I11+J18-J19+J27-J28</f>
        <v>-64735</v>
      </c>
      <c r="K30" s="306"/>
      <c r="L30" s="230"/>
      <c r="M30" s="231"/>
    </row>
    <row r="31" spans="1:13" ht="15" customHeight="1" x14ac:dyDescent="0.2">
      <c r="A31" s="302">
        <v>31</v>
      </c>
      <c r="B31" s="303"/>
      <c r="C31" s="309"/>
      <c r="D31" s="309"/>
      <c r="E31" s="309"/>
      <c r="F31" s="307"/>
      <c r="G31" s="310"/>
      <c r="H31" s="303"/>
      <c r="I31" s="303"/>
      <c r="J31" s="315"/>
      <c r="K31" s="306"/>
      <c r="L31" s="230"/>
      <c r="M31" s="231"/>
    </row>
    <row r="32" spans="1:13" ht="15" customHeight="1" x14ac:dyDescent="0.2">
      <c r="A32" s="302">
        <v>32</v>
      </c>
      <c r="B32" s="303"/>
      <c r="C32" s="309"/>
      <c r="D32" s="309" t="s">
        <v>5</v>
      </c>
      <c r="E32" s="309"/>
      <c r="F32" s="303" t="s">
        <v>53</v>
      </c>
      <c r="G32" s="303"/>
      <c r="H32" s="303"/>
      <c r="I32" s="232"/>
      <c r="J32" s="303"/>
      <c r="K32" s="306" t="s">
        <v>7</v>
      </c>
      <c r="L32" s="230"/>
      <c r="M32" s="231"/>
    </row>
    <row r="33" spans="1:13" ht="15" customHeight="1" x14ac:dyDescent="0.2">
      <c r="A33" s="302">
        <v>33</v>
      </c>
      <c r="B33" s="303"/>
      <c r="C33" s="309"/>
      <c r="D33" s="309"/>
      <c r="E33" s="309"/>
      <c r="F33" s="323" t="s">
        <v>54</v>
      </c>
      <c r="G33" s="303"/>
      <c r="H33" s="303"/>
      <c r="I33" s="303"/>
      <c r="J33" s="308">
        <f>IF(J30&lt;0,0,MAX(J30-I32,0))</f>
        <v>0</v>
      </c>
      <c r="K33" s="306" t="s">
        <v>7</v>
      </c>
      <c r="L33" s="230"/>
      <c r="M33" s="231"/>
    </row>
    <row r="34" spans="1:13" ht="15" customHeight="1" x14ac:dyDescent="0.2">
      <c r="A34" s="302">
        <v>34</v>
      </c>
      <c r="B34" s="303"/>
      <c r="C34" s="309"/>
      <c r="D34" s="309"/>
      <c r="E34" s="309"/>
      <c r="F34" s="303"/>
      <c r="G34" s="303"/>
      <c r="H34" s="303"/>
      <c r="I34" s="303"/>
      <c r="J34" s="303"/>
      <c r="K34" s="306"/>
      <c r="L34" s="230"/>
      <c r="M34" s="231"/>
    </row>
    <row r="35" spans="1:13" ht="15" customHeight="1" thickBot="1" x14ac:dyDescent="0.25">
      <c r="A35" s="302">
        <v>35</v>
      </c>
      <c r="B35" s="303"/>
      <c r="C35" s="303"/>
      <c r="D35" s="303"/>
      <c r="E35" s="303"/>
      <c r="F35" s="303" t="s">
        <v>28</v>
      </c>
      <c r="G35" s="303"/>
      <c r="H35" s="303"/>
      <c r="I35" s="235">
        <v>0.28000000000000003</v>
      </c>
      <c r="J35" s="303"/>
      <c r="K35" s="306"/>
      <c r="L35" s="230"/>
      <c r="M35" s="231"/>
    </row>
    <row r="36" spans="1:13" ht="15" customHeight="1" thickBot="1" x14ac:dyDescent="0.25">
      <c r="A36" s="302">
        <v>36</v>
      </c>
      <c r="B36" s="303"/>
      <c r="C36" s="303"/>
      <c r="D36" s="303"/>
      <c r="E36" s="307" t="s">
        <v>20</v>
      </c>
      <c r="F36" s="307"/>
      <c r="G36" s="303"/>
      <c r="H36" s="303"/>
      <c r="I36" s="303"/>
      <c r="J36" s="314">
        <f>IF(J33&lt;0,0,J33*I35)</f>
        <v>0</v>
      </c>
      <c r="K36" s="306" t="s">
        <v>7</v>
      </c>
      <c r="L36" s="230" t="s">
        <v>147</v>
      </c>
      <c r="M36" s="231"/>
    </row>
    <row r="37" spans="1:13" ht="15" customHeight="1" x14ac:dyDescent="0.2">
      <c r="A37" s="302">
        <v>37</v>
      </c>
      <c r="B37" s="303"/>
      <c r="C37" s="303"/>
      <c r="D37" s="303"/>
      <c r="E37" s="303"/>
      <c r="F37" s="303"/>
      <c r="G37" s="303"/>
      <c r="H37" s="303"/>
      <c r="I37" s="303"/>
      <c r="J37" s="316"/>
      <c r="K37" s="306"/>
      <c r="L37" s="230"/>
      <c r="M37" s="231"/>
    </row>
    <row r="38" spans="1:13" ht="25.5" x14ac:dyDescent="0.25">
      <c r="A38" s="302">
        <v>38</v>
      </c>
      <c r="B38" s="303"/>
      <c r="C38" s="303" t="s">
        <v>1079</v>
      </c>
      <c r="D38" s="324"/>
      <c r="E38" s="324"/>
      <c r="F38" s="303"/>
      <c r="G38" s="303"/>
      <c r="H38" s="303"/>
      <c r="I38" s="303"/>
      <c r="J38" s="823" t="s">
        <v>1010</v>
      </c>
      <c r="K38" s="306"/>
      <c r="L38" s="230"/>
      <c r="M38" s="231"/>
    </row>
    <row r="39" spans="1:13" ht="15" customHeight="1" x14ac:dyDescent="0.2">
      <c r="A39" s="302">
        <v>39</v>
      </c>
      <c r="B39" s="303"/>
      <c r="C39" s="323"/>
      <c r="D39" s="325"/>
      <c r="E39" s="325"/>
      <c r="F39" s="303"/>
      <c r="G39" s="303"/>
      <c r="H39" s="303"/>
      <c r="I39" s="303"/>
      <c r="J39" s="824"/>
      <c r="K39" s="306"/>
      <c r="L39" s="230"/>
      <c r="M39" s="231"/>
    </row>
    <row r="40" spans="1:13" ht="15" customHeight="1" x14ac:dyDescent="0.3">
      <c r="A40" s="302">
        <v>40</v>
      </c>
      <c r="B40" s="303"/>
      <c r="C40" s="326"/>
      <c r="D40" s="326"/>
      <c r="E40" s="326"/>
      <c r="F40" s="303"/>
      <c r="G40" s="303"/>
      <c r="H40" s="303"/>
      <c r="I40" s="303"/>
      <c r="J40" s="303"/>
      <c r="K40" s="306"/>
      <c r="L40" s="230"/>
      <c r="M40" s="231"/>
    </row>
    <row r="41" spans="1:13" ht="15" customHeight="1" x14ac:dyDescent="0.3">
      <c r="A41" s="302">
        <v>41</v>
      </c>
      <c r="B41" s="303"/>
      <c r="C41" s="304" t="s">
        <v>1017</v>
      </c>
      <c r="D41" s="304"/>
      <c r="E41" s="304"/>
      <c r="F41" s="303"/>
      <c r="G41" s="303"/>
      <c r="H41" s="303"/>
      <c r="I41" s="303"/>
      <c r="J41" s="303"/>
      <c r="K41" s="306"/>
      <c r="L41" s="230"/>
      <c r="M41" s="231"/>
    </row>
    <row r="42" spans="1:13" ht="19.5" x14ac:dyDescent="0.3">
      <c r="A42" s="302">
        <v>42</v>
      </c>
      <c r="B42" s="303"/>
      <c r="C42" s="326"/>
      <c r="D42" s="326"/>
      <c r="E42" s="326"/>
      <c r="F42" s="322" t="s">
        <v>1080</v>
      </c>
      <c r="G42" s="303"/>
      <c r="H42" s="303"/>
      <c r="I42" s="303"/>
      <c r="J42" s="303"/>
      <c r="K42" s="306"/>
      <c r="L42" s="230"/>
      <c r="M42" s="231"/>
    </row>
    <row r="43" spans="1:13" ht="15" customHeight="1" x14ac:dyDescent="0.2">
      <c r="A43" s="302">
        <v>43</v>
      </c>
      <c r="B43" s="303"/>
      <c r="C43" s="303"/>
      <c r="D43" s="303"/>
      <c r="E43" s="303"/>
      <c r="F43" s="303"/>
      <c r="G43" s="303"/>
      <c r="H43" s="303"/>
      <c r="I43" s="303"/>
      <c r="J43" s="303"/>
      <c r="K43" s="306"/>
      <c r="L43" s="230"/>
      <c r="M43" s="231"/>
    </row>
    <row r="44" spans="1:13" ht="15" customHeight="1" x14ac:dyDescent="0.3">
      <c r="A44" s="302">
        <v>44</v>
      </c>
      <c r="B44" s="303"/>
      <c r="C44" s="304" t="s">
        <v>1018</v>
      </c>
      <c r="D44" s="304"/>
      <c r="E44" s="304"/>
      <c r="F44" s="303"/>
      <c r="G44" s="303"/>
      <c r="H44" s="303"/>
      <c r="I44" s="303"/>
      <c r="J44" s="305" t="s">
        <v>17</v>
      </c>
      <c r="K44" s="306"/>
      <c r="L44" s="230"/>
      <c r="M44" s="231"/>
    </row>
    <row r="45" spans="1:13" ht="15" customHeight="1" x14ac:dyDescent="0.2">
      <c r="A45" s="302">
        <v>45</v>
      </c>
      <c r="B45" s="303"/>
      <c r="C45" s="303"/>
      <c r="D45" s="303"/>
      <c r="E45" s="303"/>
      <c r="F45" s="303"/>
      <c r="G45" s="303"/>
      <c r="H45" s="303"/>
      <c r="I45" s="303"/>
      <c r="J45" s="303"/>
      <c r="K45" s="306"/>
      <c r="L45" s="230"/>
      <c r="M45" s="231"/>
    </row>
    <row r="46" spans="1:13" ht="15" customHeight="1" thickBot="1" x14ac:dyDescent="0.25">
      <c r="A46" s="302">
        <v>46</v>
      </c>
      <c r="B46" s="303"/>
      <c r="C46" s="303"/>
      <c r="D46" s="303"/>
      <c r="E46" s="327" t="s">
        <v>55</v>
      </c>
      <c r="F46" s="327"/>
      <c r="G46" s="303"/>
      <c r="H46" s="303"/>
      <c r="I46" s="232"/>
      <c r="J46" s="303"/>
      <c r="K46" s="306"/>
      <c r="L46" s="236"/>
      <c r="M46" s="237" t="s">
        <v>277</v>
      </c>
    </row>
    <row r="47" spans="1:13" ht="15" customHeight="1" x14ac:dyDescent="0.2">
      <c r="A47" s="302">
        <v>47</v>
      </c>
      <c r="B47" s="303"/>
      <c r="C47" s="328"/>
      <c r="D47" s="329" t="s">
        <v>6</v>
      </c>
      <c r="E47" s="328"/>
      <c r="F47" s="330" t="s">
        <v>56</v>
      </c>
      <c r="G47" s="303"/>
      <c r="H47" s="303"/>
      <c r="I47" s="232"/>
      <c r="J47" s="303"/>
      <c r="K47" s="306"/>
      <c r="L47" s="230"/>
      <c r="M47" s="231"/>
    </row>
    <row r="48" spans="1:13" ht="15" customHeight="1" x14ac:dyDescent="0.2">
      <c r="A48" s="302">
        <v>48</v>
      </c>
      <c r="B48" s="303"/>
      <c r="C48" s="328"/>
      <c r="D48" s="329" t="s">
        <v>5</v>
      </c>
      <c r="E48" s="328"/>
      <c r="F48" s="330" t="s">
        <v>53</v>
      </c>
      <c r="G48" s="303"/>
      <c r="H48" s="303"/>
      <c r="I48" s="232"/>
      <c r="J48" s="303"/>
      <c r="K48" s="306"/>
      <c r="L48" s="230"/>
      <c r="M48" s="231"/>
    </row>
    <row r="49" spans="1:13" ht="15" customHeight="1" x14ac:dyDescent="0.2">
      <c r="A49" s="302">
        <v>49</v>
      </c>
      <c r="B49" s="303"/>
      <c r="C49" s="303"/>
      <c r="D49" s="303"/>
      <c r="E49" s="327" t="s">
        <v>57</v>
      </c>
      <c r="F49" s="327"/>
      <c r="G49" s="303"/>
      <c r="H49" s="303"/>
      <c r="I49" s="303"/>
      <c r="J49" s="317">
        <f>I46+I47-I48</f>
        <v>0</v>
      </c>
      <c r="K49" s="306"/>
      <c r="L49" s="230"/>
      <c r="M49" s="231"/>
    </row>
    <row r="50" spans="1:13" ht="30" customHeight="1" x14ac:dyDescent="0.3">
      <c r="A50" s="302">
        <v>50</v>
      </c>
      <c r="B50" s="303"/>
      <c r="C50" s="304" t="s">
        <v>1019</v>
      </c>
      <c r="D50" s="304"/>
      <c r="E50" s="304"/>
      <c r="F50" s="303"/>
      <c r="G50" s="303"/>
      <c r="H50" s="303"/>
      <c r="I50" s="303"/>
      <c r="J50" s="303"/>
      <c r="K50" s="306"/>
      <c r="L50" s="230"/>
      <c r="M50" s="231"/>
    </row>
    <row r="51" spans="1:13" ht="15" customHeight="1" x14ac:dyDescent="0.2">
      <c r="A51" s="302">
        <v>51</v>
      </c>
      <c r="B51" s="303"/>
      <c r="C51" s="303"/>
      <c r="D51" s="303"/>
      <c r="E51" s="303"/>
      <c r="F51" s="303"/>
      <c r="G51" s="303"/>
      <c r="H51" s="303"/>
      <c r="I51" s="305" t="s">
        <v>17</v>
      </c>
      <c r="J51" s="303"/>
      <c r="K51" s="306"/>
      <c r="L51" s="230"/>
      <c r="M51" s="231"/>
    </row>
    <row r="52" spans="1:13" ht="15" customHeight="1" thickBot="1" x14ac:dyDescent="0.25">
      <c r="A52" s="302">
        <v>52</v>
      </c>
      <c r="B52" s="303"/>
      <c r="C52" s="303"/>
      <c r="D52" s="303"/>
      <c r="E52" s="307" t="s">
        <v>153</v>
      </c>
      <c r="F52" s="307"/>
      <c r="G52" s="303"/>
      <c r="H52" s="303"/>
      <c r="I52" s="232">
        <v>199693</v>
      </c>
      <c r="J52" s="303"/>
      <c r="K52" s="306"/>
      <c r="L52" s="236"/>
      <c r="M52" s="237" t="s">
        <v>277</v>
      </c>
    </row>
    <row r="53" spans="1:13" ht="15" customHeight="1" x14ac:dyDescent="0.2">
      <c r="A53" s="302">
        <v>53</v>
      </c>
      <c r="B53" s="303"/>
      <c r="C53" s="323"/>
      <c r="D53" s="329" t="s">
        <v>5</v>
      </c>
      <c r="E53" s="323"/>
      <c r="F53" s="331" t="s">
        <v>122</v>
      </c>
      <c r="G53" s="303"/>
      <c r="H53" s="303"/>
      <c r="I53" s="232">
        <v>25647</v>
      </c>
      <c r="J53" s="303"/>
      <c r="K53" s="306"/>
      <c r="L53" s="230"/>
      <c r="M53" s="231"/>
    </row>
    <row r="54" spans="1:13" ht="15" customHeight="1" x14ac:dyDescent="0.2">
      <c r="A54" s="302">
        <v>54</v>
      </c>
      <c r="B54" s="303"/>
      <c r="C54" s="323"/>
      <c r="D54" s="329" t="s">
        <v>6</v>
      </c>
      <c r="E54" s="323"/>
      <c r="F54" s="310" t="s">
        <v>58</v>
      </c>
      <c r="G54" s="303"/>
      <c r="H54" s="303"/>
      <c r="I54" s="232">
        <v>23245</v>
      </c>
      <c r="J54" s="303"/>
      <c r="K54" s="306"/>
      <c r="L54" s="230"/>
      <c r="M54" s="231"/>
    </row>
    <row r="55" spans="1:13" ht="15" customHeight="1" x14ac:dyDescent="0.2">
      <c r="A55" s="302">
        <v>55</v>
      </c>
      <c r="B55" s="303"/>
      <c r="C55" s="323"/>
      <c r="D55" s="329" t="s">
        <v>5</v>
      </c>
      <c r="E55" s="323"/>
      <c r="F55" s="310" t="s">
        <v>59</v>
      </c>
      <c r="G55" s="303"/>
      <c r="H55" s="303"/>
      <c r="I55" s="232">
        <v>85</v>
      </c>
      <c r="J55" s="303"/>
      <c r="K55" s="306"/>
      <c r="L55" s="230"/>
      <c r="M55" s="231"/>
    </row>
    <row r="56" spans="1:13" ht="15" customHeight="1" x14ac:dyDescent="0.2">
      <c r="A56" s="302">
        <v>56</v>
      </c>
      <c r="B56" s="303"/>
      <c r="C56" s="323"/>
      <c r="D56" s="329" t="s">
        <v>6</v>
      </c>
      <c r="E56" s="323"/>
      <c r="F56" s="310" t="s">
        <v>24</v>
      </c>
      <c r="G56" s="303"/>
      <c r="H56" s="303"/>
      <c r="I56" s="232">
        <v>1044</v>
      </c>
      <c r="J56" s="303"/>
      <c r="K56" s="306"/>
      <c r="L56" s="230"/>
      <c r="M56" s="231"/>
    </row>
    <row r="57" spans="1:13" ht="15" customHeight="1" thickBot="1" x14ac:dyDescent="0.25">
      <c r="A57" s="302">
        <v>57</v>
      </c>
      <c r="B57" s="303"/>
      <c r="C57" s="323"/>
      <c r="D57" s="329" t="s">
        <v>6</v>
      </c>
      <c r="E57" s="323"/>
      <c r="F57" s="310" t="s">
        <v>171</v>
      </c>
      <c r="G57" s="303"/>
      <c r="H57" s="303"/>
      <c r="I57" s="232"/>
      <c r="J57" s="303"/>
      <c r="K57" s="306"/>
      <c r="L57" s="230"/>
      <c r="M57" s="231"/>
    </row>
    <row r="58" spans="1:13" ht="15" customHeight="1" thickBot="1" x14ac:dyDescent="0.25">
      <c r="A58" s="302">
        <v>58</v>
      </c>
      <c r="B58" s="303"/>
      <c r="C58" s="303"/>
      <c r="D58" s="303"/>
      <c r="E58" s="307" t="s">
        <v>278</v>
      </c>
      <c r="F58" s="307"/>
      <c r="G58" s="303"/>
      <c r="H58" s="303"/>
      <c r="I58" s="303"/>
      <c r="J58" s="314">
        <f>I52-I53+I54-I55+I56+I57</f>
        <v>198250</v>
      </c>
      <c r="K58" s="306"/>
      <c r="L58" s="230"/>
      <c r="M58" s="231"/>
    </row>
    <row r="59" spans="1:13" ht="15" customHeight="1" x14ac:dyDescent="0.2">
      <c r="A59" s="302">
        <v>59</v>
      </c>
      <c r="B59" s="318"/>
      <c r="C59" s="318"/>
      <c r="D59" s="318"/>
      <c r="E59" s="318"/>
      <c r="F59" s="318"/>
      <c r="G59" s="318"/>
      <c r="H59" s="318"/>
      <c r="I59" s="318"/>
      <c r="J59" s="318"/>
      <c r="K59" s="319"/>
      <c r="L59" s="230"/>
      <c r="M59" s="231"/>
    </row>
  </sheetData>
  <sheetProtection formatRows="0" insertRows="0"/>
  <mergeCells count="3">
    <mergeCell ref="H2:J2"/>
    <mergeCell ref="H3:J3"/>
    <mergeCell ref="A5:J5"/>
  </mergeCells>
  <pageMargins left="0.70866141732283472" right="0.70866141732283472" top="0.74803149606299213" bottom="0.74803149606299213" header="0.31496062992125984" footer="0.31496062992125984"/>
  <pageSetup paperSize="9" scale="64" orientation="portrait" r:id="rId1"/>
  <headerFooter>
    <oddHeader>&amp;CCommerce Commission Information Disclosure Template</oddHeader>
    <oddFooter>&amp;L&amp;F&amp;C&amp;P&amp;R&amp;A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5EF1-A419-481B-A0E3-6808D015AD36}">
  <sheetPr>
    <tabColor rgb="FF99CCFF"/>
  </sheetPr>
  <dimension ref="A1:T128"/>
  <sheetViews>
    <sheetView showGridLines="0" view="pageBreakPreview" zoomScaleNormal="100" zoomScaleSheetLayoutView="100" workbookViewId="0">
      <selection activeCell="N132" sqref="N132"/>
    </sheetView>
  </sheetViews>
  <sheetFormatPr defaultColWidth="9.140625" defaultRowHeight="15" x14ac:dyDescent="0.25"/>
  <cols>
    <col min="1" max="1" width="5.140625" style="58" customWidth="1"/>
    <col min="2" max="2" width="3.140625" style="58" customWidth="1"/>
    <col min="3" max="3" width="6.140625" style="58" customWidth="1"/>
    <col min="4" max="4" width="2.28515625" style="26" customWidth="1"/>
    <col min="5" max="5" width="1.7109375" style="58" customWidth="1"/>
    <col min="6" max="6" width="41.28515625" style="58" customWidth="1"/>
    <col min="7" max="11" width="16" style="58" customWidth="1"/>
    <col min="12" max="16" width="16.140625" style="58" customWidth="1"/>
    <col min="17" max="17" width="2.7109375" style="58" customWidth="1"/>
    <col min="18" max="18" width="20.7109375" style="37" customWidth="1"/>
    <col min="19" max="19" width="33.140625" style="58" customWidth="1"/>
    <col min="20" max="20" width="14" style="58" customWidth="1"/>
    <col min="21" max="16384" width="9.140625" style="58"/>
  </cols>
  <sheetData>
    <row r="1" spans="1:20" s="159" customFormat="1" ht="15" customHeight="1" x14ac:dyDescent="0.25">
      <c r="A1" s="226"/>
      <c r="B1" s="224"/>
      <c r="C1" s="224"/>
      <c r="D1" s="224"/>
      <c r="E1" s="224"/>
      <c r="F1" s="224"/>
      <c r="G1" s="224"/>
      <c r="H1" s="224"/>
      <c r="I1" s="224"/>
      <c r="J1" s="224"/>
      <c r="K1" s="224"/>
      <c r="L1" s="224"/>
      <c r="M1" s="224"/>
      <c r="N1" s="224"/>
      <c r="O1" s="224"/>
      <c r="P1" s="224"/>
      <c r="Q1" s="348"/>
      <c r="R1" s="37"/>
      <c r="S1" s="58"/>
      <c r="T1" s="58"/>
    </row>
    <row r="2" spans="1:20" s="159" customFormat="1" ht="18" customHeight="1" x14ac:dyDescent="0.3">
      <c r="A2" s="222"/>
      <c r="B2" s="213"/>
      <c r="C2" s="213"/>
      <c r="D2" s="213"/>
      <c r="E2" s="213"/>
      <c r="F2" s="213"/>
      <c r="G2" s="213"/>
      <c r="H2" s="213"/>
      <c r="I2" s="213"/>
      <c r="J2" s="213"/>
      <c r="K2" s="213"/>
      <c r="L2" s="213"/>
      <c r="M2" s="221" t="s">
        <v>1052</v>
      </c>
      <c r="N2" s="856" t="s">
        <v>426</v>
      </c>
      <c r="O2" s="856"/>
      <c r="P2" s="856"/>
      <c r="Q2" s="349"/>
      <c r="R2" s="37"/>
      <c r="S2" s="58"/>
      <c r="T2" s="58"/>
    </row>
    <row r="3" spans="1:20" s="159" customFormat="1" ht="18" customHeight="1" x14ac:dyDescent="0.25">
      <c r="A3" s="222"/>
      <c r="B3" s="213"/>
      <c r="C3" s="213"/>
      <c r="D3" s="213"/>
      <c r="E3" s="213"/>
      <c r="F3" s="213"/>
      <c r="G3" s="213"/>
      <c r="H3" s="213"/>
      <c r="I3" s="213"/>
      <c r="J3" s="213"/>
      <c r="K3" s="213"/>
      <c r="L3" s="213"/>
      <c r="M3" s="221" t="s">
        <v>1054</v>
      </c>
      <c r="N3" s="838" t="str">
        <f>IF(ISNUMBER(CoverSheet!$C$12),CoverSheet!$C$12,"")</f>
        <v/>
      </c>
      <c r="O3" s="839"/>
      <c r="P3" s="840"/>
      <c r="Q3" s="349"/>
      <c r="R3" s="37"/>
      <c r="S3" s="58"/>
      <c r="T3" s="58"/>
    </row>
    <row r="4" spans="1:20" s="159" customFormat="1" ht="20.25" customHeight="1" x14ac:dyDescent="0.35">
      <c r="A4" s="220" t="s">
        <v>1051</v>
      </c>
      <c r="B4" s="213"/>
      <c r="C4" s="213"/>
      <c r="D4" s="213"/>
      <c r="E4" s="213"/>
      <c r="F4" s="213"/>
      <c r="G4" s="213"/>
      <c r="H4" s="213"/>
      <c r="I4" s="213"/>
      <c r="J4" s="213"/>
      <c r="K4" s="213"/>
      <c r="L4" s="213"/>
      <c r="M4" s="216"/>
      <c r="N4" s="213"/>
      <c r="O4" s="213"/>
      <c r="P4" s="213"/>
      <c r="Q4" s="349"/>
      <c r="R4" s="34"/>
      <c r="S4" s="58"/>
      <c r="T4" s="58"/>
    </row>
    <row r="5" spans="1:20" ht="48" customHeight="1" x14ac:dyDescent="0.25">
      <c r="A5" s="948" t="s">
        <v>1059</v>
      </c>
      <c r="B5" s="949"/>
      <c r="C5" s="949"/>
      <c r="D5" s="949"/>
      <c r="E5" s="949"/>
      <c r="F5" s="949"/>
      <c r="G5" s="949"/>
      <c r="H5" s="949"/>
      <c r="I5" s="949"/>
      <c r="J5" s="949"/>
      <c r="K5" s="949"/>
      <c r="L5" s="949"/>
      <c r="M5" s="949"/>
      <c r="N5" s="949"/>
      <c r="O5" s="949"/>
      <c r="P5" s="949"/>
      <c r="Q5" s="245"/>
      <c r="R5" s="34"/>
    </row>
    <row r="6" spans="1:20" s="159" customFormat="1" ht="15" customHeight="1" x14ac:dyDescent="0.25">
      <c r="A6" s="217" t="s">
        <v>151</v>
      </c>
      <c r="B6" s="216"/>
      <c r="C6" s="215"/>
      <c r="D6" s="213"/>
      <c r="E6" s="213"/>
      <c r="F6" s="213"/>
      <c r="G6" s="213"/>
      <c r="H6" s="213"/>
      <c r="I6" s="213"/>
      <c r="J6" s="213"/>
      <c r="K6" s="213"/>
      <c r="L6" s="213"/>
      <c r="M6" s="213"/>
      <c r="N6" s="213"/>
      <c r="O6" s="213"/>
      <c r="P6" s="213"/>
      <c r="Q6" s="349"/>
      <c r="R6" s="34"/>
      <c r="S6" s="58"/>
      <c r="T6" s="58"/>
    </row>
    <row r="7" spans="1:20" ht="30" customHeight="1" x14ac:dyDescent="0.3">
      <c r="A7" s="350">
        <v>7</v>
      </c>
      <c r="B7" s="185"/>
      <c r="C7" s="247" t="s">
        <v>373</v>
      </c>
      <c r="D7" s="185"/>
      <c r="E7" s="185"/>
      <c r="F7" s="185"/>
      <c r="G7" s="185"/>
      <c r="H7" s="185"/>
      <c r="I7" s="185"/>
      <c r="J7" s="197"/>
      <c r="K7" s="197"/>
      <c r="L7" s="452" t="s">
        <v>42</v>
      </c>
      <c r="M7" s="452" t="s">
        <v>42</v>
      </c>
      <c r="N7" s="452" t="s">
        <v>42</v>
      </c>
      <c r="O7" s="452" t="s">
        <v>42</v>
      </c>
      <c r="P7" s="452" t="s">
        <v>42</v>
      </c>
      <c r="Q7" s="263"/>
      <c r="R7" s="34"/>
    </row>
    <row r="8" spans="1:20" x14ac:dyDescent="0.25">
      <c r="A8" s="350">
        <v>8</v>
      </c>
      <c r="B8" s="185"/>
      <c r="C8" s="197"/>
      <c r="D8" s="197"/>
      <c r="E8" s="197"/>
      <c r="F8" s="197"/>
      <c r="G8" s="197"/>
      <c r="H8" s="197"/>
      <c r="I8" s="197"/>
      <c r="J8" s="197"/>
      <c r="K8" s="197" t="s">
        <v>426</v>
      </c>
      <c r="L8" s="351" t="s">
        <v>427</v>
      </c>
      <c r="M8" s="351" t="s">
        <v>428</v>
      </c>
      <c r="N8" s="351" t="s">
        <v>13</v>
      </c>
      <c r="O8" s="351" t="s">
        <v>14</v>
      </c>
      <c r="P8" s="351" t="s">
        <v>429</v>
      </c>
      <c r="Q8" s="263"/>
      <c r="R8" s="34"/>
    </row>
    <row r="9" spans="1:20" ht="15" customHeight="1" x14ac:dyDescent="0.25">
      <c r="A9" s="350">
        <v>9</v>
      </c>
      <c r="B9" s="185"/>
      <c r="C9" s="197"/>
      <c r="D9" s="197"/>
      <c r="E9" s="197"/>
      <c r="F9" s="191"/>
      <c r="G9" s="197"/>
      <c r="H9" s="197"/>
      <c r="I9" s="197"/>
      <c r="J9" s="197"/>
      <c r="K9" s="197"/>
      <c r="L9" s="352" t="s">
        <v>17</v>
      </c>
      <c r="M9" s="352" t="s">
        <v>17</v>
      </c>
      <c r="N9" s="352" t="s">
        <v>17</v>
      </c>
      <c r="O9" s="352" t="s">
        <v>17</v>
      </c>
      <c r="P9" s="352" t="s">
        <v>17</v>
      </c>
      <c r="Q9" s="263"/>
      <c r="R9" s="35"/>
    </row>
    <row r="10" spans="1:20" ht="15" customHeight="1" x14ac:dyDescent="0.25">
      <c r="A10" s="350">
        <v>10</v>
      </c>
      <c r="B10" s="185"/>
      <c r="C10" s="197"/>
      <c r="D10" s="197"/>
      <c r="E10" s="204" t="s">
        <v>18</v>
      </c>
      <c r="F10" s="204"/>
      <c r="G10" s="197"/>
      <c r="H10" s="197"/>
      <c r="I10" s="197"/>
      <c r="J10" s="197"/>
      <c r="K10" s="197"/>
      <c r="L10" s="537"/>
      <c r="M10" s="538"/>
      <c r="N10" s="538"/>
      <c r="O10" s="538"/>
      <c r="P10" s="538">
        <v>2000000</v>
      </c>
      <c r="Q10" s="263"/>
      <c r="R10" s="34" t="s">
        <v>292</v>
      </c>
      <c r="S10" s="34" t="s">
        <v>231</v>
      </c>
    </row>
    <row r="11" spans="1:20" ht="15" customHeight="1" x14ac:dyDescent="0.25">
      <c r="A11" s="350">
        <v>11</v>
      </c>
      <c r="B11" s="185"/>
      <c r="C11" s="197"/>
      <c r="D11" s="197"/>
      <c r="E11" s="204"/>
      <c r="F11" s="204"/>
      <c r="G11" s="197"/>
      <c r="H11" s="197"/>
      <c r="I11" s="197"/>
      <c r="J11" s="197"/>
      <c r="K11" s="197"/>
      <c r="L11" s="185"/>
      <c r="M11" s="185"/>
      <c r="N11" s="185"/>
      <c r="O11" s="185"/>
      <c r="P11" s="185"/>
      <c r="Q11" s="263"/>
      <c r="R11" s="34"/>
      <c r="S11" s="54"/>
    </row>
    <row r="12" spans="1:20" ht="15" customHeight="1" x14ac:dyDescent="0.25">
      <c r="A12" s="350">
        <v>12</v>
      </c>
      <c r="B12" s="185"/>
      <c r="C12" s="252"/>
      <c r="D12" s="206" t="s">
        <v>5</v>
      </c>
      <c r="E12" s="204" t="s">
        <v>273</v>
      </c>
      <c r="F12" s="204"/>
      <c r="G12" s="197"/>
      <c r="H12" s="197"/>
      <c r="I12" s="197"/>
      <c r="J12" s="197"/>
      <c r="K12" s="197"/>
      <c r="L12" s="200"/>
      <c r="M12" s="200"/>
      <c r="N12" s="200"/>
      <c r="O12" s="200"/>
      <c r="P12" s="354">
        <f>P32</f>
        <v>0</v>
      </c>
      <c r="Q12" s="263"/>
      <c r="R12" s="34" t="s">
        <v>446</v>
      </c>
      <c r="S12" s="34" t="s">
        <v>226</v>
      </c>
    </row>
    <row r="13" spans="1:20" ht="15" customHeight="1" x14ac:dyDescent="0.25">
      <c r="A13" s="350">
        <v>13</v>
      </c>
      <c r="B13" s="185"/>
      <c r="C13" s="197"/>
      <c r="D13" s="206"/>
      <c r="E13" s="204"/>
      <c r="F13" s="204"/>
      <c r="G13" s="197"/>
      <c r="H13" s="197"/>
      <c r="I13" s="197"/>
      <c r="J13" s="197"/>
      <c r="K13" s="197"/>
      <c r="L13" s="185"/>
      <c r="M13" s="185"/>
      <c r="N13" s="185"/>
      <c r="O13" s="185"/>
      <c r="P13" s="185"/>
      <c r="Q13" s="263"/>
      <c r="R13" s="34"/>
      <c r="S13" s="54"/>
    </row>
    <row r="14" spans="1:20" ht="15" customHeight="1" x14ac:dyDescent="0.25">
      <c r="A14" s="350">
        <v>14</v>
      </c>
      <c r="B14" s="185"/>
      <c r="C14" s="252"/>
      <c r="D14" s="206" t="s">
        <v>6</v>
      </c>
      <c r="E14" s="204" t="s">
        <v>272</v>
      </c>
      <c r="F14" s="204"/>
      <c r="G14" s="197"/>
      <c r="H14" s="197"/>
      <c r="I14" s="197"/>
      <c r="J14" s="197"/>
      <c r="K14" s="197"/>
      <c r="L14" s="200"/>
      <c r="M14" s="200"/>
      <c r="N14" s="200"/>
      <c r="O14" s="200"/>
      <c r="P14" s="354">
        <f>P34</f>
        <v>0</v>
      </c>
      <c r="Q14" s="263"/>
      <c r="R14" s="34" t="s">
        <v>144</v>
      </c>
      <c r="S14" s="34" t="s">
        <v>227</v>
      </c>
    </row>
    <row r="15" spans="1:20" ht="15" customHeight="1" x14ac:dyDescent="0.25">
      <c r="A15" s="350">
        <v>15</v>
      </c>
      <c r="B15" s="185"/>
      <c r="C15" s="197"/>
      <c r="D15" s="206"/>
      <c r="E15" s="204"/>
      <c r="F15" s="204"/>
      <c r="G15" s="197"/>
      <c r="H15" s="197"/>
      <c r="I15" s="197"/>
      <c r="J15" s="197"/>
      <c r="K15" s="197"/>
      <c r="L15" s="185"/>
      <c r="M15" s="185"/>
      <c r="N15" s="185"/>
      <c r="O15" s="185"/>
      <c r="P15" s="185"/>
      <c r="Q15" s="263"/>
      <c r="R15" s="34"/>
      <c r="S15" s="54"/>
    </row>
    <row r="16" spans="1:20" ht="15" customHeight="1" x14ac:dyDescent="0.25">
      <c r="A16" s="350">
        <v>16</v>
      </c>
      <c r="B16" s="185"/>
      <c r="C16" s="252"/>
      <c r="D16" s="206" t="s">
        <v>6</v>
      </c>
      <c r="E16" s="204" t="s">
        <v>71</v>
      </c>
      <c r="F16" s="204"/>
      <c r="G16" s="197"/>
      <c r="H16" s="197"/>
      <c r="I16" s="197"/>
      <c r="J16" s="197"/>
      <c r="K16" s="197"/>
      <c r="L16" s="200"/>
      <c r="M16" s="200"/>
      <c r="N16" s="200"/>
      <c r="O16" s="200"/>
      <c r="P16" s="354">
        <f>P39</f>
        <v>0</v>
      </c>
      <c r="Q16" s="263"/>
      <c r="R16" s="34" t="s">
        <v>310</v>
      </c>
      <c r="S16" s="34" t="s">
        <v>228</v>
      </c>
    </row>
    <row r="17" spans="1:20" s="6" customFormat="1" ht="15" customHeight="1" x14ac:dyDescent="0.25">
      <c r="A17" s="350">
        <v>17</v>
      </c>
      <c r="B17" s="185"/>
      <c r="C17" s="197"/>
      <c r="D17" s="206"/>
      <c r="E17" s="204"/>
      <c r="F17" s="204"/>
      <c r="G17" s="197"/>
      <c r="H17" s="197"/>
      <c r="I17" s="197"/>
      <c r="J17" s="197"/>
      <c r="K17" s="197"/>
      <c r="L17" s="185"/>
      <c r="M17" s="185"/>
      <c r="N17" s="185"/>
      <c r="O17" s="185"/>
      <c r="P17" s="185"/>
      <c r="Q17" s="263"/>
      <c r="R17" s="34"/>
      <c r="S17" s="54"/>
      <c r="T17" s="58"/>
    </row>
    <row r="18" spans="1:20" s="25" customFormat="1" ht="15" customHeight="1" x14ac:dyDescent="0.25">
      <c r="A18" s="350">
        <v>18</v>
      </c>
      <c r="B18" s="185"/>
      <c r="C18" s="252"/>
      <c r="D18" s="206" t="s">
        <v>5</v>
      </c>
      <c r="E18" s="204" t="s">
        <v>22</v>
      </c>
      <c r="F18" s="204"/>
      <c r="G18" s="197"/>
      <c r="H18" s="197"/>
      <c r="I18" s="197"/>
      <c r="J18" s="197"/>
      <c r="K18" s="197"/>
      <c r="L18" s="200"/>
      <c r="M18" s="200"/>
      <c r="N18" s="200"/>
      <c r="O18" s="200"/>
      <c r="P18" s="354">
        <f>P44</f>
        <v>0</v>
      </c>
      <c r="Q18" s="263"/>
      <c r="R18" s="34" t="s">
        <v>311</v>
      </c>
      <c r="S18" s="34" t="s">
        <v>229</v>
      </c>
      <c r="T18" s="58"/>
    </row>
    <row r="19" spans="1:20" s="25" customFormat="1" ht="15" customHeight="1" x14ac:dyDescent="0.25">
      <c r="A19" s="350">
        <v>19</v>
      </c>
      <c r="B19" s="185"/>
      <c r="C19" s="252"/>
      <c r="D19" s="206"/>
      <c r="E19" s="204"/>
      <c r="F19" s="204"/>
      <c r="G19" s="197"/>
      <c r="H19" s="197"/>
      <c r="I19" s="197"/>
      <c r="J19" s="197"/>
      <c r="K19" s="197"/>
      <c r="L19" s="415"/>
      <c r="M19" s="415"/>
      <c r="N19" s="415"/>
      <c r="O19" s="415"/>
      <c r="P19" s="416"/>
      <c r="Q19" s="263"/>
      <c r="R19" s="34"/>
      <c r="S19" s="34"/>
      <c r="T19" s="58"/>
    </row>
    <row r="20" spans="1:20" s="25" customFormat="1" ht="15" customHeight="1" x14ac:dyDescent="0.25">
      <c r="A20" s="350">
        <v>20</v>
      </c>
      <c r="B20" s="185"/>
      <c r="C20" s="252"/>
      <c r="D20" s="206" t="s">
        <v>5</v>
      </c>
      <c r="E20" s="204" t="s">
        <v>347</v>
      </c>
      <c r="F20" s="204"/>
      <c r="G20" s="197"/>
      <c r="H20" s="197"/>
      <c r="I20" s="197"/>
      <c r="J20" s="197"/>
      <c r="K20" s="197"/>
      <c r="L20" s="200"/>
      <c r="M20" s="200"/>
      <c r="N20" s="200"/>
      <c r="O20" s="200"/>
      <c r="P20" s="353">
        <f>P46</f>
        <v>0</v>
      </c>
      <c r="Q20" s="263"/>
      <c r="R20" s="34" t="s">
        <v>447</v>
      </c>
      <c r="S20" s="34" t="s">
        <v>318</v>
      </c>
      <c r="T20" s="58"/>
    </row>
    <row r="21" spans="1:20" s="25" customFormat="1" ht="15" customHeight="1" x14ac:dyDescent="0.25">
      <c r="A21" s="350">
        <v>21</v>
      </c>
      <c r="B21" s="185"/>
      <c r="C21" s="197"/>
      <c r="D21" s="206"/>
      <c r="E21" s="204"/>
      <c r="F21" s="204"/>
      <c r="G21" s="197"/>
      <c r="H21" s="197"/>
      <c r="I21" s="197"/>
      <c r="J21" s="197"/>
      <c r="K21" s="197"/>
      <c r="L21" s="185"/>
      <c r="M21" s="185"/>
      <c r="N21" s="185"/>
      <c r="O21" s="185"/>
      <c r="P21" s="185"/>
      <c r="Q21" s="263"/>
      <c r="R21" s="34"/>
      <c r="S21" s="54"/>
      <c r="T21" s="58"/>
    </row>
    <row r="22" spans="1:20" s="25" customFormat="1" ht="15" customHeight="1" x14ac:dyDescent="0.25">
      <c r="A22" s="350">
        <v>22</v>
      </c>
      <c r="B22" s="185"/>
      <c r="C22" s="252"/>
      <c r="D22" s="206" t="s">
        <v>6</v>
      </c>
      <c r="E22" s="204" t="s">
        <v>24</v>
      </c>
      <c r="F22" s="204"/>
      <c r="G22" s="197"/>
      <c r="H22" s="197"/>
      <c r="I22" s="197"/>
      <c r="J22" s="197"/>
      <c r="K22" s="197"/>
      <c r="L22" s="200"/>
      <c r="M22" s="200"/>
      <c r="N22" s="200"/>
      <c r="O22" s="200"/>
      <c r="P22" s="354">
        <f>P48</f>
        <v>-1165024</v>
      </c>
      <c r="Q22" s="263"/>
      <c r="R22" s="34"/>
      <c r="S22" s="34" t="s">
        <v>230</v>
      </c>
      <c r="T22" s="58"/>
    </row>
    <row r="23" spans="1:20" s="25" customFormat="1" ht="15" customHeight="1" thickBot="1" x14ac:dyDescent="0.3">
      <c r="A23" s="350">
        <v>23</v>
      </c>
      <c r="B23" s="185"/>
      <c r="C23" s="197"/>
      <c r="D23" s="197"/>
      <c r="E23" s="204"/>
      <c r="F23" s="204"/>
      <c r="G23" s="197"/>
      <c r="H23" s="197"/>
      <c r="I23" s="197"/>
      <c r="J23" s="197"/>
      <c r="K23" s="197"/>
      <c r="L23" s="185"/>
      <c r="M23" s="185"/>
      <c r="N23" s="185"/>
      <c r="O23" s="185"/>
      <c r="P23" s="185"/>
      <c r="Q23" s="263"/>
      <c r="R23" s="34"/>
      <c r="S23" s="54"/>
      <c r="T23" s="58"/>
    </row>
    <row r="24" spans="1:20" s="25" customFormat="1" ht="15" customHeight="1" thickBot="1" x14ac:dyDescent="0.3">
      <c r="A24" s="350">
        <v>24</v>
      </c>
      <c r="B24" s="185"/>
      <c r="C24" s="187"/>
      <c r="D24" s="187"/>
      <c r="E24" s="204" t="s">
        <v>72</v>
      </c>
      <c r="F24" s="204"/>
      <c r="G24" s="197"/>
      <c r="H24" s="197"/>
      <c r="I24" s="197"/>
      <c r="J24" s="197"/>
      <c r="K24" s="197"/>
      <c r="L24" s="347">
        <f>L10-L12+L14+L16-L18-L20+L22</f>
        <v>0</v>
      </c>
      <c r="M24" s="347">
        <f t="shared" ref="M24:P24" si="0">M10-M12+M14+M16-M18-M20+M22</f>
        <v>0</v>
      </c>
      <c r="N24" s="347">
        <f t="shared" si="0"/>
        <v>0</v>
      </c>
      <c r="O24" s="347">
        <f t="shared" si="0"/>
        <v>0</v>
      </c>
      <c r="P24" s="347">
        <f t="shared" si="0"/>
        <v>834976</v>
      </c>
      <c r="Q24" s="263"/>
      <c r="R24" s="34" t="s">
        <v>292</v>
      </c>
      <c r="S24" s="34"/>
      <c r="T24" s="58"/>
    </row>
    <row r="25" spans="1:20" s="25" customFormat="1" x14ac:dyDescent="0.25">
      <c r="A25" s="350">
        <v>25</v>
      </c>
      <c r="B25" s="185"/>
      <c r="C25" s="187"/>
      <c r="D25" s="197"/>
      <c r="E25" s="197"/>
      <c r="F25" s="191"/>
      <c r="G25" s="197"/>
      <c r="H25" s="197"/>
      <c r="I25" s="197"/>
      <c r="J25" s="197"/>
      <c r="K25" s="197"/>
      <c r="L25" s="186"/>
      <c r="M25" s="186"/>
      <c r="N25" s="186"/>
      <c r="O25" s="186"/>
      <c r="P25" s="186"/>
      <c r="Q25" s="263"/>
      <c r="R25" s="34"/>
      <c r="S25" s="58"/>
      <c r="T25" s="58"/>
    </row>
    <row r="26" spans="1:20" ht="30" customHeight="1" x14ac:dyDescent="0.3">
      <c r="A26" s="350">
        <v>26</v>
      </c>
      <c r="B26" s="185"/>
      <c r="C26" s="247" t="s">
        <v>374</v>
      </c>
      <c r="D26" s="197"/>
      <c r="E26" s="197"/>
      <c r="F26" s="197"/>
      <c r="G26" s="197"/>
      <c r="H26" s="197"/>
      <c r="I26" s="197"/>
      <c r="J26" s="197"/>
      <c r="K26" s="197"/>
      <c r="L26" s="186"/>
      <c r="M26" s="186"/>
      <c r="N26" s="186"/>
      <c r="O26" s="186"/>
      <c r="P26" s="186"/>
      <c r="Q26" s="263"/>
      <c r="R26" s="34"/>
    </row>
    <row r="27" spans="1:20" x14ac:dyDescent="0.25">
      <c r="A27" s="350">
        <v>27</v>
      </c>
      <c r="B27" s="211"/>
      <c r="C27" s="186"/>
      <c r="D27" s="197"/>
      <c r="E27" s="197"/>
      <c r="F27" s="191"/>
      <c r="G27" s="197"/>
      <c r="H27" s="197"/>
      <c r="I27" s="197"/>
      <c r="J27" s="197"/>
      <c r="K27" s="197"/>
      <c r="L27" s="197"/>
      <c r="M27" s="855" t="s">
        <v>73</v>
      </c>
      <c r="N27" s="855"/>
      <c r="O27" s="855" t="s">
        <v>42</v>
      </c>
      <c r="P27" s="855"/>
      <c r="Q27" s="263"/>
      <c r="R27" s="34"/>
    </row>
    <row r="28" spans="1:20" x14ac:dyDescent="0.25">
      <c r="A28" s="350">
        <v>28</v>
      </c>
      <c r="B28" s="185"/>
      <c r="C28" s="197"/>
      <c r="D28" s="197"/>
      <c r="E28" s="197"/>
      <c r="F28" s="191"/>
      <c r="G28" s="197"/>
      <c r="H28" s="197"/>
      <c r="I28" s="197"/>
      <c r="J28" s="197"/>
      <c r="K28" s="197"/>
      <c r="L28" s="197"/>
      <c r="M28" s="352" t="s">
        <v>17</v>
      </c>
      <c r="N28" s="352" t="s">
        <v>17</v>
      </c>
      <c r="O28" s="352" t="s">
        <v>17</v>
      </c>
      <c r="P28" s="352" t="s">
        <v>17</v>
      </c>
      <c r="Q28" s="263"/>
      <c r="R28" s="35"/>
    </row>
    <row r="29" spans="1:20" ht="15" customHeight="1" x14ac:dyDescent="0.25">
      <c r="A29" s="350">
        <v>29</v>
      </c>
      <c r="B29" s="185"/>
      <c r="C29" s="197"/>
      <c r="D29" s="197"/>
      <c r="E29" s="204" t="s">
        <v>381</v>
      </c>
      <c r="F29" s="204"/>
      <c r="G29" s="197"/>
      <c r="H29" s="197"/>
      <c r="I29" s="197"/>
      <c r="J29" s="197"/>
      <c r="K29" s="197"/>
      <c r="L29" s="197"/>
      <c r="M29" s="185"/>
      <c r="N29" s="200">
        <v>1000000</v>
      </c>
      <c r="O29" s="185"/>
      <c r="P29" s="354">
        <f>P10</f>
        <v>2000000</v>
      </c>
      <c r="Q29" s="263"/>
      <c r="R29" s="34" t="s">
        <v>312</v>
      </c>
      <c r="S29" s="34" t="s">
        <v>430</v>
      </c>
    </row>
    <row r="30" spans="1:20" ht="15" customHeight="1" x14ac:dyDescent="0.25">
      <c r="A30" s="350">
        <v>30</v>
      </c>
      <c r="B30" s="185"/>
      <c r="C30" s="197"/>
      <c r="D30" s="197"/>
      <c r="E30" s="204"/>
      <c r="F30" s="204"/>
      <c r="G30" s="197"/>
      <c r="H30" s="197"/>
      <c r="I30" s="197"/>
      <c r="J30" s="197"/>
      <c r="K30" s="197"/>
      <c r="L30" s="197"/>
      <c r="M30" s="185"/>
      <c r="N30" s="185"/>
      <c r="O30" s="185"/>
      <c r="P30" s="416"/>
      <c r="Q30" s="263"/>
      <c r="R30" s="34"/>
      <c r="S30" s="34"/>
    </row>
    <row r="31" spans="1:20" ht="15" customHeight="1" x14ac:dyDescent="0.25">
      <c r="A31" s="350">
        <v>31</v>
      </c>
      <c r="B31" s="185"/>
      <c r="C31" s="197"/>
      <c r="D31" s="206" t="s">
        <v>5</v>
      </c>
      <c r="E31" s="204"/>
      <c r="F31" s="204"/>
      <c r="G31" s="197"/>
      <c r="H31" s="197"/>
      <c r="I31" s="197"/>
      <c r="J31" s="197"/>
      <c r="K31" s="197"/>
      <c r="L31" s="197"/>
      <c r="M31" s="185"/>
      <c r="N31" s="185"/>
      <c r="O31" s="185"/>
      <c r="P31" s="185"/>
      <c r="Q31" s="263"/>
      <c r="R31" s="34"/>
    </row>
    <row r="32" spans="1:20" ht="15" customHeight="1" x14ac:dyDescent="0.25">
      <c r="A32" s="350">
        <v>32</v>
      </c>
      <c r="B32" s="185"/>
      <c r="C32" s="197"/>
      <c r="D32" s="206"/>
      <c r="E32" s="204" t="s">
        <v>273</v>
      </c>
      <c r="F32" s="204"/>
      <c r="G32" s="197"/>
      <c r="H32" s="197"/>
      <c r="I32" s="197"/>
      <c r="J32" s="197"/>
      <c r="K32" s="197"/>
      <c r="L32" s="197"/>
      <c r="M32" s="185"/>
      <c r="N32" s="354">
        <f>N82</f>
        <v>0</v>
      </c>
      <c r="O32" s="185"/>
      <c r="P32" s="354">
        <f>P82</f>
        <v>0</v>
      </c>
      <c r="Q32" s="263"/>
      <c r="R32" s="34" t="s">
        <v>448</v>
      </c>
    </row>
    <row r="33" spans="1:20" ht="15" customHeight="1" x14ac:dyDescent="0.25">
      <c r="A33" s="350">
        <v>33</v>
      </c>
      <c r="B33" s="185"/>
      <c r="C33" s="197"/>
      <c r="D33" s="206" t="s">
        <v>6</v>
      </c>
      <c r="E33" s="204"/>
      <c r="F33" s="204"/>
      <c r="G33" s="197"/>
      <c r="H33" s="197"/>
      <c r="I33" s="197"/>
      <c r="J33" s="197"/>
      <c r="K33" s="197"/>
      <c r="L33" s="197"/>
      <c r="M33" s="185"/>
      <c r="N33" s="185"/>
      <c r="O33" s="185"/>
      <c r="P33" s="185"/>
      <c r="Q33" s="263"/>
      <c r="R33" s="34"/>
    </row>
    <row r="34" spans="1:20" ht="15" customHeight="1" x14ac:dyDescent="0.25">
      <c r="A34" s="350">
        <v>34</v>
      </c>
      <c r="B34" s="185"/>
      <c r="C34" s="197"/>
      <c r="D34" s="206"/>
      <c r="E34" s="204" t="s">
        <v>272</v>
      </c>
      <c r="F34" s="204"/>
      <c r="G34" s="197"/>
      <c r="H34" s="197"/>
      <c r="I34" s="197"/>
      <c r="J34" s="197"/>
      <c r="K34" s="197"/>
      <c r="L34" s="197"/>
      <c r="M34" s="185"/>
      <c r="N34" s="354">
        <f>N65</f>
        <v>0</v>
      </c>
      <c r="O34" s="185"/>
      <c r="P34" s="354">
        <f>P65</f>
        <v>0</v>
      </c>
      <c r="Q34" s="263"/>
      <c r="R34" s="34" t="s">
        <v>449</v>
      </c>
    </row>
    <row r="35" spans="1:20" ht="15" customHeight="1" x14ac:dyDescent="0.25">
      <c r="A35" s="350">
        <v>35</v>
      </c>
      <c r="B35" s="185"/>
      <c r="C35" s="197"/>
      <c r="D35" s="206" t="s">
        <v>6</v>
      </c>
      <c r="E35" s="204"/>
      <c r="F35" s="197"/>
      <c r="G35" s="197"/>
      <c r="H35" s="197"/>
      <c r="I35" s="197"/>
      <c r="J35" s="197"/>
      <c r="K35" s="197"/>
      <c r="L35" s="197"/>
      <c r="M35" s="185"/>
      <c r="N35" s="185"/>
      <c r="O35" s="185"/>
      <c r="P35" s="185"/>
      <c r="Q35" s="263"/>
      <c r="R35" s="34"/>
    </row>
    <row r="36" spans="1:20" s="13" customFormat="1" ht="15" customHeight="1" x14ac:dyDescent="0.25">
      <c r="A36" s="350">
        <v>36</v>
      </c>
      <c r="B36" s="185"/>
      <c r="C36" s="197"/>
      <c r="D36" s="206"/>
      <c r="E36" s="204"/>
      <c r="F36" s="197" t="s">
        <v>74</v>
      </c>
      <c r="G36" s="197"/>
      <c r="H36" s="197"/>
      <c r="I36" s="197"/>
      <c r="J36" s="197"/>
      <c r="K36" s="197"/>
      <c r="L36" s="197"/>
      <c r="M36" s="200"/>
      <c r="N36" s="185"/>
      <c r="O36" s="200"/>
      <c r="P36" s="185"/>
      <c r="Q36" s="263"/>
      <c r="R36" s="34"/>
      <c r="S36" s="58"/>
      <c r="T36" s="58"/>
    </row>
    <row r="37" spans="1:20" s="13" customFormat="1" ht="15" customHeight="1" x14ac:dyDescent="0.25">
      <c r="A37" s="350">
        <v>37</v>
      </c>
      <c r="B37" s="185"/>
      <c r="C37" s="197"/>
      <c r="D37" s="206"/>
      <c r="E37" s="204"/>
      <c r="F37" s="197" t="s">
        <v>75</v>
      </c>
      <c r="G37" s="197"/>
      <c r="H37" s="197"/>
      <c r="I37" s="197"/>
      <c r="J37" s="197"/>
      <c r="K37" s="197"/>
      <c r="L37" s="197"/>
      <c r="M37" s="200"/>
      <c r="N37" s="185"/>
      <c r="O37" s="200"/>
      <c r="P37" s="185"/>
      <c r="Q37" s="263"/>
      <c r="R37" s="34"/>
      <c r="S37" s="58"/>
      <c r="T37" s="58"/>
    </row>
    <row r="38" spans="1:20" s="13" customFormat="1" ht="15" customHeight="1" x14ac:dyDescent="0.25">
      <c r="A38" s="350">
        <v>38</v>
      </c>
      <c r="B38" s="185"/>
      <c r="C38" s="197"/>
      <c r="D38" s="206"/>
      <c r="E38" s="204"/>
      <c r="F38" s="197" t="s">
        <v>76</v>
      </c>
      <c r="G38" s="197"/>
      <c r="H38" s="197"/>
      <c r="I38" s="197"/>
      <c r="J38" s="197"/>
      <c r="K38" s="197"/>
      <c r="L38" s="197"/>
      <c r="M38" s="200"/>
      <c r="N38" s="185"/>
      <c r="O38" s="200"/>
      <c r="P38" s="185"/>
      <c r="Q38" s="263"/>
      <c r="R38" s="34"/>
      <c r="S38" s="58"/>
      <c r="T38" s="58"/>
    </row>
    <row r="39" spans="1:20" s="13" customFormat="1" ht="15" customHeight="1" x14ac:dyDescent="0.25">
      <c r="A39" s="350">
        <v>39</v>
      </c>
      <c r="B39" s="185"/>
      <c r="C39" s="197"/>
      <c r="D39" s="206"/>
      <c r="E39" s="204" t="s">
        <v>71</v>
      </c>
      <c r="F39" s="197"/>
      <c r="G39" s="197"/>
      <c r="H39" s="197"/>
      <c r="I39" s="197"/>
      <c r="J39" s="197"/>
      <c r="K39" s="197"/>
      <c r="L39" s="197"/>
      <c r="M39" s="185"/>
      <c r="N39" s="354">
        <f>SUM(M36:M38)</f>
        <v>0</v>
      </c>
      <c r="O39" s="185"/>
      <c r="P39" s="354">
        <f>SUM(O36:O38)</f>
        <v>0</v>
      </c>
      <c r="Q39" s="263"/>
      <c r="R39" s="34" t="s">
        <v>146</v>
      </c>
      <c r="S39" s="58"/>
      <c r="T39" s="58"/>
    </row>
    <row r="40" spans="1:20" s="13" customFormat="1" ht="15" customHeight="1" x14ac:dyDescent="0.25">
      <c r="A40" s="350">
        <v>40</v>
      </c>
      <c r="B40" s="185"/>
      <c r="C40" s="197"/>
      <c r="D40" s="206" t="s">
        <v>77</v>
      </c>
      <c r="E40" s="204"/>
      <c r="F40" s="197"/>
      <c r="G40" s="197"/>
      <c r="H40" s="197"/>
      <c r="I40" s="197"/>
      <c r="J40" s="197"/>
      <c r="K40" s="197"/>
      <c r="L40" s="197"/>
      <c r="M40" s="185"/>
      <c r="N40" s="185"/>
      <c r="O40" s="185"/>
      <c r="P40" s="185"/>
      <c r="Q40" s="263"/>
      <c r="R40" s="34"/>
      <c r="S40" s="58"/>
      <c r="T40" s="58"/>
    </row>
    <row r="41" spans="1:20" s="13" customFormat="1" ht="15" customHeight="1" x14ac:dyDescent="0.25">
      <c r="A41" s="350">
        <v>41</v>
      </c>
      <c r="B41" s="185"/>
      <c r="C41" s="252"/>
      <c r="D41" s="206"/>
      <c r="E41" s="204"/>
      <c r="F41" s="197" t="s">
        <v>78</v>
      </c>
      <c r="G41" s="197"/>
      <c r="H41" s="197"/>
      <c r="I41" s="197"/>
      <c r="J41" s="197"/>
      <c r="K41" s="197"/>
      <c r="L41" s="197"/>
      <c r="M41" s="200"/>
      <c r="N41" s="185"/>
      <c r="O41" s="200"/>
      <c r="P41" s="185"/>
      <c r="Q41" s="263"/>
      <c r="R41" s="34"/>
      <c r="S41" s="58"/>
      <c r="T41" s="58"/>
    </row>
    <row r="42" spans="1:20" s="13" customFormat="1" ht="15" customHeight="1" x14ac:dyDescent="0.25">
      <c r="A42" s="350">
        <v>42</v>
      </c>
      <c r="B42" s="185"/>
      <c r="C42" s="197"/>
      <c r="D42" s="206"/>
      <c r="E42" s="204"/>
      <c r="F42" s="197" t="s">
        <v>79</v>
      </c>
      <c r="G42" s="197"/>
      <c r="H42" s="197"/>
      <c r="I42" s="197"/>
      <c r="J42" s="197"/>
      <c r="K42" s="197"/>
      <c r="L42" s="197"/>
      <c r="M42" s="200"/>
      <c r="N42" s="185"/>
      <c r="O42" s="200"/>
      <c r="P42" s="185"/>
      <c r="Q42" s="263"/>
      <c r="R42" s="34"/>
      <c r="S42" s="58"/>
      <c r="T42" s="58"/>
    </row>
    <row r="43" spans="1:20" s="13" customFormat="1" ht="15" customHeight="1" x14ac:dyDescent="0.25">
      <c r="A43" s="350">
        <v>43</v>
      </c>
      <c r="B43" s="185"/>
      <c r="C43" s="197"/>
      <c r="D43" s="206"/>
      <c r="E43" s="204"/>
      <c r="F43" s="197" t="s">
        <v>80</v>
      </c>
      <c r="G43" s="197"/>
      <c r="H43" s="197"/>
      <c r="I43" s="197"/>
      <c r="J43" s="197"/>
      <c r="K43" s="197"/>
      <c r="L43" s="197"/>
      <c r="M43" s="200"/>
      <c r="N43" s="185"/>
      <c r="O43" s="200"/>
      <c r="P43" s="185"/>
      <c r="Q43" s="263"/>
      <c r="R43" s="34"/>
      <c r="S43" s="58"/>
      <c r="T43" s="58"/>
    </row>
    <row r="44" spans="1:20" s="13" customFormat="1" ht="15" customHeight="1" x14ac:dyDescent="0.25">
      <c r="A44" s="350">
        <v>44</v>
      </c>
      <c r="B44" s="185"/>
      <c r="C44" s="197"/>
      <c r="D44" s="206"/>
      <c r="E44" s="204" t="s">
        <v>22</v>
      </c>
      <c r="F44" s="197"/>
      <c r="G44" s="197"/>
      <c r="H44" s="197"/>
      <c r="I44" s="197"/>
      <c r="J44" s="197"/>
      <c r="K44" s="197"/>
      <c r="L44" s="197"/>
      <c r="M44" s="185"/>
      <c r="N44" s="354">
        <f>SUM(M41:M43)</f>
        <v>0</v>
      </c>
      <c r="O44" s="185"/>
      <c r="P44" s="354">
        <f>SUM(O41:O43)</f>
        <v>0</v>
      </c>
      <c r="Q44" s="263"/>
      <c r="R44" s="34" t="s">
        <v>145</v>
      </c>
      <c r="S44" s="58"/>
      <c r="T44" s="58"/>
    </row>
    <row r="45" spans="1:20" s="13" customFormat="1" ht="15" customHeight="1" x14ac:dyDescent="0.25">
      <c r="A45" s="350">
        <v>45</v>
      </c>
      <c r="B45" s="185"/>
      <c r="C45" s="197"/>
      <c r="D45" s="206"/>
      <c r="E45" s="204"/>
      <c r="F45" s="197"/>
      <c r="G45" s="197"/>
      <c r="H45" s="197"/>
      <c r="I45" s="197"/>
      <c r="J45" s="197"/>
      <c r="K45" s="197"/>
      <c r="L45" s="197"/>
      <c r="M45" s="185"/>
      <c r="N45" s="416"/>
      <c r="O45" s="185"/>
      <c r="P45" s="416"/>
      <c r="Q45" s="263"/>
      <c r="R45" s="34"/>
      <c r="S45" s="58"/>
      <c r="T45" s="58"/>
    </row>
    <row r="46" spans="1:20" s="13" customFormat="1" ht="15" customHeight="1" x14ac:dyDescent="0.25">
      <c r="A46" s="350">
        <v>46</v>
      </c>
      <c r="B46" s="185"/>
      <c r="C46" s="197"/>
      <c r="D46" s="206" t="s">
        <v>5</v>
      </c>
      <c r="E46" s="204" t="s">
        <v>347</v>
      </c>
      <c r="F46" s="197"/>
      <c r="G46" s="197"/>
      <c r="H46" s="197"/>
      <c r="I46" s="197"/>
      <c r="J46" s="197"/>
      <c r="K46" s="197"/>
      <c r="L46" s="197"/>
      <c r="M46" s="185"/>
      <c r="N46" s="416"/>
      <c r="O46" s="185"/>
      <c r="P46" s="354">
        <f>K125</f>
        <v>0</v>
      </c>
      <c r="Q46" s="263"/>
      <c r="R46" s="34" t="s">
        <v>450</v>
      </c>
      <c r="S46" s="58"/>
      <c r="T46" s="58"/>
    </row>
    <row r="47" spans="1:20" ht="15" customHeight="1" x14ac:dyDescent="0.25">
      <c r="A47" s="350">
        <v>47</v>
      </c>
      <c r="B47" s="185"/>
      <c r="C47" s="197"/>
      <c r="D47" s="206"/>
      <c r="E47" s="204"/>
      <c r="F47" s="191"/>
      <c r="G47" s="197"/>
      <c r="H47" s="197"/>
      <c r="I47" s="197"/>
      <c r="J47" s="197"/>
      <c r="K47" s="197"/>
      <c r="L47" s="197"/>
      <c r="M47" s="185"/>
      <c r="N47" s="185"/>
      <c r="O47" s="185"/>
      <c r="P47" s="185"/>
      <c r="Q47" s="263"/>
      <c r="R47" s="34"/>
    </row>
    <row r="48" spans="1:20" ht="15" customHeight="1" x14ac:dyDescent="0.25">
      <c r="A48" s="350">
        <v>48</v>
      </c>
      <c r="B48" s="185"/>
      <c r="C48" s="252"/>
      <c r="D48" s="206" t="s">
        <v>6</v>
      </c>
      <c r="E48" s="204" t="s">
        <v>24</v>
      </c>
      <c r="F48" s="197"/>
      <c r="G48" s="197"/>
      <c r="H48" s="197"/>
      <c r="I48" s="197"/>
      <c r="J48" s="197"/>
      <c r="K48" s="197"/>
      <c r="L48" s="197"/>
      <c r="M48" s="185"/>
      <c r="N48" s="185"/>
      <c r="O48" s="185"/>
      <c r="P48" s="354">
        <f>P50-(P29-P32+P34+P39-P44+P46)</f>
        <v>-1165024</v>
      </c>
      <c r="Q48" s="263"/>
      <c r="R48" s="34" t="s">
        <v>313</v>
      </c>
    </row>
    <row r="49" spans="1:19" ht="15" customHeight="1" thickBot="1" x14ac:dyDescent="0.3">
      <c r="A49" s="350">
        <v>49</v>
      </c>
      <c r="B49" s="185"/>
      <c r="C49" s="197"/>
      <c r="D49" s="197"/>
      <c r="E49" s="204"/>
      <c r="F49" s="197"/>
      <c r="G49" s="197"/>
      <c r="H49" s="197"/>
      <c r="I49" s="197"/>
      <c r="J49" s="197"/>
      <c r="K49" s="197"/>
      <c r="L49" s="197"/>
      <c r="M49" s="185"/>
      <c r="N49" s="185"/>
      <c r="O49" s="185"/>
      <c r="P49" s="185"/>
      <c r="Q49" s="263"/>
      <c r="R49" s="34"/>
    </row>
    <row r="50" spans="1:19" ht="15" customHeight="1" thickBot="1" x14ac:dyDescent="0.3">
      <c r="A50" s="350">
        <v>50</v>
      </c>
      <c r="B50" s="185"/>
      <c r="C50" s="204"/>
      <c r="D50" s="197"/>
      <c r="E50" s="204" t="s">
        <v>72</v>
      </c>
      <c r="F50" s="197"/>
      <c r="G50" s="197"/>
      <c r="H50" s="197"/>
      <c r="I50" s="197"/>
      <c r="J50" s="197"/>
      <c r="K50" s="197"/>
      <c r="L50" s="197"/>
      <c r="M50" s="185"/>
      <c r="N50" s="347">
        <f>N29-N32+N34+N39-N44</f>
        <v>1000000</v>
      </c>
      <c r="O50" s="185"/>
      <c r="P50" s="347">
        <f>'S4a.Asset Allocations'!J86</f>
        <v>834976</v>
      </c>
      <c r="Q50" s="263"/>
      <c r="R50" s="34" t="s">
        <v>425</v>
      </c>
    </row>
    <row r="51" spans="1:19" ht="42" customHeight="1" x14ac:dyDescent="0.25">
      <c r="A51" s="350">
        <v>51</v>
      </c>
      <c r="B51" s="185"/>
      <c r="C51" s="857" t="s">
        <v>279</v>
      </c>
      <c r="D51" s="857"/>
      <c r="E51" s="857"/>
      <c r="F51" s="857"/>
      <c r="G51" s="857"/>
      <c r="H51" s="857"/>
      <c r="I51" s="857"/>
      <c r="J51" s="857"/>
      <c r="K51" s="857"/>
      <c r="L51" s="857"/>
      <c r="M51" s="857"/>
      <c r="N51" s="857"/>
      <c r="O51" s="857"/>
      <c r="P51" s="857"/>
      <c r="Q51" s="263"/>
      <c r="R51" s="34"/>
    </row>
    <row r="52" spans="1:19" ht="17.25" customHeight="1" x14ac:dyDescent="0.25">
      <c r="A52" s="350">
        <v>52</v>
      </c>
      <c r="B52" s="185"/>
      <c r="C52" s="453"/>
      <c r="D52" s="453"/>
      <c r="E52" s="453"/>
      <c r="F52" s="453"/>
      <c r="G52" s="453"/>
      <c r="H52" s="453"/>
      <c r="I52" s="453"/>
      <c r="J52" s="453"/>
      <c r="K52" s="453"/>
      <c r="L52" s="453"/>
      <c r="M52" s="453"/>
      <c r="N52" s="453"/>
      <c r="O52" s="453"/>
      <c r="P52" s="453"/>
      <c r="Q52" s="263"/>
      <c r="R52" s="34"/>
    </row>
    <row r="53" spans="1:19" ht="30" customHeight="1" x14ac:dyDescent="0.3">
      <c r="A53" s="350">
        <v>53</v>
      </c>
      <c r="B53" s="197"/>
      <c r="C53" s="194" t="s">
        <v>375</v>
      </c>
      <c r="D53" s="197"/>
      <c r="E53" s="197"/>
      <c r="F53" s="197"/>
      <c r="G53" s="197"/>
      <c r="H53" s="197"/>
      <c r="I53" s="197"/>
      <c r="J53" s="197"/>
      <c r="K53" s="197"/>
      <c r="L53" s="186"/>
      <c r="M53" s="186"/>
      <c r="N53" s="186"/>
      <c r="O53" s="186"/>
      <c r="P53" s="186"/>
      <c r="Q53" s="263"/>
      <c r="R53" s="34"/>
    </row>
    <row r="54" spans="1:19" x14ac:dyDescent="0.25">
      <c r="A54" s="350">
        <v>54</v>
      </c>
      <c r="B54" s="186"/>
      <c r="C54" s="186"/>
      <c r="D54" s="186"/>
      <c r="E54" s="186"/>
      <c r="F54" s="186"/>
      <c r="G54" s="186"/>
      <c r="H54" s="186"/>
      <c r="I54" s="186"/>
      <c r="J54" s="197"/>
      <c r="K54" s="186"/>
      <c r="L54" s="186"/>
      <c r="M54" s="186"/>
      <c r="N54" s="186"/>
      <c r="O54" s="186"/>
      <c r="P54" s="186"/>
      <c r="Q54" s="263"/>
      <c r="R54" s="34"/>
    </row>
    <row r="55" spans="1:19" ht="15" customHeight="1" x14ac:dyDescent="0.25">
      <c r="A55" s="350">
        <v>55</v>
      </c>
      <c r="B55" s="197"/>
      <c r="C55" s="197"/>
      <c r="D55" s="197"/>
      <c r="E55" s="197"/>
      <c r="F55" s="197" t="s">
        <v>1011</v>
      </c>
      <c r="G55" s="197"/>
      <c r="H55" s="197"/>
      <c r="I55" s="197"/>
      <c r="J55" s="197"/>
      <c r="K55" s="197"/>
      <c r="L55" s="197"/>
      <c r="M55" s="197"/>
      <c r="N55" s="197"/>
      <c r="O55" s="197"/>
      <c r="P55" s="200"/>
      <c r="Q55" s="263"/>
      <c r="R55" s="34"/>
      <c r="S55" s="34" t="s">
        <v>173</v>
      </c>
    </row>
    <row r="56" spans="1:19" ht="15" customHeight="1" x14ac:dyDescent="0.25">
      <c r="A56" s="350">
        <v>56</v>
      </c>
      <c r="B56" s="197"/>
      <c r="C56" s="197"/>
      <c r="D56" s="197"/>
      <c r="E56" s="197"/>
      <c r="F56" s="197" t="s">
        <v>1012</v>
      </c>
      <c r="G56" s="197"/>
      <c r="H56" s="197"/>
      <c r="I56" s="197"/>
      <c r="J56" s="197"/>
      <c r="K56" s="197"/>
      <c r="L56" s="197"/>
      <c r="M56" s="197"/>
      <c r="N56" s="197"/>
      <c r="O56" s="197"/>
      <c r="P56" s="200"/>
      <c r="Q56" s="263"/>
      <c r="R56" s="34"/>
      <c r="S56" s="34" t="s">
        <v>173</v>
      </c>
    </row>
    <row r="57" spans="1:19" ht="15" customHeight="1" x14ac:dyDescent="0.25">
      <c r="A57" s="350">
        <v>57</v>
      </c>
      <c r="B57" s="197"/>
      <c r="C57" s="197"/>
      <c r="D57" s="197"/>
      <c r="E57" s="197"/>
      <c r="F57" s="197" t="s">
        <v>82</v>
      </c>
      <c r="G57" s="197"/>
      <c r="H57" s="197"/>
      <c r="I57" s="197"/>
      <c r="J57" s="197"/>
      <c r="K57" s="197"/>
      <c r="L57" s="197"/>
      <c r="M57" s="197"/>
      <c r="N57" s="197"/>
      <c r="O57" s="197"/>
      <c r="P57" s="355">
        <f>IF(P55&lt;&gt;0,P55/P56-1, 0)</f>
        <v>0</v>
      </c>
      <c r="Q57" s="263"/>
      <c r="R57" s="34"/>
    </row>
    <row r="58" spans="1:19" ht="15" customHeight="1" x14ac:dyDescent="0.25">
      <c r="A58" s="350">
        <v>58</v>
      </c>
      <c r="B58" s="197"/>
      <c r="C58" s="197"/>
      <c r="D58" s="197"/>
      <c r="E58" s="197"/>
      <c r="F58" s="197"/>
      <c r="G58" s="197"/>
      <c r="H58" s="197"/>
      <c r="I58" s="197"/>
      <c r="J58" s="197"/>
      <c r="K58" s="197"/>
      <c r="L58" s="197"/>
      <c r="M58" s="451"/>
      <c r="N58" s="451"/>
      <c r="O58" s="451"/>
      <c r="P58" s="451"/>
      <c r="Q58" s="263"/>
      <c r="R58" s="34"/>
    </row>
    <row r="59" spans="1:19" ht="15" customHeight="1" x14ac:dyDescent="0.25">
      <c r="A59" s="350">
        <v>59</v>
      </c>
      <c r="B59" s="197"/>
      <c r="C59" s="197"/>
      <c r="D59" s="197"/>
      <c r="E59" s="197"/>
      <c r="F59" s="197"/>
      <c r="G59" s="197"/>
      <c r="H59" s="197"/>
      <c r="I59" s="197"/>
      <c r="J59" s="197"/>
      <c r="K59" s="197"/>
      <c r="L59" s="197"/>
      <c r="M59" s="858" t="s">
        <v>73</v>
      </c>
      <c r="N59" s="858"/>
      <c r="O59" s="858" t="s">
        <v>42</v>
      </c>
      <c r="P59" s="858"/>
      <c r="Q59" s="263"/>
      <c r="R59" s="34"/>
    </row>
    <row r="60" spans="1:19" ht="15" customHeight="1" x14ac:dyDescent="0.25">
      <c r="A60" s="350">
        <v>60</v>
      </c>
      <c r="B60" s="197"/>
      <c r="C60" s="197"/>
      <c r="D60" s="197"/>
      <c r="E60" s="197"/>
      <c r="F60" s="197"/>
      <c r="G60" s="197"/>
      <c r="H60" s="197"/>
      <c r="I60" s="197"/>
      <c r="J60" s="197"/>
      <c r="K60" s="197"/>
      <c r="L60" s="197"/>
      <c r="M60" s="356" t="s">
        <v>17</v>
      </c>
      <c r="N60" s="356" t="s">
        <v>17</v>
      </c>
      <c r="O60" s="356" t="s">
        <v>17</v>
      </c>
      <c r="P60" s="356" t="s">
        <v>17</v>
      </c>
      <c r="Q60" s="263"/>
      <c r="R60" s="35"/>
    </row>
    <row r="61" spans="1:19" ht="15" customHeight="1" x14ac:dyDescent="0.25">
      <c r="A61" s="350">
        <v>61</v>
      </c>
      <c r="B61" s="197"/>
      <c r="C61" s="197"/>
      <c r="D61" s="197"/>
      <c r="E61" s="197"/>
      <c r="F61" s="197" t="s">
        <v>18</v>
      </c>
      <c r="G61" s="197"/>
      <c r="H61" s="197"/>
      <c r="I61" s="197"/>
      <c r="J61" s="197"/>
      <c r="K61" s="197"/>
      <c r="L61" s="197"/>
      <c r="M61" s="209">
        <f>N29</f>
        <v>1000000</v>
      </c>
      <c r="N61" s="185"/>
      <c r="O61" s="209">
        <f>P29</f>
        <v>2000000</v>
      </c>
      <c r="P61" s="185"/>
      <c r="Q61" s="263"/>
      <c r="R61" s="34" t="s">
        <v>314</v>
      </c>
    </row>
    <row r="62" spans="1:19" ht="15" customHeight="1" x14ac:dyDescent="0.25">
      <c r="A62" s="350">
        <v>62</v>
      </c>
      <c r="B62" s="186"/>
      <c r="C62" s="252"/>
      <c r="D62" s="206" t="s">
        <v>5</v>
      </c>
      <c r="E62" s="252"/>
      <c r="F62" s="455" t="s">
        <v>995</v>
      </c>
      <c r="G62" s="455"/>
      <c r="H62" s="455"/>
      <c r="I62" s="455"/>
      <c r="J62" s="455"/>
      <c r="K62" s="455"/>
      <c r="L62" s="197"/>
      <c r="M62" s="200"/>
      <c r="N62" s="185"/>
      <c r="O62" s="200"/>
      <c r="P62" s="185"/>
      <c r="Q62" s="263"/>
      <c r="R62" s="34"/>
    </row>
    <row r="63" spans="1:19" ht="15" customHeight="1" x14ac:dyDescent="0.25">
      <c r="A63" s="350">
        <v>63</v>
      </c>
      <c r="B63" s="197"/>
      <c r="C63" s="197"/>
      <c r="D63" s="197"/>
      <c r="E63" s="197"/>
      <c r="F63" s="197"/>
      <c r="G63" s="197"/>
      <c r="H63" s="197"/>
      <c r="I63" s="197"/>
      <c r="J63" s="197"/>
      <c r="K63" s="197"/>
      <c r="L63" s="197"/>
      <c r="M63" s="185"/>
      <c r="N63" s="185"/>
      <c r="O63" s="185"/>
      <c r="P63" s="185"/>
      <c r="Q63" s="263"/>
      <c r="R63" s="34"/>
    </row>
    <row r="64" spans="1:19" ht="15" customHeight="1" thickBot="1" x14ac:dyDescent="0.3">
      <c r="A64" s="350">
        <v>64</v>
      </c>
      <c r="B64" s="197"/>
      <c r="C64" s="197"/>
      <c r="D64" s="455"/>
      <c r="E64" s="455"/>
      <c r="F64" s="455" t="s">
        <v>83</v>
      </c>
      <c r="G64" s="455"/>
      <c r="H64" s="455"/>
      <c r="I64" s="455"/>
      <c r="J64" s="455"/>
      <c r="K64" s="455"/>
      <c r="L64" s="197"/>
      <c r="M64" s="209">
        <f>M61-M62</f>
        <v>1000000</v>
      </c>
      <c r="N64" s="185"/>
      <c r="O64" s="209">
        <f>O61-O62</f>
        <v>2000000</v>
      </c>
      <c r="P64" s="185"/>
      <c r="Q64" s="263"/>
      <c r="R64" s="34"/>
    </row>
    <row r="65" spans="1:20" ht="15" customHeight="1" thickBot="1" x14ac:dyDescent="0.3">
      <c r="A65" s="350">
        <v>65</v>
      </c>
      <c r="B65" s="197"/>
      <c r="C65" s="197"/>
      <c r="D65" s="197"/>
      <c r="E65" s="357" t="s">
        <v>272</v>
      </c>
      <c r="F65" s="197"/>
      <c r="G65" s="197"/>
      <c r="H65" s="197"/>
      <c r="I65" s="197"/>
      <c r="J65" s="197"/>
      <c r="K65" s="197"/>
      <c r="L65" s="197"/>
      <c r="M65" s="185"/>
      <c r="N65" s="199">
        <f>IF(M64&lt;&gt;0,M64*$P57,0)</f>
        <v>0</v>
      </c>
      <c r="O65" s="185"/>
      <c r="P65" s="199">
        <f>IF(O64&lt;&gt;0,O64*$P57,0)</f>
        <v>0</v>
      </c>
      <c r="Q65" s="263"/>
      <c r="R65" s="34" t="s">
        <v>148</v>
      </c>
    </row>
    <row r="66" spans="1:20" s="25" customFormat="1" x14ac:dyDescent="0.25">
      <c r="A66" s="350">
        <v>66</v>
      </c>
      <c r="B66" s="197"/>
      <c r="C66" s="197"/>
      <c r="D66" s="197"/>
      <c r="E66" s="197"/>
      <c r="F66" s="197"/>
      <c r="G66" s="197"/>
      <c r="H66" s="197"/>
      <c r="I66" s="197"/>
      <c r="J66" s="197"/>
      <c r="K66" s="197"/>
      <c r="L66" s="197"/>
      <c r="M66" s="197"/>
      <c r="N66" s="197"/>
      <c r="O66" s="197"/>
      <c r="P66" s="197"/>
      <c r="Q66" s="263"/>
      <c r="R66" s="34"/>
      <c r="S66" s="58"/>
      <c r="T66" s="58"/>
    </row>
    <row r="67" spans="1:20" ht="30" customHeight="1" x14ac:dyDescent="0.3">
      <c r="A67" s="350">
        <v>67</v>
      </c>
      <c r="B67" s="197"/>
      <c r="C67" s="194" t="s">
        <v>376</v>
      </c>
      <c r="D67" s="197"/>
      <c r="E67" s="197"/>
      <c r="F67" s="197"/>
      <c r="G67" s="197"/>
      <c r="H67" s="197"/>
      <c r="I67" s="197"/>
      <c r="J67" s="197"/>
      <c r="K67" s="197"/>
      <c r="L67" s="186"/>
      <c r="M67" s="186"/>
      <c r="N67" s="186"/>
      <c r="O67" s="186"/>
      <c r="P67" s="186"/>
      <c r="Q67" s="263"/>
      <c r="R67" s="34"/>
    </row>
    <row r="68" spans="1:20" ht="35.25" customHeight="1" x14ac:dyDescent="0.25">
      <c r="A68" s="350">
        <v>68</v>
      </c>
      <c r="B68" s="197"/>
      <c r="C68" s="197"/>
      <c r="D68" s="197"/>
      <c r="E68" s="197"/>
      <c r="F68" s="197"/>
      <c r="G68" s="197"/>
      <c r="H68" s="197"/>
      <c r="I68" s="197"/>
      <c r="J68" s="197"/>
      <c r="K68" s="197"/>
      <c r="L68" s="197"/>
      <c r="M68" s="855" t="s">
        <v>84</v>
      </c>
      <c r="N68" s="855"/>
      <c r="O68" s="855" t="s">
        <v>85</v>
      </c>
      <c r="P68" s="855"/>
      <c r="Q68" s="263"/>
      <c r="R68" s="34"/>
    </row>
    <row r="69" spans="1:20" ht="15" customHeight="1" x14ac:dyDescent="0.25">
      <c r="A69" s="350">
        <v>69</v>
      </c>
      <c r="B69" s="197"/>
      <c r="C69" s="197"/>
      <c r="D69" s="455"/>
      <c r="E69" s="204" t="s">
        <v>86</v>
      </c>
      <c r="F69" s="455"/>
      <c r="G69" s="455"/>
      <c r="H69" s="455"/>
      <c r="I69" s="455"/>
      <c r="J69" s="455"/>
      <c r="K69" s="455"/>
      <c r="L69" s="197"/>
      <c r="M69" s="185"/>
      <c r="N69" s="200"/>
      <c r="O69" s="185"/>
      <c r="P69" s="200"/>
      <c r="Q69" s="263"/>
      <c r="R69" s="34"/>
      <c r="S69" s="34" t="s">
        <v>174</v>
      </c>
    </row>
    <row r="70" spans="1:20" ht="15" customHeight="1" x14ac:dyDescent="0.25">
      <c r="A70" s="350">
        <v>70</v>
      </c>
      <c r="B70" s="197"/>
      <c r="C70" s="206"/>
      <c r="D70" s="206" t="s">
        <v>6</v>
      </c>
      <c r="E70" s="204"/>
      <c r="F70" s="197" t="s">
        <v>87</v>
      </c>
      <c r="G70" s="187"/>
      <c r="H70" s="187"/>
      <c r="I70" s="187"/>
      <c r="J70" s="187"/>
      <c r="K70" s="187"/>
      <c r="L70" s="197"/>
      <c r="M70" s="200"/>
      <c r="N70" s="185"/>
      <c r="O70" s="209">
        <f>'S6.Actual Expenditure Capex'!K34</f>
        <v>0</v>
      </c>
      <c r="P70" s="185"/>
      <c r="Q70" s="263"/>
      <c r="R70" s="34" t="s">
        <v>315</v>
      </c>
    </row>
    <row r="71" spans="1:20" ht="15" customHeight="1" x14ac:dyDescent="0.25">
      <c r="A71" s="350">
        <v>71</v>
      </c>
      <c r="B71" s="197"/>
      <c r="C71" s="206"/>
      <c r="D71" s="206" t="s">
        <v>5</v>
      </c>
      <c r="E71" s="204"/>
      <c r="F71" s="197" t="s">
        <v>21</v>
      </c>
      <c r="G71" s="187"/>
      <c r="H71" s="187"/>
      <c r="I71" s="187"/>
      <c r="J71" s="187"/>
      <c r="K71" s="187"/>
      <c r="L71" s="197"/>
      <c r="M71" s="209">
        <f>N39</f>
        <v>0</v>
      </c>
      <c r="N71" s="185"/>
      <c r="O71" s="209">
        <f>P39</f>
        <v>0</v>
      </c>
      <c r="P71" s="185"/>
      <c r="Q71" s="263"/>
      <c r="R71" s="55" t="s">
        <v>316</v>
      </c>
    </row>
    <row r="72" spans="1:20" ht="15" customHeight="1" thickBot="1" x14ac:dyDescent="0.3">
      <c r="A72" s="350">
        <v>72</v>
      </c>
      <c r="B72" s="197"/>
      <c r="C72" s="206"/>
      <c r="D72" s="206" t="s">
        <v>6</v>
      </c>
      <c r="E72" s="204"/>
      <c r="F72" s="197" t="s">
        <v>24</v>
      </c>
      <c r="G72" s="187"/>
      <c r="H72" s="187"/>
      <c r="I72" s="187"/>
      <c r="J72" s="187"/>
      <c r="K72" s="187"/>
      <c r="L72" s="197"/>
      <c r="M72" s="185"/>
      <c r="N72" s="185"/>
      <c r="O72" s="200"/>
      <c r="P72" s="185"/>
      <c r="Q72" s="263"/>
      <c r="R72" s="34"/>
    </row>
    <row r="73" spans="1:20" ht="15" customHeight="1" thickBot="1" x14ac:dyDescent="0.3">
      <c r="A73" s="350">
        <v>73</v>
      </c>
      <c r="B73" s="197"/>
      <c r="C73" s="197"/>
      <c r="D73" s="455"/>
      <c r="E73" s="204" t="s">
        <v>88</v>
      </c>
      <c r="F73" s="455"/>
      <c r="G73" s="455"/>
      <c r="H73" s="455"/>
      <c r="I73" s="455"/>
      <c r="J73" s="455"/>
      <c r="K73" s="455"/>
      <c r="L73" s="197"/>
      <c r="M73" s="185"/>
      <c r="N73" s="199">
        <f>N69+M70-M71</f>
        <v>0</v>
      </c>
      <c r="O73" s="185"/>
      <c r="P73" s="199">
        <f>P69+O70-O71+O72</f>
        <v>0</v>
      </c>
      <c r="Q73" s="263"/>
      <c r="R73" s="34"/>
    </row>
    <row r="74" spans="1:20" ht="15" customHeight="1" x14ac:dyDescent="0.25">
      <c r="A74" s="350">
        <v>74</v>
      </c>
      <c r="B74" s="197"/>
      <c r="C74" s="197"/>
      <c r="D74" s="455"/>
      <c r="E74" s="455"/>
      <c r="F74" s="455"/>
      <c r="G74" s="455"/>
      <c r="H74" s="455"/>
      <c r="I74" s="455"/>
      <c r="J74" s="455"/>
      <c r="K74" s="455"/>
      <c r="L74" s="197"/>
      <c r="M74" s="197"/>
      <c r="N74" s="186"/>
      <c r="O74" s="197"/>
      <c r="P74" s="197"/>
      <c r="Q74" s="263"/>
      <c r="R74" s="34"/>
    </row>
    <row r="75" spans="1:20" ht="15" customHeight="1" x14ac:dyDescent="0.25">
      <c r="A75" s="350">
        <v>75</v>
      </c>
      <c r="B75" s="197"/>
      <c r="C75" s="197"/>
      <c r="D75" s="455"/>
      <c r="E75" s="455"/>
      <c r="F75" s="197" t="s">
        <v>89</v>
      </c>
      <c r="G75" s="455"/>
      <c r="H75" s="455"/>
      <c r="I75" s="455"/>
      <c r="J75" s="455"/>
      <c r="K75" s="455"/>
      <c r="L75" s="197"/>
      <c r="M75" s="197"/>
      <c r="N75" s="186"/>
      <c r="O75" s="197"/>
      <c r="P75" s="158"/>
      <c r="Q75" s="263"/>
      <c r="R75" s="34"/>
    </row>
    <row r="76" spans="1:20" ht="15" customHeight="1" x14ac:dyDescent="0.25">
      <c r="A76" s="350">
        <v>76</v>
      </c>
      <c r="B76" s="197"/>
      <c r="C76" s="197"/>
      <c r="D76" s="455"/>
      <c r="E76" s="455"/>
      <c r="F76" s="197"/>
      <c r="G76" s="455"/>
      <c r="H76" s="455"/>
      <c r="I76" s="455"/>
      <c r="J76" s="455"/>
      <c r="K76" s="455"/>
      <c r="L76" s="197"/>
      <c r="M76" s="197"/>
      <c r="N76" s="186"/>
      <c r="O76" s="197"/>
      <c r="P76" s="197"/>
      <c r="Q76" s="263"/>
      <c r="R76" s="34"/>
    </row>
    <row r="77" spans="1:20" ht="30" customHeight="1" x14ac:dyDescent="0.3">
      <c r="A77" s="350">
        <v>77</v>
      </c>
      <c r="B77" s="197"/>
      <c r="C77" s="194" t="s">
        <v>377</v>
      </c>
      <c r="D77" s="197"/>
      <c r="E77" s="197"/>
      <c r="F77" s="197"/>
      <c r="G77" s="197"/>
      <c r="H77" s="197"/>
      <c r="I77" s="197"/>
      <c r="J77" s="197"/>
      <c r="K77" s="197"/>
      <c r="L77" s="186"/>
      <c r="M77" s="859"/>
      <c r="N77" s="859"/>
      <c r="O77" s="859"/>
      <c r="P77" s="859"/>
      <c r="Q77" s="263"/>
      <c r="R77" s="34"/>
    </row>
    <row r="78" spans="1:20" ht="12.75" customHeight="1" x14ac:dyDescent="0.25">
      <c r="A78" s="350">
        <v>78</v>
      </c>
      <c r="B78" s="197"/>
      <c r="C78" s="197"/>
      <c r="D78" s="197"/>
      <c r="E78" s="197"/>
      <c r="F78" s="197"/>
      <c r="G78" s="197"/>
      <c r="H78" s="197"/>
      <c r="I78" s="197"/>
      <c r="J78" s="197"/>
      <c r="K78" s="197"/>
      <c r="L78" s="197"/>
      <c r="M78" s="855" t="s">
        <v>73</v>
      </c>
      <c r="N78" s="855"/>
      <c r="O78" s="855" t="s">
        <v>42</v>
      </c>
      <c r="P78" s="855"/>
      <c r="Q78" s="263"/>
      <c r="R78" s="34"/>
    </row>
    <row r="79" spans="1:20" ht="15" customHeight="1" x14ac:dyDescent="0.25">
      <c r="A79" s="350">
        <v>79</v>
      </c>
      <c r="B79" s="197"/>
      <c r="C79" s="197"/>
      <c r="D79" s="197"/>
      <c r="E79" s="197"/>
      <c r="F79" s="197"/>
      <c r="G79" s="197"/>
      <c r="H79" s="197"/>
      <c r="I79" s="197"/>
      <c r="J79" s="197"/>
      <c r="K79" s="197"/>
      <c r="L79" s="197"/>
      <c r="M79" s="352" t="s">
        <v>17</v>
      </c>
      <c r="N79" s="352" t="s">
        <v>17</v>
      </c>
      <c r="O79" s="352" t="s">
        <v>17</v>
      </c>
      <c r="P79" s="352" t="s">
        <v>17</v>
      </c>
      <c r="Q79" s="263"/>
      <c r="R79" s="35"/>
    </row>
    <row r="80" spans="1:20" ht="15" customHeight="1" x14ac:dyDescent="0.25">
      <c r="A80" s="350">
        <v>80</v>
      </c>
      <c r="B80" s="197"/>
      <c r="C80" s="197"/>
      <c r="D80" s="197"/>
      <c r="E80" s="197"/>
      <c r="F80" s="191" t="s">
        <v>280</v>
      </c>
      <c r="G80" s="197"/>
      <c r="H80" s="197"/>
      <c r="I80" s="197"/>
      <c r="J80" s="197"/>
      <c r="K80" s="197"/>
      <c r="L80" s="197"/>
      <c r="M80" s="200"/>
      <c r="N80" s="185"/>
      <c r="O80" s="200"/>
      <c r="P80" s="185"/>
      <c r="Q80" s="263"/>
      <c r="R80" s="34"/>
    </row>
    <row r="81" spans="1:20" ht="15" customHeight="1" thickBot="1" x14ac:dyDescent="0.3">
      <c r="A81" s="350">
        <v>81</v>
      </c>
      <c r="B81" s="197"/>
      <c r="C81" s="197"/>
      <c r="D81" s="206"/>
      <c r="E81" s="197"/>
      <c r="F81" s="191" t="s">
        <v>281</v>
      </c>
      <c r="G81" s="197"/>
      <c r="H81" s="197"/>
      <c r="I81" s="197"/>
      <c r="J81" s="197"/>
      <c r="K81" s="197"/>
      <c r="L81" s="197"/>
      <c r="M81" s="200"/>
      <c r="N81" s="185"/>
      <c r="O81" s="200"/>
      <c r="P81" s="185"/>
      <c r="Q81" s="263"/>
      <c r="R81" s="34"/>
    </row>
    <row r="82" spans="1:20" ht="15" customHeight="1" thickBot="1" x14ac:dyDescent="0.3">
      <c r="A82" s="350">
        <v>82</v>
      </c>
      <c r="B82" s="197"/>
      <c r="C82" s="197"/>
      <c r="D82" s="197"/>
      <c r="E82" s="204" t="s">
        <v>45</v>
      </c>
      <c r="F82" s="197"/>
      <c r="G82" s="197"/>
      <c r="H82" s="197"/>
      <c r="I82" s="197"/>
      <c r="J82" s="197"/>
      <c r="K82" s="197"/>
      <c r="L82" s="197"/>
      <c r="M82" s="185"/>
      <c r="N82" s="347">
        <f>SUM(M80:M81)</f>
        <v>0</v>
      </c>
      <c r="O82" s="185"/>
      <c r="P82" s="347">
        <f>SUM(O80:O81)</f>
        <v>0</v>
      </c>
      <c r="Q82" s="263"/>
      <c r="R82" s="34" t="s">
        <v>317</v>
      </c>
    </row>
    <row r="83" spans="1:20" x14ac:dyDescent="0.25">
      <c r="A83" s="350">
        <v>83</v>
      </c>
      <c r="B83" s="197"/>
      <c r="C83" s="197"/>
      <c r="D83" s="197"/>
      <c r="E83" s="197"/>
      <c r="F83" s="197"/>
      <c r="G83" s="197"/>
      <c r="H83" s="197"/>
      <c r="I83" s="197"/>
      <c r="J83" s="197"/>
      <c r="K83" s="197"/>
      <c r="L83" s="197"/>
      <c r="M83" s="197"/>
      <c r="N83" s="197"/>
      <c r="O83" s="197"/>
      <c r="P83" s="197"/>
      <c r="Q83" s="183"/>
      <c r="R83" s="34"/>
    </row>
    <row r="84" spans="1:20" ht="30" customHeight="1" x14ac:dyDescent="0.3">
      <c r="A84" s="350">
        <v>84</v>
      </c>
      <c r="B84" s="197"/>
      <c r="C84" s="194" t="s">
        <v>378</v>
      </c>
      <c r="D84" s="197"/>
      <c r="E84" s="197"/>
      <c r="F84" s="197"/>
      <c r="G84" s="197"/>
      <c r="H84" s="197"/>
      <c r="I84" s="197"/>
      <c r="J84" s="197"/>
      <c r="K84" s="197"/>
      <c r="L84" s="854" t="s">
        <v>12</v>
      </c>
      <c r="M84" s="854"/>
      <c r="N84" s="854"/>
      <c r="O84" s="854"/>
      <c r="P84" s="854"/>
      <c r="Q84" s="263"/>
      <c r="R84" s="34"/>
    </row>
    <row r="85" spans="1:20" ht="67.5" customHeight="1" x14ac:dyDescent="0.25">
      <c r="A85" s="350">
        <v>85</v>
      </c>
      <c r="B85" s="197"/>
      <c r="C85" s="358"/>
      <c r="D85" s="358"/>
      <c r="E85" s="358"/>
      <c r="F85" s="204" t="s">
        <v>344</v>
      </c>
      <c r="G85" s="358"/>
      <c r="H85" s="358"/>
      <c r="I85" s="358"/>
      <c r="J85" s="359" t="s">
        <v>282</v>
      </c>
      <c r="K85" s="359"/>
      <c r="L85" s="359"/>
      <c r="M85" s="359"/>
      <c r="N85" s="452" t="s">
        <v>81</v>
      </c>
      <c r="O85" s="452" t="s">
        <v>283</v>
      </c>
      <c r="P85" s="452" t="s">
        <v>284</v>
      </c>
      <c r="Q85" s="263"/>
      <c r="R85" s="34"/>
    </row>
    <row r="86" spans="1:20" ht="15" customHeight="1" x14ac:dyDescent="0.25">
      <c r="A86" s="350">
        <v>86</v>
      </c>
      <c r="B86" s="197"/>
      <c r="C86" s="849"/>
      <c r="D86" s="849"/>
      <c r="E86" s="358"/>
      <c r="F86" s="850"/>
      <c r="G86" s="851"/>
      <c r="H86" s="851"/>
      <c r="I86" s="852"/>
      <c r="J86" s="853"/>
      <c r="K86" s="851"/>
      <c r="L86" s="851"/>
      <c r="M86" s="852"/>
      <c r="N86" s="200"/>
      <c r="O86" s="200"/>
      <c r="P86" s="200"/>
      <c r="Q86" s="263"/>
    </row>
    <row r="87" spans="1:20" ht="15" customHeight="1" x14ac:dyDescent="0.25">
      <c r="A87" s="350">
        <v>87</v>
      </c>
      <c r="B87" s="197"/>
      <c r="C87" s="849"/>
      <c r="D87" s="849"/>
      <c r="E87" s="358"/>
      <c r="F87" s="850"/>
      <c r="G87" s="851"/>
      <c r="H87" s="851"/>
      <c r="I87" s="852"/>
      <c r="J87" s="853"/>
      <c r="K87" s="851"/>
      <c r="L87" s="851"/>
      <c r="M87" s="852"/>
      <c r="N87" s="200"/>
      <c r="O87" s="200"/>
      <c r="P87" s="200"/>
      <c r="Q87" s="263"/>
    </row>
    <row r="88" spans="1:20" ht="15" customHeight="1" x14ac:dyDescent="0.25">
      <c r="A88" s="350">
        <v>88</v>
      </c>
      <c r="B88" s="197"/>
      <c r="C88" s="451"/>
      <c r="D88" s="451"/>
      <c r="E88" s="358"/>
      <c r="F88" s="850"/>
      <c r="G88" s="851"/>
      <c r="H88" s="851"/>
      <c r="I88" s="852"/>
      <c r="J88" s="853"/>
      <c r="K88" s="851"/>
      <c r="L88" s="851"/>
      <c r="M88" s="852"/>
      <c r="N88" s="200"/>
      <c r="O88" s="200"/>
      <c r="P88" s="200"/>
      <c r="Q88" s="263"/>
    </row>
    <row r="89" spans="1:20" ht="15" customHeight="1" x14ac:dyDescent="0.25">
      <c r="A89" s="350">
        <v>89</v>
      </c>
      <c r="B89" s="197"/>
      <c r="C89" s="451"/>
      <c r="D89" s="451"/>
      <c r="E89" s="358"/>
      <c r="F89" s="850"/>
      <c r="G89" s="851"/>
      <c r="H89" s="851"/>
      <c r="I89" s="852"/>
      <c r="J89" s="853"/>
      <c r="K89" s="851"/>
      <c r="L89" s="851"/>
      <c r="M89" s="852"/>
      <c r="N89" s="200"/>
      <c r="O89" s="200"/>
      <c r="P89" s="200"/>
      <c r="Q89" s="263"/>
    </row>
    <row r="90" spans="1:20" ht="15" customHeight="1" x14ac:dyDescent="0.25">
      <c r="A90" s="350">
        <v>90</v>
      </c>
      <c r="B90" s="197"/>
      <c r="C90" s="451"/>
      <c r="D90" s="451"/>
      <c r="E90" s="358"/>
      <c r="F90" s="850"/>
      <c r="G90" s="851"/>
      <c r="H90" s="851"/>
      <c r="I90" s="852"/>
      <c r="J90" s="853"/>
      <c r="K90" s="851"/>
      <c r="L90" s="851"/>
      <c r="M90" s="852"/>
      <c r="N90" s="200"/>
      <c r="O90" s="200"/>
      <c r="P90" s="200"/>
      <c r="Q90" s="263"/>
    </row>
    <row r="91" spans="1:20" ht="15" customHeight="1" x14ac:dyDescent="0.25">
      <c r="A91" s="350">
        <v>91</v>
      </c>
      <c r="B91" s="197"/>
      <c r="C91" s="849"/>
      <c r="D91" s="849"/>
      <c r="E91" s="358"/>
      <c r="F91" s="850"/>
      <c r="G91" s="851"/>
      <c r="H91" s="851"/>
      <c r="I91" s="852"/>
      <c r="J91" s="853"/>
      <c r="K91" s="851"/>
      <c r="L91" s="851"/>
      <c r="M91" s="852"/>
      <c r="N91" s="200"/>
      <c r="O91" s="200"/>
      <c r="P91" s="200"/>
      <c r="Q91" s="263"/>
    </row>
    <row r="92" spans="1:20" ht="15" customHeight="1" x14ac:dyDescent="0.25">
      <c r="A92" s="350">
        <v>92</v>
      </c>
      <c r="B92" s="197"/>
      <c r="C92" s="849"/>
      <c r="D92" s="849"/>
      <c r="E92" s="358"/>
      <c r="F92" s="850"/>
      <c r="G92" s="851"/>
      <c r="H92" s="851"/>
      <c r="I92" s="852"/>
      <c r="J92" s="853"/>
      <c r="K92" s="851"/>
      <c r="L92" s="851"/>
      <c r="M92" s="852"/>
      <c r="N92" s="200"/>
      <c r="O92" s="200"/>
      <c r="P92" s="200"/>
      <c r="Q92" s="263"/>
    </row>
    <row r="93" spans="1:20" ht="15" customHeight="1" x14ac:dyDescent="0.25">
      <c r="A93" s="350">
        <v>93</v>
      </c>
      <c r="B93" s="197"/>
      <c r="C93" s="849"/>
      <c r="D93" s="849"/>
      <c r="E93" s="358"/>
      <c r="F93" s="850"/>
      <c r="G93" s="851"/>
      <c r="H93" s="851"/>
      <c r="I93" s="852"/>
      <c r="J93" s="853"/>
      <c r="K93" s="851"/>
      <c r="L93" s="851"/>
      <c r="M93" s="852"/>
      <c r="N93" s="200"/>
      <c r="O93" s="200"/>
      <c r="P93" s="200"/>
      <c r="Q93" s="263"/>
    </row>
    <row r="94" spans="1:20" ht="15" customHeight="1" x14ac:dyDescent="0.25">
      <c r="A94" s="350">
        <v>94</v>
      </c>
      <c r="B94" s="197"/>
      <c r="C94" s="451"/>
      <c r="D94" s="451"/>
      <c r="E94" s="358"/>
      <c r="F94" s="454" t="s">
        <v>167</v>
      </c>
      <c r="G94" s="451"/>
      <c r="H94" s="451"/>
      <c r="I94" s="358"/>
      <c r="J94" s="358"/>
      <c r="K94" s="358"/>
      <c r="L94" s="451"/>
      <c r="M94" s="358"/>
      <c r="N94" s="451"/>
      <c r="O94" s="358"/>
      <c r="P94" s="358"/>
      <c r="Q94" s="263"/>
    </row>
    <row r="95" spans="1:20" ht="30" customHeight="1" thickBot="1" x14ac:dyDescent="0.35">
      <c r="A95" s="350">
        <v>95</v>
      </c>
      <c r="B95" s="197"/>
      <c r="C95" s="194" t="s">
        <v>379</v>
      </c>
      <c r="D95" s="197"/>
      <c r="E95" s="197"/>
      <c r="F95" s="197"/>
      <c r="G95" s="197"/>
      <c r="H95" s="197"/>
      <c r="I95" s="197"/>
      <c r="J95" s="197"/>
      <c r="K95" s="197"/>
      <c r="L95" s="186"/>
      <c r="M95" s="186"/>
      <c r="N95" s="186"/>
      <c r="O95" s="388"/>
      <c r="P95" s="388"/>
      <c r="Q95" s="263"/>
    </row>
    <row r="96" spans="1:20" ht="39.75" thickBot="1" x14ac:dyDescent="0.3">
      <c r="A96" s="350">
        <v>96</v>
      </c>
      <c r="B96" s="197"/>
      <c r="C96" s="197"/>
      <c r="D96" s="197"/>
      <c r="E96" s="392" t="s">
        <v>321</v>
      </c>
      <c r="F96" s="197"/>
      <c r="G96" s="394" t="s">
        <v>293</v>
      </c>
      <c r="H96" s="394" t="s">
        <v>336</v>
      </c>
      <c r="I96" s="394" t="s">
        <v>337</v>
      </c>
      <c r="J96" s="394" t="s">
        <v>338</v>
      </c>
      <c r="K96" s="394" t="s">
        <v>339</v>
      </c>
      <c r="L96" s="394" t="s">
        <v>334</v>
      </c>
      <c r="M96" s="394" t="s">
        <v>335</v>
      </c>
      <c r="N96" s="452" t="s">
        <v>11</v>
      </c>
      <c r="O96" s="395" t="s">
        <v>90</v>
      </c>
      <c r="P96" s="396" t="s">
        <v>342</v>
      </c>
      <c r="Q96" s="183"/>
      <c r="S96" s="238" t="s">
        <v>169</v>
      </c>
      <c r="T96" s="45" t="s">
        <v>170</v>
      </c>
    </row>
    <row r="97" spans="1:20" ht="15" customHeight="1" x14ac:dyDescent="0.25">
      <c r="A97" s="350">
        <v>97</v>
      </c>
      <c r="B97" s="197"/>
      <c r="C97" s="187"/>
      <c r="D97" s="389"/>
      <c r="E97" s="389" t="s">
        <v>319</v>
      </c>
      <c r="F97" s="197"/>
      <c r="G97" s="200"/>
      <c r="H97" s="200"/>
      <c r="I97" s="200"/>
      <c r="J97" s="200"/>
      <c r="K97" s="200"/>
      <c r="L97" s="200"/>
      <c r="M97" s="200"/>
      <c r="N97" s="205">
        <f>G97-H97+I97+J97-K97+L97+M97</f>
        <v>0</v>
      </c>
      <c r="O97" s="200"/>
      <c r="P97" s="200"/>
      <c r="Q97" s="183"/>
      <c r="S97" s="65">
        <f>P29</f>
        <v>2000000</v>
      </c>
      <c r="T97" s="48" t="b">
        <f>ROUND(S97,0)=ROUND(G127,0)</f>
        <v>0</v>
      </c>
    </row>
    <row r="98" spans="1:20" ht="15" customHeight="1" x14ac:dyDescent="0.25">
      <c r="A98" s="350">
        <v>98</v>
      </c>
      <c r="B98" s="197"/>
      <c r="C98" s="206"/>
      <c r="D98" s="390"/>
      <c r="E98" s="390" t="s">
        <v>322</v>
      </c>
      <c r="F98" s="197"/>
      <c r="G98" s="200"/>
      <c r="H98" s="200"/>
      <c r="I98" s="200"/>
      <c r="J98" s="200"/>
      <c r="K98" s="200"/>
      <c r="L98" s="200"/>
      <c r="M98" s="200"/>
      <c r="N98" s="205">
        <f t="shared" ref="N98:N104" si="1">G98-H98+I98+J98-K98+L98+M98</f>
        <v>0</v>
      </c>
      <c r="O98" s="200"/>
      <c r="P98" s="200"/>
      <c r="Q98" s="183"/>
      <c r="S98" s="65">
        <f>P32</f>
        <v>0</v>
      </c>
      <c r="T98" s="46" t="b">
        <f>ROUND(S98,0)=ROUND(H127,0)</f>
        <v>1</v>
      </c>
    </row>
    <row r="99" spans="1:20" ht="15" customHeight="1" x14ac:dyDescent="0.25">
      <c r="A99" s="350">
        <v>99</v>
      </c>
      <c r="B99" s="197"/>
      <c r="C99" s="206"/>
      <c r="D99" s="390"/>
      <c r="E99" s="390" t="s">
        <v>323</v>
      </c>
      <c r="F99" s="197"/>
      <c r="G99" s="200"/>
      <c r="H99" s="200"/>
      <c r="I99" s="200"/>
      <c r="J99" s="200"/>
      <c r="K99" s="200"/>
      <c r="L99" s="200"/>
      <c r="M99" s="200"/>
      <c r="N99" s="205">
        <f t="shared" si="1"/>
        <v>0</v>
      </c>
      <c r="O99" s="200"/>
      <c r="P99" s="200"/>
      <c r="Q99" s="183"/>
      <c r="S99" s="65">
        <f>P34</f>
        <v>0</v>
      </c>
      <c r="T99" s="46" t="b">
        <f>ROUND(S99,0)=ROUND(I127,0)</f>
        <v>1</v>
      </c>
    </row>
    <row r="100" spans="1:20" ht="15" customHeight="1" x14ac:dyDescent="0.25">
      <c r="A100" s="350">
        <v>100</v>
      </c>
      <c r="B100" s="197"/>
      <c r="C100" s="206"/>
      <c r="D100" s="390"/>
      <c r="E100" s="390" t="s">
        <v>633</v>
      </c>
      <c r="F100" s="197"/>
      <c r="G100" s="200"/>
      <c r="H100" s="200"/>
      <c r="I100" s="200"/>
      <c r="J100" s="200"/>
      <c r="K100" s="200"/>
      <c r="L100" s="200"/>
      <c r="M100" s="200"/>
      <c r="N100" s="205">
        <f t="shared" si="1"/>
        <v>0</v>
      </c>
      <c r="O100" s="200"/>
      <c r="P100" s="200"/>
      <c r="Q100" s="183"/>
      <c r="S100" s="65">
        <f>P39</f>
        <v>0</v>
      </c>
      <c r="T100" s="46" t="b">
        <f>ROUND(S100,0)=ROUND(J127,0)</f>
        <v>1</v>
      </c>
    </row>
    <row r="101" spans="1:20" ht="15" customHeight="1" x14ac:dyDescent="0.25">
      <c r="A101" s="350">
        <v>101</v>
      </c>
      <c r="B101" s="197"/>
      <c r="C101" s="206"/>
      <c r="D101" s="390"/>
      <c r="E101" s="390" t="s">
        <v>325</v>
      </c>
      <c r="F101" s="197"/>
      <c r="G101" s="200"/>
      <c r="H101" s="200"/>
      <c r="I101" s="200"/>
      <c r="J101" s="200"/>
      <c r="K101" s="200"/>
      <c r="L101" s="200"/>
      <c r="M101" s="200"/>
      <c r="N101" s="205">
        <f t="shared" si="1"/>
        <v>0</v>
      </c>
      <c r="O101" s="200"/>
      <c r="P101" s="200"/>
      <c r="Q101" s="183"/>
      <c r="S101" s="65">
        <f>P44</f>
        <v>0</v>
      </c>
      <c r="T101" s="46" t="b">
        <f>ROUND(S101,0)=ROUND(K127,0)</f>
        <v>1</v>
      </c>
    </row>
    <row r="102" spans="1:20" ht="15" customHeight="1" x14ac:dyDescent="0.25">
      <c r="A102" s="350">
        <v>102</v>
      </c>
      <c r="B102" s="197"/>
      <c r="C102" s="206"/>
      <c r="D102" s="390"/>
      <c r="E102" s="390" t="s">
        <v>326</v>
      </c>
      <c r="F102" s="197"/>
      <c r="G102" s="200"/>
      <c r="H102" s="200"/>
      <c r="I102" s="200"/>
      <c r="J102" s="200"/>
      <c r="K102" s="200"/>
      <c r="L102" s="200"/>
      <c r="M102" s="200"/>
      <c r="N102" s="205">
        <f t="shared" si="1"/>
        <v>0</v>
      </c>
      <c r="O102" s="200"/>
      <c r="P102" s="200"/>
      <c r="Q102" s="183"/>
      <c r="S102" s="65">
        <f>P48</f>
        <v>-1165024</v>
      </c>
      <c r="T102" s="46" t="b">
        <f>ROUND(S102,0)=ROUND(L127,0)</f>
        <v>0</v>
      </c>
    </row>
    <row r="103" spans="1:20" ht="15" customHeight="1" x14ac:dyDescent="0.25">
      <c r="A103" s="350">
        <v>103</v>
      </c>
      <c r="B103" s="197"/>
      <c r="C103" s="206"/>
      <c r="D103" s="390"/>
      <c r="E103" s="390" t="s">
        <v>327</v>
      </c>
      <c r="F103" s="197"/>
      <c r="G103" s="200"/>
      <c r="H103" s="200"/>
      <c r="I103" s="200"/>
      <c r="J103" s="200"/>
      <c r="K103" s="200"/>
      <c r="L103" s="200"/>
      <c r="M103" s="200"/>
      <c r="N103" s="205">
        <f t="shared" si="1"/>
        <v>0</v>
      </c>
      <c r="O103" s="200"/>
      <c r="P103" s="200"/>
      <c r="Q103" s="183"/>
      <c r="S103" s="65"/>
      <c r="T103" s="46"/>
    </row>
    <row r="104" spans="1:20" ht="15" customHeight="1" thickBot="1" x14ac:dyDescent="0.3">
      <c r="A104" s="350">
        <v>104</v>
      </c>
      <c r="B104" s="197"/>
      <c r="C104" s="206"/>
      <c r="D104" s="391"/>
      <c r="E104" s="257" t="s">
        <v>354</v>
      </c>
      <c r="F104" s="197"/>
      <c r="G104" s="200"/>
      <c r="H104" s="200"/>
      <c r="I104" s="200"/>
      <c r="J104" s="200"/>
      <c r="K104" s="200"/>
      <c r="L104" s="200"/>
      <c r="M104" s="200"/>
      <c r="N104" s="205">
        <f t="shared" si="1"/>
        <v>0</v>
      </c>
      <c r="O104" s="200"/>
      <c r="P104" s="200"/>
      <c r="Q104" s="183"/>
      <c r="S104" s="66">
        <f>P50</f>
        <v>834976</v>
      </c>
      <c r="T104" s="47" t="b">
        <f>ROUND(S104,0)=ROUND(N127,0)</f>
        <v>0</v>
      </c>
    </row>
    <row r="105" spans="1:20" ht="15" customHeight="1" thickBot="1" x14ac:dyDescent="0.3">
      <c r="A105" s="350">
        <v>105</v>
      </c>
      <c r="B105" s="197"/>
      <c r="C105" s="187"/>
      <c r="D105" s="197"/>
      <c r="E105" s="204" t="s">
        <v>320</v>
      </c>
      <c r="F105" s="191"/>
      <c r="G105" s="199">
        <f>SUM(G97:G104)</f>
        <v>0</v>
      </c>
      <c r="H105" s="199">
        <f t="shared" ref="H105:M105" si="2">SUM(H97:H104)</f>
        <v>0</v>
      </c>
      <c r="I105" s="199">
        <f t="shared" si="2"/>
        <v>0</v>
      </c>
      <c r="J105" s="199">
        <f t="shared" si="2"/>
        <v>0</v>
      </c>
      <c r="K105" s="199">
        <f t="shared" si="2"/>
        <v>0</v>
      </c>
      <c r="L105" s="199">
        <f t="shared" si="2"/>
        <v>0</v>
      </c>
      <c r="M105" s="199">
        <f t="shared" si="2"/>
        <v>0</v>
      </c>
      <c r="N105" s="199">
        <f>SUM(N97:N104)</f>
        <v>0</v>
      </c>
      <c r="O105" s="387"/>
      <c r="P105" s="387"/>
      <c r="Q105" s="183"/>
      <c r="R105" s="387" t="str">
        <f>IF(G105-H105+I105+J105-K105+L105+M105=N105,"OK","ERROR")</f>
        <v>OK</v>
      </c>
    </row>
    <row r="106" spans="1:20" ht="15" customHeight="1" x14ac:dyDescent="0.25">
      <c r="A106" s="350">
        <v>106</v>
      </c>
      <c r="B106" s="197"/>
      <c r="C106" s="187"/>
      <c r="D106" s="197"/>
      <c r="E106" s="204"/>
      <c r="F106" s="191"/>
      <c r="G106" s="191"/>
      <c r="H106" s="191"/>
      <c r="I106" s="191"/>
      <c r="J106" s="191"/>
      <c r="K106" s="191"/>
      <c r="L106" s="191"/>
      <c r="M106" s="191"/>
      <c r="N106" s="191"/>
      <c r="O106" s="387"/>
      <c r="P106" s="387"/>
      <c r="Q106" s="183"/>
      <c r="S106" s="385"/>
      <c r="T106" s="386"/>
    </row>
    <row r="107" spans="1:20" ht="42" customHeight="1" x14ac:dyDescent="0.25">
      <c r="A107" s="350">
        <v>107</v>
      </c>
      <c r="B107" s="197"/>
      <c r="C107" s="187"/>
      <c r="D107" s="197"/>
      <c r="E107" s="392" t="s">
        <v>328</v>
      </c>
      <c r="F107" s="191"/>
      <c r="G107" s="394" t="s">
        <v>293</v>
      </c>
      <c r="H107" s="394" t="s">
        <v>336</v>
      </c>
      <c r="I107" s="394" t="s">
        <v>337</v>
      </c>
      <c r="J107" s="394" t="s">
        <v>338</v>
      </c>
      <c r="K107" s="394" t="s">
        <v>339</v>
      </c>
      <c r="L107" s="394" t="s">
        <v>334</v>
      </c>
      <c r="M107" s="394" t="s">
        <v>335</v>
      </c>
      <c r="N107" s="452" t="s">
        <v>11</v>
      </c>
      <c r="O107" s="395" t="s">
        <v>90</v>
      </c>
      <c r="P107" s="396" t="s">
        <v>342</v>
      </c>
      <c r="Q107" s="183"/>
      <c r="S107" s="385"/>
      <c r="T107" s="386"/>
    </row>
    <row r="108" spans="1:20" ht="15" customHeight="1" x14ac:dyDescent="0.25">
      <c r="A108" s="350">
        <v>108</v>
      </c>
      <c r="B108" s="197"/>
      <c r="C108" s="187"/>
      <c r="D108" s="197"/>
      <c r="E108" s="390" t="s">
        <v>325</v>
      </c>
      <c r="F108" s="197"/>
      <c r="G108" s="200"/>
      <c r="H108" s="200"/>
      <c r="I108" s="200"/>
      <c r="J108" s="200"/>
      <c r="K108" s="200"/>
      <c r="L108" s="200"/>
      <c r="M108" s="200"/>
      <c r="N108" s="205">
        <f>G108-H108+I108+J108-K108+L108+M108</f>
        <v>0</v>
      </c>
      <c r="O108" s="200"/>
      <c r="P108" s="200"/>
      <c r="Q108" s="183"/>
      <c r="S108" s="385"/>
      <c r="T108" s="386"/>
    </row>
    <row r="109" spans="1:20" ht="15" customHeight="1" x14ac:dyDescent="0.25">
      <c r="A109" s="350">
        <v>109</v>
      </c>
      <c r="B109" s="197"/>
      <c r="C109" s="187"/>
      <c r="D109" s="197"/>
      <c r="E109" s="390" t="s">
        <v>326</v>
      </c>
      <c r="F109" s="197"/>
      <c r="G109" s="200"/>
      <c r="H109" s="200"/>
      <c r="I109" s="200"/>
      <c r="J109" s="200"/>
      <c r="K109" s="200"/>
      <c r="L109" s="200"/>
      <c r="M109" s="200"/>
      <c r="N109" s="205">
        <f t="shared" ref="N109:N115" si="3">G109-H109+I109+J109-K109+L109+M109</f>
        <v>0</v>
      </c>
      <c r="O109" s="200"/>
      <c r="P109" s="200"/>
      <c r="Q109" s="183"/>
      <c r="S109" s="385"/>
      <c r="T109" s="386"/>
    </row>
    <row r="110" spans="1:20" ht="15" customHeight="1" x14ac:dyDescent="0.25">
      <c r="A110" s="350">
        <v>110</v>
      </c>
      <c r="B110" s="197"/>
      <c r="C110" s="187"/>
      <c r="D110" s="197"/>
      <c r="E110" s="390" t="s">
        <v>327</v>
      </c>
      <c r="F110" s="197"/>
      <c r="G110" s="200"/>
      <c r="H110" s="200"/>
      <c r="I110" s="200"/>
      <c r="J110" s="200"/>
      <c r="K110" s="200"/>
      <c r="L110" s="200"/>
      <c r="M110" s="200"/>
      <c r="N110" s="205">
        <f t="shared" si="3"/>
        <v>0</v>
      </c>
      <c r="O110" s="200"/>
      <c r="P110" s="200"/>
      <c r="Q110" s="183"/>
      <c r="S110" s="385"/>
      <c r="T110" s="386"/>
    </row>
    <row r="111" spans="1:20" ht="15" customHeight="1" thickBot="1" x14ac:dyDescent="0.3">
      <c r="A111" s="350">
        <v>111</v>
      </c>
      <c r="B111" s="197"/>
      <c r="C111" s="187"/>
      <c r="D111" s="197"/>
      <c r="E111" s="257" t="s">
        <v>355</v>
      </c>
      <c r="F111" s="197"/>
      <c r="G111" s="200"/>
      <c r="H111" s="200"/>
      <c r="I111" s="200"/>
      <c r="J111" s="200"/>
      <c r="K111" s="200"/>
      <c r="L111" s="200"/>
      <c r="M111" s="200"/>
      <c r="N111" s="205">
        <f t="shared" si="3"/>
        <v>0</v>
      </c>
      <c r="O111" s="200"/>
      <c r="P111" s="200"/>
      <c r="Q111" s="183"/>
      <c r="S111" s="385"/>
      <c r="T111" s="386"/>
    </row>
    <row r="112" spans="1:20" ht="15" customHeight="1" thickBot="1" x14ac:dyDescent="0.3">
      <c r="A112" s="350">
        <v>112</v>
      </c>
      <c r="B112" s="197"/>
      <c r="C112" s="187"/>
      <c r="D112" s="197"/>
      <c r="E112" s="204" t="s">
        <v>340</v>
      </c>
      <c r="F112" s="197"/>
      <c r="G112" s="199">
        <f>SUM(G108:G111)</f>
        <v>0</v>
      </c>
      <c r="H112" s="199">
        <f t="shared" ref="H112:M112" si="4">SUM(H108:H111)</f>
        <v>0</v>
      </c>
      <c r="I112" s="199">
        <f t="shared" si="4"/>
        <v>0</v>
      </c>
      <c r="J112" s="199">
        <f t="shared" si="4"/>
        <v>0</v>
      </c>
      <c r="K112" s="199">
        <f t="shared" si="4"/>
        <v>0</v>
      </c>
      <c r="L112" s="199">
        <f t="shared" si="4"/>
        <v>0</v>
      </c>
      <c r="M112" s="199">
        <f t="shared" si="4"/>
        <v>0</v>
      </c>
      <c r="N112" s="199">
        <f>SUM(N108:N111)</f>
        <v>0</v>
      </c>
      <c r="O112" s="384"/>
      <c r="P112" s="384"/>
      <c r="Q112" s="183"/>
      <c r="R112" s="387" t="str">
        <f>IF(G112-H112+I112+J112-K112+L112+M112=N112,"OK","ERROR")</f>
        <v>OK</v>
      </c>
      <c r="S112" s="385"/>
      <c r="T112" s="386"/>
    </row>
    <row r="113" spans="1:20" ht="40.5" customHeight="1" x14ac:dyDescent="0.25">
      <c r="A113" s="350">
        <v>113</v>
      </c>
      <c r="B113" s="197"/>
      <c r="C113" s="187"/>
      <c r="D113" s="197"/>
      <c r="E113" s="392" t="s">
        <v>356</v>
      </c>
      <c r="F113" s="197"/>
      <c r="G113" s="394" t="s">
        <v>293</v>
      </c>
      <c r="H113" s="394" t="s">
        <v>336</v>
      </c>
      <c r="I113" s="394" t="s">
        <v>337</v>
      </c>
      <c r="J113" s="394" t="s">
        <v>338</v>
      </c>
      <c r="K113" s="394" t="s">
        <v>339</v>
      </c>
      <c r="L113" s="394" t="s">
        <v>334</v>
      </c>
      <c r="M113" s="394" t="s">
        <v>335</v>
      </c>
      <c r="N113" s="452" t="s">
        <v>11</v>
      </c>
      <c r="O113" s="395" t="s">
        <v>90</v>
      </c>
      <c r="P113" s="396" t="s">
        <v>342</v>
      </c>
      <c r="Q113" s="183"/>
      <c r="S113" s="385"/>
      <c r="T113" s="386"/>
    </row>
    <row r="114" spans="1:20" ht="15" customHeight="1" x14ac:dyDescent="0.25">
      <c r="A114" s="350">
        <v>114</v>
      </c>
      <c r="B114" s="197"/>
      <c r="C114" s="187"/>
      <c r="D114" s="197"/>
      <c r="E114" s="257" t="s">
        <v>329</v>
      </c>
      <c r="F114" s="191"/>
      <c r="G114" s="200"/>
      <c r="H114" s="200"/>
      <c r="I114" s="200"/>
      <c r="J114" s="200"/>
      <c r="K114" s="200"/>
      <c r="L114" s="200"/>
      <c r="M114" s="200"/>
      <c r="N114" s="205">
        <f t="shared" si="3"/>
        <v>0</v>
      </c>
      <c r="O114" s="200"/>
      <c r="P114" s="200"/>
      <c r="Q114" s="183"/>
      <c r="S114" s="385"/>
      <c r="T114" s="386"/>
    </row>
    <row r="115" spans="1:20" ht="15" customHeight="1" thickBot="1" x14ac:dyDescent="0.3">
      <c r="A115" s="350">
        <v>115</v>
      </c>
      <c r="B115" s="197"/>
      <c r="C115" s="187"/>
      <c r="D115" s="197"/>
      <c r="E115" s="257" t="s">
        <v>124</v>
      </c>
      <c r="F115" s="191"/>
      <c r="G115" s="200"/>
      <c r="H115" s="200"/>
      <c r="I115" s="200"/>
      <c r="J115" s="200"/>
      <c r="K115" s="200"/>
      <c r="L115" s="200"/>
      <c r="M115" s="200"/>
      <c r="N115" s="205">
        <f t="shared" si="3"/>
        <v>0</v>
      </c>
      <c r="O115" s="200"/>
      <c r="P115" s="200"/>
      <c r="Q115" s="183"/>
    </row>
    <row r="116" spans="1:20" ht="15" customHeight="1" thickBot="1" x14ac:dyDescent="0.3">
      <c r="A116" s="350">
        <v>116</v>
      </c>
      <c r="B116" s="197"/>
      <c r="C116" s="187"/>
      <c r="D116" s="197"/>
      <c r="E116" s="393" t="s">
        <v>330</v>
      </c>
      <c r="F116" s="191"/>
      <c r="G116" s="199">
        <f t="shared" ref="G116:M116" si="5">G105+G112+G114+G115</f>
        <v>0</v>
      </c>
      <c r="H116" s="199">
        <f t="shared" si="5"/>
        <v>0</v>
      </c>
      <c r="I116" s="199">
        <f t="shared" si="5"/>
        <v>0</v>
      </c>
      <c r="J116" s="199">
        <f t="shared" si="5"/>
        <v>0</v>
      </c>
      <c r="K116" s="199">
        <f t="shared" si="5"/>
        <v>0</v>
      </c>
      <c r="L116" s="199">
        <f t="shared" si="5"/>
        <v>0</v>
      </c>
      <c r="M116" s="199">
        <f t="shared" si="5"/>
        <v>0</v>
      </c>
      <c r="N116" s="199">
        <f>N105+N112+N114+N115</f>
        <v>0</v>
      </c>
      <c r="O116" s="186"/>
      <c r="P116" s="186"/>
      <c r="Q116" s="183"/>
      <c r="R116" s="387" t="str">
        <f>IF(G116-H116+I116+J116-K116+L116+M116=N116,"OK","ERROR")</f>
        <v>OK</v>
      </c>
    </row>
    <row r="117" spans="1:20" ht="39" customHeight="1" x14ac:dyDescent="0.25">
      <c r="A117" s="350">
        <v>117</v>
      </c>
      <c r="B117" s="197"/>
      <c r="C117" s="187"/>
      <c r="D117" s="197"/>
      <c r="E117" s="392" t="s">
        <v>357</v>
      </c>
      <c r="F117" s="191"/>
      <c r="G117" s="394" t="s">
        <v>293</v>
      </c>
      <c r="H117" s="394" t="s">
        <v>336</v>
      </c>
      <c r="I117" s="394" t="s">
        <v>337</v>
      </c>
      <c r="J117" s="394" t="s">
        <v>338</v>
      </c>
      <c r="K117" s="394" t="s">
        <v>339</v>
      </c>
      <c r="L117" s="394" t="s">
        <v>334</v>
      </c>
      <c r="M117" s="394" t="s">
        <v>335</v>
      </c>
      <c r="N117" s="452" t="s">
        <v>11</v>
      </c>
      <c r="O117" s="395" t="s">
        <v>90</v>
      </c>
      <c r="P117" s="396" t="s">
        <v>342</v>
      </c>
      <c r="Q117" s="183"/>
    </row>
    <row r="118" spans="1:20" ht="15" customHeight="1" x14ac:dyDescent="0.25">
      <c r="A118" s="350">
        <v>118</v>
      </c>
      <c r="B118" s="197"/>
      <c r="C118" s="187"/>
      <c r="D118" s="197"/>
      <c r="E118" s="257" t="s">
        <v>341</v>
      </c>
      <c r="F118" s="191"/>
      <c r="G118" s="200"/>
      <c r="H118" s="200"/>
      <c r="I118" s="200"/>
      <c r="J118" s="200"/>
      <c r="K118" s="200"/>
      <c r="L118" s="200"/>
      <c r="M118" s="200"/>
      <c r="N118" s="205">
        <f t="shared" ref="N118:N120" si="6">G118-H118+I118+J118-K118+L118+M118</f>
        <v>0</v>
      </c>
      <c r="O118" s="200"/>
      <c r="P118" s="200"/>
      <c r="Q118" s="183"/>
    </row>
    <row r="119" spans="1:20" ht="15" customHeight="1" x14ac:dyDescent="0.25">
      <c r="A119" s="350">
        <v>119</v>
      </c>
      <c r="B119" s="197"/>
      <c r="C119" s="187"/>
      <c r="D119" s="197"/>
      <c r="E119" s="257" t="s">
        <v>331</v>
      </c>
      <c r="F119" s="191"/>
      <c r="G119" s="200"/>
      <c r="H119" s="200"/>
      <c r="I119" s="200"/>
      <c r="J119" s="200"/>
      <c r="K119" s="200"/>
      <c r="L119" s="200"/>
      <c r="M119" s="200"/>
      <c r="N119" s="205">
        <f t="shared" si="6"/>
        <v>0</v>
      </c>
      <c r="O119" s="200"/>
      <c r="P119" s="200"/>
      <c r="Q119" s="183"/>
      <c r="R119" s="387"/>
    </row>
    <row r="120" spans="1:20" ht="15" customHeight="1" thickBot="1" x14ac:dyDescent="0.3">
      <c r="A120" s="350">
        <v>120</v>
      </c>
      <c r="B120" s="197"/>
      <c r="C120" s="187"/>
      <c r="D120" s="197"/>
      <c r="E120" s="257" t="s">
        <v>332</v>
      </c>
      <c r="F120" s="191"/>
      <c r="G120" s="200"/>
      <c r="H120" s="200"/>
      <c r="I120" s="200"/>
      <c r="J120" s="200"/>
      <c r="K120" s="200"/>
      <c r="L120" s="200"/>
      <c r="M120" s="200"/>
      <c r="N120" s="205">
        <f t="shared" si="6"/>
        <v>0</v>
      </c>
      <c r="O120" s="186"/>
      <c r="P120" s="186"/>
      <c r="Q120" s="183"/>
    </row>
    <row r="121" spans="1:20" ht="15" customHeight="1" thickBot="1" x14ac:dyDescent="0.3">
      <c r="A121" s="350">
        <v>121</v>
      </c>
      <c r="B121" s="197"/>
      <c r="C121" s="187"/>
      <c r="D121" s="197"/>
      <c r="E121" s="393" t="s">
        <v>333</v>
      </c>
      <c r="F121" s="191"/>
      <c r="G121" s="199">
        <f>SUM(G118:G120)</f>
        <v>0</v>
      </c>
      <c r="H121" s="199">
        <f t="shared" ref="H121:N121" si="7">SUM(H118:H120)</f>
        <v>0</v>
      </c>
      <c r="I121" s="199">
        <f t="shared" si="7"/>
        <v>0</v>
      </c>
      <c r="J121" s="199">
        <f t="shared" si="7"/>
        <v>0</v>
      </c>
      <c r="K121" s="199">
        <f t="shared" si="7"/>
        <v>0</v>
      </c>
      <c r="L121" s="199">
        <f t="shared" si="7"/>
        <v>0</v>
      </c>
      <c r="M121" s="199">
        <f t="shared" si="7"/>
        <v>0</v>
      </c>
      <c r="N121" s="199">
        <f t="shared" si="7"/>
        <v>0</v>
      </c>
      <c r="O121" s="186"/>
      <c r="P121" s="186"/>
      <c r="Q121" s="183"/>
      <c r="R121" s="387" t="str">
        <f>IF(G121-H121+I121+J121-K121+L121+M121=N121,"OK","ERROR")</f>
        <v>OK</v>
      </c>
    </row>
    <row r="122" spans="1:20" ht="15" customHeight="1" thickBot="1" x14ac:dyDescent="0.3">
      <c r="A122" s="350">
        <v>122</v>
      </c>
      <c r="B122" s="197"/>
      <c r="C122" s="187"/>
      <c r="D122" s="197"/>
      <c r="E122" s="393"/>
      <c r="F122" s="191"/>
      <c r="G122" s="384"/>
      <c r="H122" s="384"/>
      <c r="I122" s="384"/>
      <c r="J122" s="384"/>
      <c r="K122" s="384"/>
      <c r="L122" s="384"/>
      <c r="M122" s="384"/>
      <c r="N122" s="384"/>
      <c r="O122" s="186"/>
      <c r="P122" s="186"/>
      <c r="Q122" s="183"/>
      <c r="R122" s="387"/>
    </row>
    <row r="123" spans="1:20" ht="15" customHeight="1" thickBot="1" x14ac:dyDescent="0.3">
      <c r="A123" s="350">
        <v>123</v>
      </c>
      <c r="B123" s="197"/>
      <c r="C123" s="187"/>
      <c r="D123" s="197"/>
      <c r="E123" s="393"/>
      <c r="F123" s="393" t="s">
        <v>382</v>
      </c>
      <c r="G123" s="199">
        <f>G116+G121</f>
        <v>0</v>
      </c>
      <c r="H123" s="199">
        <f t="shared" ref="H123:N123" si="8">H116+H121</f>
        <v>0</v>
      </c>
      <c r="I123" s="199">
        <f t="shared" si="8"/>
        <v>0</v>
      </c>
      <c r="J123" s="199">
        <f t="shared" si="8"/>
        <v>0</v>
      </c>
      <c r="K123" s="199">
        <f t="shared" si="8"/>
        <v>0</v>
      </c>
      <c r="L123" s="199">
        <f t="shared" si="8"/>
        <v>0</v>
      </c>
      <c r="M123" s="199">
        <f t="shared" si="8"/>
        <v>0</v>
      </c>
      <c r="N123" s="199">
        <f t="shared" si="8"/>
        <v>0</v>
      </c>
      <c r="O123" s="186"/>
      <c r="P123" s="186"/>
      <c r="Q123" s="183"/>
      <c r="R123" s="387" t="str">
        <f>IF(G123-H123+I123+J123-K123+L123+M123=N123,"OK","ERROR")</f>
        <v>OK</v>
      </c>
    </row>
    <row r="124" spans="1:20" ht="57" customHeight="1" thickBot="1" x14ac:dyDescent="0.3">
      <c r="A124" s="350">
        <v>124</v>
      </c>
      <c r="B124" s="197"/>
      <c r="C124" s="187"/>
      <c r="D124" s="187"/>
      <c r="E124" s="187"/>
      <c r="F124" s="187"/>
      <c r="G124" s="394" t="s">
        <v>293</v>
      </c>
      <c r="H124" s="394" t="s">
        <v>336</v>
      </c>
      <c r="I124" s="394" t="s">
        <v>337</v>
      </c>
      <c r="J124" s="187"/>
      <c r="K124" s="488" t="s">
        <v>451</v>
      </c>
      <c r="L124" s="187"/>
      <c r="M124" s="187"/>
      <c r="N124" s="452" t="s">
        <v>11</v>
      </c>
      <c r="O124" s="395" t="s">
        <v>90</v>
      </c>
      <c r="P124" s="396" t="s">
        <v>342</v>
      </c>
      <c r="Q124" s="183"/>
    </row>
    <row r="125" spans="1:20" ht="15" customHeight="1" thickBot="1" x14ac:dyDescent="0.3">
      <c r="A125" s="350">
        <v>125</v>
      </c>
      <c r="B125" s="197"/>
      <c r="C125" s="187"/>
      <c r="D125" s="187"/>
      <c r="E125" s="393"/>
      <c r="F125" s="393" t="s">
        <v>383</v>
      </c>
      <c r="G125" s="200">
        <v>0</v>
      </c>
      <c r="H125" s="200"/>
      <c r="I125" s="200"/>
      <c r="J125" s="187"/>
      <c r="K125" s="200"/>
      <c r="L125" s="187"/>
      <c r="M125" s="187"/>
      <c r="N125" s="370">
        <f>G125-H125+I125-K125</f>
        <v>0</v>
      </c>
      <c r="O125" s="489"/>
      <c r="P125" s="200"/>
      <c r="Q125" s="183"/>
    </row>
    <row r="126" spans="1:20" ht="15" customHeight="1" thickBot="1" x14ac:dyDescent="0.3">
      <c r="A126" s="350">
        <v>126</v>
      </c>
      <c r="B126" s="197"/>
      <c r="C126" s="187"/>
      <c r="D126" s="187"/>
      <c r="E126" s="187"/>
      <c r="F126" s="187"/>
      <c r="G126" s="187"/>
      <c r="H126" s="187"/>
      <c r="I126" s="187"/>
      <c r="J126" s="187"/>
      <c r="K126" s="187"/>
      <c r="L126" s="187"/>
      <c r="M126" s="187"/>
      <c r="N126" s="187"/>
      <c r="O126" s="187"/>
      <c r="P126" s="186"/>
      <c r="Q126" s="183"/>
    </row>
    <row r="127" spans="1:20" ht="15" customHeight="1" thickBot="1" x14ac:dyDescent="0.3">
      <c r="A127" s="350">
        <v>127</v>
      </c>
      <c r="B127" s="197"/>
      <c r="C127" s="187"/>
      <c r="D127" s="197"/>
      <c r="E127" s="393" t="s">
        <v>343</v>
      </c>
      <c r="F127" s="191"/>
      <c r="G127" s="199">
        <f>G123+G125</f>
        <v>0</v>
      </c>
      <c r="H127" s="199">
        <f t="shared" ref="H127:N127" si="9">H123+H125</f>
        <v>0</v>
      </c>
      <c r="I127" s="199">
        <f t="shared" si="9"/>
        <v>0</v>
      </c>
      <c r="J127" s="199">
        <f t="shared" si="9"/>
        <v>0</v>
      </c>
      <c r="K127" s="199">
        <f t="shared" si="9"/>
        <v>0</v>
      </c>
      <c r="L127" s="199">
        <f t="shared" si="9"/>
        <v>0</v>
      </c>
      <c r="M127" s="199">
        <f t="shared" si="9"/>
        <v>0</v>
      </c>
      <c r="N127" s="370">
        <f t="shared" si="9"/>
        <v>0</v>
      </c>
      <c r="O127" s="186"/>
      <c r="P127" s="186"/>
      <c r="Q127" s="183"/>
      <c r="R127" s="387" t="str">
        <f>IF(G127-H127+I127+J127-K127+L127+M127=N127,"OK","ERROR")</f>
        <v>OK</v>
      </c>
    </row>
    <row r="128" spans="1:20" ht="15" customHeight="1" x14ac:dyDescent="0.25">
      <c r="A128" s="350">
        <v>128</v>
      </c>
      <c r="B128" s="197"/>
      <c r="C128" s="187"/>
      <c r="D128" s="197"/>
      <c r="E128" s="257"/>
      <c r="F128" s="191"/>
      <c r="G128" s="384"/>
      <c r="H128" s="384"/>
      <c r="I128" s="384"/>
      <c r="J128" s="384"/>
      <c r="K128" s="384"/>
      <c r="L128" s="384"/>
      <c r="M128" s="384"/>
      <c r="N128" s="186"/>
      <c r="O128" s="186"/>
      <c r="P128" s="186"/>
      <c r="Q128" s="183"/>
    </row>
  </sheetData>
  <sheetProtection formatRows="0" insertRows="0"/>
  <mergeCells count="35">
    <mergeCell ref="M78:N78"/>
    <mergeCell ref="O78:P78"/>
    <mergeCell ref="N2:P2"/>
    <mergeCell ref="N3:P3"/>
    <mergeCell ref="M27:N27"/>
    <mergeCell ref="O27:P27"/>
    <mergeCell ref="C51:P51"/>
    <mergeCell ref="M59:N59"/>
    <mergeCell ref="O59:P59"/>
    <mergeCell ref="M68:N68"/>
    <mergeCell ref="O68:P68"/>
    <mergeCell ref="M77:P77"/>
    <mergeCell ref="A5:P5"/>
    <mergeCell ref="L84:P84"/>
    <mergeCell ref="C86:D86"/>
    <mergeCell ref="F86:I86"/>
    <mergeCell ref="J86:M86"/>
    <mergeCell ref="C87:D87"/>
    <mergeCell ref="F87:I87"/>
    <mergeCell ref="J87:M87"/>
    <mergeCell ref="F88:I88"/>
    <mergeCell ref="J88:M88"/>
    <mergeCell ref="F89:I89"/>
    <mergeCell ref="J89:M89"/>
    <mergeCell ref="F90:I90"/>
    <mergeCell ref="J90:M90"/>
    <mergeCell ref="C93:D93"/>
    <mergeCell ref="F93:I93"/>
    <mergeCell ref="J93:M93"/>
    <mergeCell ref="C91:D91"/>
    <mergeCell ref="F91:I91"/>
    <mergeCell ref="J91:M91"/>
    <mergeCell ref="C92:D92"/>
    <mergeCell ref="F92:I92"/>
    <mergeCell ref="J92:M92"/>
  </mergeCells>
  <conditionalFormatting sqref="N97:N104 N114:N115">
    <cfRule type="expression" dxfId="11" priority="11" stopIfTrue="1">
      <formula>$T$97&lt;&gt;TRUE</formula>
    </cfRule>
  </conditionalFormatting>
  <conditionalFormatting sqref="N107:N111">
    <cfRule type="expression" dxfId="10" priority="10" stopIfTrue="1">
      <formula>$T$97&lt;&gt;TRUE</formula>
    </cfRule>
  </conditionalFormatting>
  <conditionalFormatting sqref="N118:N120">
    <cfRule type="expression" dxfId="9" priority="9" stopIfTrue="1">
      <formula>$T$97&lt;&gt;TRUE</formula>
    </cfRule>
  </conditionalFormatting>
  <conditionalFormatting sqref="N113">
    <cfRule type="expression" dxfId="8" priority="8" stopIfTrue="1">
      <formula>$T$97&lt;&gt;TRUE</formula>
    </cfRule>
  </conditionalFormatting>
  <conditionalFormatting sqref="N117">
    <cfRule type="expression" dxfId="7" priority="7" stopIfTrue="1">
      <formula>$T$97&lt;&gt;TRUE</formula>
    </cfRule>
  </conditionalFormatting>
  <conditionalFormatting sqref="N105 N112 N115">
    <cfRule type="expression" dxfId="6" priority="12" stopIfTrue="1">
      <formula>$T$104&lt;&gt;TRUE</formula>
    </cfRule>
  </conditionalFormatting>
  <conditionalFormatting sqref="N124">
    <cfRule type="expression" dxfId="5" priority="6" stopIfTrue="1">
      <formula>$T$97&lt;&gt;TRUE</formula>
    </cfRule>
  </conditionalFormatting>
  <conditionalFormatting sqref="N125">
    <cfRule type="expression" dxfId="4" priority="5" stopIfTrue="1">
      <formula>$T$97&lt;&gt;TRUE</formula>
    </cfRule>
  </conditionalFormatting>
  <conditionalFormatting sqref="N127">
    <cfRule type="expression" dxfId="3" priority="4" stopIfTrue="1">
      <formula>$T$97&lt;&gt;TRUE</formula>
    </cfRule>
  </conditionalFormatting>
  <conditionalFormatting sqref="N116">
    <cfRule type="expression" dxfId="2" priority="3" stopIfTrue="1">
      <formula>$T$104&lt;&gt;TRUE</formula>
    </cfRule>
  </conditionalFormatting>
  <conditionalFormatting sqref="N123">
    <cfRule type="expression" dxfId="1" priority="2" stopIfTrue="1">
      <formula>$T$104&lt;&gt;TRUE</formula>
    </cfRule>
  </conditionalFormatting>
  <conditionalFormatting sqref="N121">
    <cfRule type="expression" dxfId="0" priority="1" stopIfTrue="1">
      <formula>$T$104&lt;&gt;TRUE</formula>
    </cfRule>
  </conditionalFormatting>
  <dataValidations count="2">
    <dataValidation allowBlank="1" showInputMessage="1" showErrorMessage="1" prompt="Please enter text" sqref="F86:F93 J86:J93" xr:uid="{8128211B-9AB9-41DF-A59C-38D8AFD61910}"/>
    <dataValidation allowBlank="1" showErrorMessage="1" sqref="F94:P94" xr:uid="{EEB1FAB7-5CBB-4320-89D5-FF3F3EDAEBCF}"/>
  </dataValidations>
  <pageMargins left="0.70866141732283472" right="0.70866141732283472" top="0.74803149606299213" bottom="0.74803149606299213" header="0.31496062992125984" footer="0.31496062992125984"/>
  <pageSetup paperSize="9" scale="55" fitToHeight="3" orientation="landscape" r:id="rId1"/>
  <headerFooter alignWithMargins="0">
    <oddHeader>&amp;CCommerce Commission Information Disclosure Template</oddHeader>
    <oddFooter>&amp;L&amp;F&amp;C&amp;P&amp;R&amp;A</oddFooter>
  </headerFooter>
  <rowBreaks count="2" manualBreakCount="2">
    <brk id="51" max="15" man="1"/>
    <brk id="76"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N118"/>
  <sheetViews>
    <sheetView showGridLines="0" view="pageBreakPreview" topLeftCell="A91" zoomScaleNormal="100" zoomScaleSheetLayoutView="100" workbookViewId="0">
      <selection activeCell="P10" sqref="P10"/>
    </sheetView>
  </sheetViews>
  <sheetFormatPr defaultColWidth="9.140625" defaultRowHeight="15" x14ac:dyDescent="0.25"/>
  <cols>
    <col min="1" max="1" width="4.7109375" style="15" customWidth="1"/>
    <col min="2" max="2" width="3.140625" style="15" customWidth="1"/>
    <col min="3" max="3" width="6.140625" style="15" customWidth="1"/>
    <col min="4" max="5" width="2.28515625" style="15" customWidth="1"/>
    <col min="6" max="6" width="27.85546875" style="15" customWidth="1"/>
    <col min="7" max="7" width="10.5703125" style="15" customWidth="1"/>
    <col min="8" max="8" width="40.7109375" style="15" customWidth="1"/>
    <col min="9" max="9" width="9" style="15" customWidth="1"/>
    <col min="10" max="12" width="16.7109375" style="15" customWidth="1"/>
    <col min="13" max="13" width="2.7109375" style="15" customWidth="1"/>
    <col min="14" max="14" width="14.42578125" style="34" customWidth="1"/>
    <col min="15" max="16384" width="9.140625" style="15"/>
  </cols>
  <sheetData>
    <row r="1" spans="1:14" s="20" customFormat="1" ht="15" customHeight="1" x14ac:dyDescent="0.3">
      <c r="A1" s="332"/>
      <c r="B1" s="240"/>
      <c r="C1" s="240"/>
      <c r="D1" s="240"/>
      <c r="E1" s="240"/>
      <c r="F1" s="240"/>
      <c r="G1" s="240"/>
      <c r="H1" s="240"/>
      <c r="I1" s="240"/>
      <c r="J1" s="240"/>
      <c r="K1" s="240"/>
      <c r="L1" s="240"/>
      <c r="M1" s="360"/>
      <c r="N1" s="34"/>
    </row>
    <row r="2" spans="1:14" s="20" customFormat="1" ht="18" customHeight="1" x14ac:dyDescent="0.3">
      <c r="A2" s="333"/>
      <c r="B2" s="361"/>
      <c r="C2" s="242"/>
      <c r="D2" s="242"/>
      <c r="E2" s="242"/>
      <c r="F2" s="242"/>
      <c r="G2" s="242"/>
      <c r="H2" s="242"/>
      <c r="I2" s="242"/>
      <c r="J2" s="843" t="str">
        <f>IF(NOT(ISBLANK(CoverSheet!$C$8)),CoverSheet!$C$8,"")</f>
        <v/>
      </c>
      <c r="K2" s="860"/>
      <c r="L2" s="844"/>
      <c r="M2" s="362"/>
      <c r="N2" s="34"/>
    </row>
    <row r="3" spans="1:14" s="20" customFormat="1" ht="18" customHeight="1" x14ac:dyDescent="0.3">
      <c r="A3" s="333"/>
      <c r="B3" s="361"/>
      <c r="C3" s="242"/>
      <c r="D3" s="242"/>
      <c r="E3" s="242"/>
      <c r="F3" s="242"/>
      <c r="G3" s="242"/>
      <c r="H3" s="242"/>
      <c r="I3" s="242"/>
      <c r="J3" s="838" t="str">
        <f>IF(ISNUMBER(CoverSheet!$C$12),CoverSheet!$C$12,"")</f>
        <v/>
      </c>
      <c r="K3" s="839"/>
      <c r="L3" s="840"/>
      <c r="M3" s="362"/>
      <c r="N3" s="34"/>
    </row>
    <row r="4" spans="1:14" s="20" customFormat="1" ht="21" x14ac:dyDescent="0.35">
      <c r="A4" s="220" t="s">
        <v>370</v>
      </c>
      <c r="B4" s="242"/>
      <c r="C4" s="242"/>
      <c r="D4" s="242"/>
      <c r="E4" s="242"/>
      <c r="F4" s="242"/>
      <c r="G4" s="242"/>
      <c r="H4" s="242"/>
      <c r="I4" s="242"/>
      <c r="J4" s="335"/>
      <c r="K4" s="242"/>
      <c r="L4" s="242"/>
      <c r="M4" s="243"/>
      <c r="N4" s="34"/>
    </row>
    <row r="5" spans="1:14" ht="54.75" customHeight="1" x14ac:dyDescent="0.25">
      <c r="A5" s="829" t="s">
        <v>1060</v>
      </c>
      <c r="B5" s="837"/>
      <c r="C5" s="837"/>
      <c r="D5" s="837"/>
      <c r="E5" s="837"/>
      <c r="F5" s="837"/>
      <c r="G5" s="837"/>
      <c r="H5" s="837"/>
      <c r="I5" s="837"/>
      <c r="J5" s="837"/>
      <c r="K5" s="837"/>
      <c r="L5" s="837"/>
      <c r="M5" s="245"/>
      <c r="N5" s="39"/>
    </row>
    <row r="6" spans="1:14" s="20" customFormat="1" ht="15" customHeight="1" x14ac:dyDescent="0.25">
      <c r="A6" s="217" t="s">
        <v>151</v>
      </c>
      <c r="B6" s="335"/>
      <c r="C6" s="246"/>
      <c r="D6" s="246"/>
      <c r="E6" s="246"/>
      <c r="F6" s="246"/>
      <c r="G6" s="246"/>
      <c r="H6" s="246"/>
      <c r="I6" s="246"/>
      <c r="J6" s="242"/>
      <c r="K6" s="242"/>
      <c r="L6" s="242"/>
      <c r="M6" s="243"/>
      <c r="N6" s="34"/>
    </row>
    <row r="7" spans="1:14" s="2" customFormat="1" ht="30" customHeight="1" x14ac:dyDescent="0.3">
      <c r="A7" s="189">
        <v>7</v>
      </c>
      <c r="B7" s="211"/>
      <c r="C7" s="247" t="s">
        <v>371</v>
      </c>
      <c r="D7" s="211"/>
      <c r="E7" s="211"/>
      <c r="F7" s="211"/>
      <c r="G7" s="211"/>
      <c r="H7" s="211"/>
      <c r="I7" s="211"/>
      <c r="J7" s="211"/>
      <c r="K7" s="211"/>
      <c r="L7" s="211"/>
      <c r="M7" s="183"/>
      <c r="N7" s="37"/>
    </row>
    <row r="8" spans="1:14" s="2" customFormat="1" ht="36" customHeight="1" x14ac:dyDescent="0.25">
      <c r="A8" s="189">
        <v>8</v>
      </c>
      <c r="B8" s="211"/>
      <c r="C8" s="868" t="s">
        <v>352</v>
      </c>
      <c r="D8" s="868"/>
      <c r="E8" s="868"/>
      <c r="F8" s="868"/>
      <c r="G8" s="424"/>
      <c r="H8" s="424"/>
      <c r="I8" s="424"/>
      <c r="J8" s="279" t="s">
        <v>94</v>
      </c>
      <c r="K8" s="364"/>
      <c r="L8" s="364"/>
      <c r="M8" s="183"/>
      <c r="N8" s="37"/>
    </row>
    <row r="9" spans="1:14" s="2" customFormat="1" ht="18" customHeight="1" x14ac:dyDescent="0.25">
      <c r="A9" s="189">
        <v>9</v>
      </c>
      <c r="B9" s="211"/>
      <c r="C9" s="366"/>
      <c r="D9" s="248" t="s">
        <v>319</v>
      </c>
      <c r="E9" s="366"/>
      <c r="F9" s="366"/>
      <c r="G9" s="366"/>
      <c r="H9" s="248"/>
      <c r="I9" s="366"/>
      <c r="J9" s="279" t="s">
        <v>346</v>
      </c>
      <c r="K9" s="279" t="s">
        <v>345</v>
      </c>
      <c r="L9" s="279" t="s">
        <v>3</v>
      </c>
      <c r="M9" s="183"/>
      <c r="N9" s="37"/>
    </row>
    <row r="10" spans="1:14" s="2" customFormat="1" ht="15" customHeight="1" x14ac:dyDescent="0.25">
      <c r="A10" s="189">
        <v>10</v>
      </c>
      <c r="B10" s="211"/>
      <c r="C10" s="254"/>
      <c r="D10" s="211"/>
      <c r="E10" s="366"/>
      <c r="F10" s="258" t="s">
        <v>95</v>
      </c>
      <c r="G10" s="254"/>
      <c r="H10" s="248"/>
      <c r="I10" s="254"/>
      <c r="J10" s="1"/>
      <c r="K10" s="1"/>
      <c r="L10" s="1"/>
      <c r="M10" s="183"/>
      <c r="N10" s="37"/>
    </row>
    <row r="11" spans="1:14" s="2" customFormat="1" ht="15" customHeight="1" x14ac:dyDescent="0.25">
      <c r="A11" s="189">
        <v>11</v>
      </c>
      <c r="B11" s="211"/>
      <c r="C11" s="254"/>
      <c r="D11" s="211"/>
      <c r="E11" s="366"/>
      <c r="F11" s="258" t="s">
        <v>96</v>
      </c>
      <c r="G11" s="254"/>
      <c r="H11" s="248"/>
      <c r="I11" s="254"/>
      <c r="J11" s="1"/>
      <c r="K11" s="1"/>
      <c r="L11" s="1"/>
      <c r="M11" s="183"/>
      <c r="N11" s="37"/>
    </row>
    <row r="12" spans="1:14" s="2" customFormat="1" ht="15" customHeight="1" x14ac:dyDescent="0.25">
      <c r="A12" s="189">
        <v>12</v>
      </c>
      <c r="B12" s="211"/>
      <c r="C12" s="254"/>
      <c r="D12" s="211"/>
      <c r="E12" s="249" t="s">
        <v>97</v>
      </c>
      <c r="F12" s="366"/>
      <c r="G12" s="254"/>
      <c r="H12" s="248"/>
      <c r="I12" s="254"/>
      <c r="J12" s="402">
        <f t="shared" ref="J12" si="0">SUM(J10:J11)</f>
        <v>0</v>
      </c>
      <c r="K12" s="402">
        <f>SUM(K10:K11)</f>
        <v>0</v>
      </c>
      <c r="L12" s="402">
        <f>SUM(L10:L11)</f>
        <v>0</v>
      </c>
      <c r="M12" s="183"/>
      <c r="N12" s="37"/>
    </row>
    <row r="13" spans="1:14" s="2" customFormat="1" ht="15" customHeight="1" x14ac:dyDescent="0.25">
      <c r="A13" s="189">
        <v>13</v>
      </c>
      <c r="B13" s="211"/>
      <c r="C13" s="254"/>
      <c r="D13" s="248" t="s">
        <v>322</v>
      </c>
      <c r="E13" s="366"/>
      <c r="F13" s="366"/>
      <c r="G13" s="254"/>
      <c r="H13" s="248"/>
      <c r="I13" s="254"/>
      <c r="J13" s="196"/>
      <c r="K13" s="366"/>
      <c r="L13" s="366"/>
      <c r="M13" s="183"/>
      <c r="N13" s="37"/>
    </row>
    <row r="14" spans="1:14" s="2" customFormat="1" ht="15" customHeight="1" x14ac:dyDescent="0.25">
      <c r="A14" s="189">
        <v>14</v>
      </c>
      <c r="B14" s="211"/>
      <c r="C14" s="254"/>
      <c r="D14" s="211"/>
      <c r="E14" s="366"/>
      <c r="F14" s="258" t="s">
        <v>95</v>
      </c>
      <c r="G14" s="254"/>
      <c r="H14" s="248"/>
      <c r="I14" s="254"/>
      <c r="J14" s="1"/>
      <c r="K14" s="1"/>
      <c r="L14" s="1"/>
      <c r="M14" s="183"/>
      <c r="N14" s="37"/>
    </row>
    <row r="15" spans="1:14" s="2" customFormat="1" ht="15" customHeight="1" x14ac:dyDescent="0.25">
      <c r="A15" s="189">
        <v>15</v>
      </c>
      <c r="B15" s="211"/>
      <c r="C15" s="254"/>
      <c r="D15" s="211"/>
      <c r="E15" s="366"/>
      <c r="F15" s="258" t="s">
        <v>96</v>
      </c>
      <c r="G15" s="254"/>
      <c r="H15" s="248"/>
      <c r="I15" s="254"/>
      <c r="J15" s="1"/>
      <c r="K15" s="1"/>
      <c r="L15" s="1"/>
      <c r="M15" s="183"/>
      <c r="N15" s="37"/>
    </row>
    <row r="16" spans="1:14" s="2" customFormat="1" ht="15" customHeight="1" x14ac:dyDescent="0.25">
      <c r="A16" s="189">
        <v>16</v>
      </c>
      <c r="B16" s="211"/>
      <c r="C16" s="254"/>
      <c r="D16" s="211"/>
      <c r="E16" s="249" t="s">
        <v>97</v>
      </c>
      <c r="F16" s="366"/>
      <c r="G16" s="254"/>
      <c r="H16" s="248"/>
      <c r="I16" s="254"/>
      <c r="J16" s="402">
        <f t="shared" ref="J16" si="1">SUM(J14:J15)</f>
        <v>0</v>
      </c>
      <c r="K16" s="402">
        <f>SUM(K14:K15)</f>
        <v>0</v>
      </c>
      <c r="L16" s="402">
        <f>SUM(L14:L15)</f>
        <v>0</v>
      </c>
      <c r="M16" s="183"/>
      <c r="N16" s="37"/>
    </row>
    <row r="17" spans="1:14" s="2" customFormat="1" ht="15" customHeight="1" x14ac:dyDescent="0.25">
      <c r="A17" s="189">
        <v>17</v>
      </c>
      <c r="B17" s="211"/>
      <c r="C17" s="366"/>
      <c r="D17" s="248" t="s">
        <v>323</v>
      </c>
      <c r="E17" s="366"/>
      <c r="F17" s="366"/>
      <c r="G17" s="366"/>
      <c r="H17" s="366"/>
      <c r="I17" s="366"/>
      <c r="J17" s="211"/>
      <c r="K17" s="366"/>
      <c r="L17" s="366"/>
      <c r="M17" s="183"/>
      <c r="N17" s="37"/>
    </row>
    <row r="18" spans="1:14" s="2" customFormat="1" ht="15" customHeight="1" x14ac:dyDescent="0.25">
      <c r="A18" s="189">
        <v>18</v>
      </c>
      <c r="B18" s="211"/>
      <c r="C18" s="254"/>
      <c r="D18" s="211"/>
      <c r="E18" s="366"/>
      <c r="F18" s="258" t="s">
        <v>95</v>
      </c>
      <c r="G18" s="254"/>
      <c r="H18" s="254"/>
      <c r="I18" s="254"/>
      <c r="J18" s="1"/>
      <c r="K18" s="1"/>
      <c r="L18" s="1"/>
      <c r="M18" s="183"/>
      <c r="N18" s="37"/>
    </row>
    <row r="19" spans="1:14" s="2" customFormat="1" ht="15" customHeight="1" x14ac:dyDescent="0.25">
      <c r="A19" s="189">
        <v>19</v>
      </c>
      <c r="B19" s="211"/>
      <c r="C19" s="254"/>
      <c r="D19" s="211"/>
      <c r="E19" s="366"/>
      <c r="F19" s="258" t="s">
        <v>96</v>
      </c>
      <c r="G19" s="254"/>
      <c r="H19" s="254"/>
      <c r="I19" s="254"/>
      <c r="J19" s="1"/>
      <c r="K19" s="1"/>
      <c r="L19" s="1"/>
      <c r="M19" s="183"/>
      <c r="N19" s="37"/>
    </row>
    <row r="20" spans="1:14" s="2" customFormat="1" ht="15" customHeight="1" x14ac:dyDescent="0.25">
      <c r="A20" s="189">
        <v>20</v>
      </c>
      <c r="B20" s="211"/>
      <c r="C20" s="254"/>
      <c r="D20" s="211"/>
      <c r="E20" s="249" t="s">
        <v>97</v>
      </c>
      <c r="F20" s="254"/>
      <c r="G20" s="254"/>
      <c r="H20" s="254"/>
      <c r="I20" s="254"/>
      <c r="J20" s="402">
        <f t="shared" ref="J20" si="2">SUM(J18:J19)</f>
        <v>0</v>
      </c>
      <c r="K20" s="402">
        <f>SUM(K18:K19)</f>
        <v>0</v>
      </c>
      <c r="L20" s="402">
        <f>SUM(L18:L19)</f>
        <v>0</v>
      </c>
      <c r="M20" s="183"/>
      <c r="N20" s="37"/>
    </row>
    <row r="21" spans="1:14" s="2" customFormat="1" ht="15" customHeight="1" x14ac:dyDescent="0.25">
      <c r="A21" s="189">
        <v>21</v>
      </c>
      <c r="B21" s="211"/>
      <c r="C21" s="366"/>
      <c r="D21" s="248" t="s">
        <v>324</v>
      </c>
      <c r="E21" s="366"/>
      <c r="F21" s="366"/>
      <c r="G21" s="366"/>
      <c r="H21" s="366"/>
      <c r="I21" s="366"/>
      <c r="J21" s="211"/>
      <c r="K21" s="366"/>
      <c r="L21" s="366"/>
      <c r="M21" s="183"/>
      <c r="N21" s="37"/>
    </row>
    <row r="22" spans="1:14" s="2" customFormat="1" ht="15" customHeight="1" x14ac:dyDescent="0.25">
      <c r="A22" s="189">
        <v>22</v>
      </c>
      <c r="B22" s="211"/>
      <c r="C22" s="254"/>
      <c r="D22" s="211"/>
      <c r="E22" s="366"/>
      <c r="F22" s="258" t="s">
        <v>95</v>
      </c>
      <c r="G22" s="254"/>
      <c r="H22" s="254"/>
      <c r="I22" s="254"/>
      <c r="J22" s="1"/>
      <c r="K22" s="1"/>
      <c r="L22" s="1"/>
      <c r="M22" s="183"/>
      <c r="N22" s="37"/>
    </row>
    <row r="23" spans="1:14" s="2" customFormat="1" ht="15" customHeight="1" x14ac:dyDescent="0.25">
      <c r="A23" s="189">
        <v>23</v>
      </c>
      <c r="B23" s="211"/>
      <c r="C23" s="254"/>
      <c r="D23" s="211"/>
      <c r="E23" s="366"/>
      <c r="F23" s="258" t="s">
        <v>96</v>
      </c>
      <c r="G23" s="254"/>
      <c r="H23" s="254"/>
      <c r="I23" s="254"/>
      <c r="J23" s="1"/>
      <c r="K23" s="1"/>
      <c r="L23" s="1"/>
      <c r="M23" s="183"/>
      <c r="N23" s="37"/>
    </row>
    <row r="24" spans="1:14" s="2" customFormat="1" ht="15" customHeight="1" x14ac:dyDescent="0.25">
      <c r="A24" s="189">
        <v>24</v>
      </c>
      <c r="B24" s="211"/>
      <c r="C24" s="254"/>
      <c r="D24" s="211"/>
      <c r="E24" s="249" t="s">
        <v>97</v>
      </c>
      <c r="F24" s="254"/>
      <c r="G24" s="254"/>
      <c r="H24" s="254"/>
      <c r="I24" s="254"/>
      <c r="J24" s="402">
        <f t="shared" ref="J24" si="3">SUM(J22:J23)</f>
        <v>0</v>
      </c>
      <c r="K24" s="402">
        <f>SUM(K22:K23)</f>
        <v>0</v>
      </c>
      <c r="L24" s="402">
        <f>SUM(L22:L23)</f>
        <v>0</v>
      </c>
      <c r="M24" s="183"/>
      <c r="N24" s="37"/>
    </row>
    <row r="25" spans="1:14" s="2" customFormat="1" ht="15" customHeight="1" x14ac:dyDescent="0.25">
      <c r="A25" s="189">
        <v>25</v>
      </c>
      <c r="B25" s="211"/>
      <c r="C25" s="366"/>
      <c r="D25" s="248" t="s">
        <v>360</v>
      </c>
      <c r="E25" s="366"/>
      <c r="F25" s="366"/>
      <c r="G25" s="366"/>
      <c r="H25" s="366"/>
      <c r="I25" s="366"/>
      <c r="J25" s="211"/>
      <c r="K25" s="366"/>
      <c r="L25" s="366"/>
      <c r="M25" s="183"/>
      <c r="N25" s="37"/>
    </row>
    <row r="26" spans="1:14" s="2" customFormat="1" ht="15" customHeight="1" x14ac:dyDescent="0.25">
      <c r="A26" s="189">
        <v>26</v>
      </c>
      <c r="B26" s="211"/>
      <c r="C26" s="254"/>
      <c r="D26" s="211"/>
      <c r="E26" s="366"/>
      <c r="F26" s="258" t="s">
        <v>95</v>
      </c>
      <c r="G26" s="254"/>
      <c r="H26" s="254"/>
      <c r="I26" s="254"/>
      <c r="J26" s="1"/>
      <c r="K26" s="1"/>
      <c r="L26" s="1"/>
      <c r="M26" s="183"/>
      <c r="N26" s="37"/>
    </row>
    <row r="27" spans="1:14" s="2" customFormat="1" ht="15" customHeight="1" x14ac:dyDescent="0.25">
      <c r="A27" s="189">
        <v>27</v>
      </c>
      <c r="B27" s="211"/>
      <c r="C27" s="254"/>
      <c r="D27" s="211"/>
      <c r="E27" s="366"/>
      <c r="F27" s="258" t="s">
        <v>96</v>
      </c>
      <c r="G27" s="254"/>
      <c r="H27" s="254"/>
      <c r="I27" s="254"/>
      <c r="J27" s="1"/>
      <c r="K27" s="1"/>
      <c r="L27" s="1"/>
      <c r="M27" s="183"/>
      <c r="N27" s="37"/>
    </row>
    <row r="28" spans="1:14" s="2" customFormat="1" ht="15" customHeight="1" x14ac:dyDescent="0.25">
      <c r="A28" s="189">
        <v>28</v>
      </c>
      <c r="B28" s="211"/>
      <c r="C28" s="254"/>
      <c r="D28" s="211"/>
      <c r="E28" s="249" t="s">
        <v>97</v>
      </c>
      <c r="F28" s="254"/>
      <c r="G28" s="254"/>
      <c r="H28" s="254"/>
      <c r="I28" s="254"/>
      <c r="J28" s="402">
        <f t="shared" ref="J28" si="4">SUM(J26:J27)</f>
        <v>0</v>
      </c>
      <c r="K28" s="402">
        <f>SUM(K26:K27)</f>
        <v>0</v>
      </c>
      <c r="L28" s="402">
        <f>SUM(L26:L27)</f>
        <v>0</v>
      </c>
      <c r="M28" s="183"/>
      <c r="N28" s="37"/>
    </row>
    <row r="29" spans="1:14" s="2" customFormat="1" ht="15" customHeight="1" x14ac:dyDescent="0.25">
      <c r="A29" s="189">
        <v>29</v>
      </c>
      <c r="B29" s="211"/>
      <c r="C29" s="366"/>
      <c r="D29" s="248" t="s">
        <v>326</v>
      </c>
      <c r="E29" s="366"/>
      <c r="F29" s="366"/>
      <c r="G29" s="366"/>
      <c r="H29" s="366"/>
      <c r="I29" s="366"/>
      <c r="J29" s="211"/>
      <c r="K29" s="366"/>
      <c r="L29" s="366"/>
      <c r="M29" s="183"/>
      <c r="N29" s="37"/>
    </row>
    <row r="30" spans="1:14" s="2" customFormat="1" ht="15" customHeight="1" x14ac:dyDescent="0.25">
      <c r="A30" s="189">
        <v>30</v>
      </c>
      <c r="B30" s="211"/>
      <c r="C30" s="254"/>
      <c r="D30" s="211"/>
      <c r="E30" s="366"/>
      <c r="F30" s="258" t="s">
        <v>95</v>
      </c>
      <c r="G30" s="254"/>
      <c r="H30" s="254"/>
      <c r="I30" s="254"/>
      <c r="J30" s="1"/>
      <c r="K30" s="1"/>
      <c r="L30" s="1"/>
      <c r="M30" s="183"/>
      <c r="N30" s="37"/>
    </row>
    <row r="31" spans="1:14" s="2" customFormat="1" ht="15" customHeight="1" x14ac:dyDescent="0.25">
      <c r="A31" s="189">
        <v>31</v>
      </c>
      <c r="B31" s="211"/>
      <c r="C31" s="254"/>
      <c r="D31" s="211"/>
      <c r="E31" s="366"/>
      <c r="F31" s="258" t="s">
        <v>96</v>
      </c>
      <c r="G31" s="254"/>
      <c r="H31" s="254"/>
      <c r="I31" s="254"/>
      <c r="J31" s="1"/>
      <c r="K31" s="1"/>
      <c r="L31" s="1"/>
      <c r="M31" s="183"/>
      <c r="N31" s="37"/>
    </row>
    <row r="32" spans="1:14" s="2" customFormat="1" ht="15" customHeight="1" x14ac:dyDescent="0.25">
      <c r="A32" s="189">
        <v>32</v>
      </c>
      <c r="B32" s="211"/>
      <c r="C32" s="254"/>
      <c r="D32" s="211"/>
      <c r="E32" s="249" t="s">
        <v>97</v>
      </c>
      <c r="F32" s="254"/>
      <c r="G32" s="254"/>
      <c r="H32" s="254"/>
      <c r="I32" s="254"/>
      <c r="J32" s="402">
        <f t="shared" ref="J32" si="5">SUM(J30:J31)</f>
        <v>0</v>
      </c>
      <c r="K32" s="402">
        <f>SUM(K30:K31)</f>
        <v>0</v>
      </c>
      <c r="L32" s="402">
        <f>SUM(L30:L31)</f>
        <v>0</v>
      </c>
      <c r="M32" s="183"/>
      <c r="N32" s="37"/>
    </row>
    <row r="33" spans="1:14" s="2" customFormat="1" ht="15" customHeight="1" x14ac:dyDescent="0.25">
      <c r="A33" s="189">
        <v>33</v>
      </c>
      <c r="B33" s="211"/>
      <c r="C33" s="366"/>
      <c r="D33" s="248" t="s">
        <v>327</v>
      </c>
      <c r="E33" s="366"/>
      <c r="F33" s="366"/>
      <c r="G33" s="366"/>
      <c r="H33" s="366"/>
      <c r="I33" s="366"/>
      <c r="J33" s="211"/>
      <c r="K33" s="366"/>
      <c r="L33" s="366"/>
      <c r="M33" s="183"/>
      <c r="N33" s="37"/>
    </row>
    <row r="34" spans="1:14" s="2" customFormat="1" ht="15" customHeight="1" x14ac:dyDescent="0.25">
      <c r="A34" s="189">
        <v>34</v>
      </c>
      <c r="B34" s="211"/>
      <c r="C34" s="254"/>
      <c r="D34" s="211"/>
      <c r="E34" s="366"/>
      <c r="F34" s="258" t="s">
        <v>95</v>
      </c>
      <c r="G34" s="254"/>
      <c r="H34" s="254"/>
      <c r="I34" s="254"/>
      <c r="J34" s="1"/>
      <c r="K34" s="1"/>
      <c r="L34" s="1"/>
      <c r="M34" s="183"/>
      <c r="N34" s="37"/>
    </row>
    <row r="35" spans="1:14" s="2" customFormat="1" ht="15" customHeight="1" x14ac:dyDescent="0.25">
      <c r="A35" s="189">
        <v>35</v>
      </c>
      <c r="B35" s="211"/>
      <c r="C35" s="254"/>
      <c r="D35" s="211"/>
      <c r="E35" s="366"/>
      <c r="F35" s="258" t="s">
        <v>96</v>
      </c>
      <c r="G35" s="254"/>
      <c r="H35" s="248"/>
      <c r="I35" s="254"/>
      <c r="J35" s="1"/>
      <c r="K35" s="1"/>
      <c r="L35" s="1"/>
      <c r="M35" s="183"/>
      <c r="N35" s="37"/>
    </row>
    <row r="36" spans="1:14" s="2" customFormat="1" ht="15" customHeight="1" x14ac:dyDescent="0.25">
      <c r="A36" s="189">
        <v>36</v>
      </c>
      <c r="B36" s="211"/>
      <c r="C36" s="254"/>
      <c r="D36" s="211"/>
      <c r="E36" s="249" t="s">
        <v>97</v>
      </c>
      <c r="F36" s="254"/>
      <c r="G36" s="254"/>
      <c r="H36" s="248"/>
      <c r="I36" s="254"/>
      <c r="J36" s="402">
        <f t="shared" ref="J36" si="6">SUM(J34:J35)</f>
        <v>0</v>
      </c>
      <c r="K36" s="402">
        <f>SUM(K34:K35)</f>
        <v>0</v>
      </c>
      <c r="L36" s="402">
        <f>SUM(L34:L35)</f>
        <v>0</v>
      </c>
      <c r="M36" s="183"/>
      <c r="N36" s="37"/>
    </row>
    <row r="37" spans="1:14" s="2" customFormat="1" ht="15" customHeight="1" x14ac:dyDescent="0.25">
      <c r="A37" s="189">
        <v>37</v>
      </c>
      <c r="B37" s="211"/>
      <c r="C37" s="366"/>
      <c r="D37" s="248" t="s">
        <v>354</v>
      </c>
      <c r="E37" s="366"/>
      <c r="F37" s="366"/>
      <c r="G37" s="366"/>
      <c r="H37" s="248"/>
      <c r="I37" s="366"/>
      <c r="J37" s="211"/>
      <c r="K37" s="366"/>
      <c r="L37" s="366"/>
      <c r="M37" s="183"/>
      <c r="N37" s="37"/>
    </row>
    <row r="38" spans="1:14" s="2" customFormat="1" ht="15" customHeight="1" x14ac:dyDescent="0.25">
      <c r="A38" s="189">
        <v>38</v>
      </c>
      <c r="B38" s="211"/>
      <c r="C38" s="254"/>
      <c r="D38" s="254"/>
      <c r="E38" s="366"/>
      <c r="F38" s="258" t="s">
        <v>95</v>
      </c>
      <c r="G38" s="254"/>
      <c r="H38" s="248"/>
      <c r="I38" s="254"/>
      <c r="J38" s="1"/>
      <c r="K38" s="1"/>
      <c r="L38" s="1"/>
      <c r="M38" s="183"/>
      <c r="N38" s="37"/>
    </row>
    <row r="39" spans="1:14" s="2" customFormat="1" ht="15" customHeight="1" x14ac:dyDescent="0.25">
      <c r="A39" s="189">
        <v>39</v>
      </c>
      <c r="B39" s="211"/>
      <c r="C39" s="254"/>
      <c r="D39" s="254"/>
      <c r="E39" s="366"/>
      <c r="F39" s="258" t="s">
        <v>96</v>
      </c>
      <c r="G39" s="254"/>
      <c r="H39" s="254"/>
      <c r="I39" s="254"/>
      <c r="J39" s="1"/>
      <c r="K39" s="1"/>
      <c r="L39" s="1"/>
      <c r="M39" s="183"/>
      <c r="N39" s="37"/>
    </row>
    <row r="40" spans="1:14" s="2" customFormat="1" ht="15" customHeight="1" x14ac:dyDescent="0.25">
      <c r="A40" s="189">
        <v>40</v>
      </c>
      <c r="B40" s="211"/>
      <c r="C40" s="254"/>
      <c r="D40" s="254"/>
      <c r="E40" s="249" t="s">
        <v>97</v>
      </c>
      <c r="F40" s="254"/>
      <c r="G40" s="254"/>
      <c r="H40" s="254"/>
      <c r="I40" s="254"/>
      <c r="J40" s="402">
        <f t="shared" ref="J40" si="7">SUM(J38:J39)</f>
        <v>0</v>
      </c>
      <c r="K40" s="402">
        <f>SUM(K38:K39)</f>
        <v>0</v>
      </c>
      <c r="L40" s="402">
        <f>SUM(L38:L39)</f>
        <v>0</v>
      </c>
      <c r="M40" s="183"/>
      <c r="N40" s="37"/>
    </row>
    <row r="41" spans="1:14" s="25" customFormat="1" ht="15" customHeight="1" x14ac:dyDescent="0.25">
      <c r="A41" s="189">
        <v>41</v>
      </c>
      <c r="B41" s="211"/>
      <c r="C41" s="254"/>
      <c r="D41" s="254"/>
      <c r="E41" s="249"/>
      <c r="F41" s="254"/>
      <c r="G41" s="254"/>
      <c r="H41" s="254"/>
      <c r="I41" s="254"/>
      <c r="J41" s="417"/>
      <c r="K41" s="417"/>
      <c r="L41" s="417"/>
      <c r="M41" s="183"/>
      <c r="N41" s="37"/>
    </row>
    <row r="42" spans="1:14" s="2" customFormat="1" ht="15" customHeight="1" x14ac:dyDescent="0.25">
      <c r="A42" s="189">
        <v>42</v>
      </c>
      <c r="B42" s="211"/>
      <c r="C42" s="869" t="s">
        <v>353</v>
      </c>
      <c r="D42" s="869"/>
      <c r="E42" s="869"/>
      <c r="F42" s="869"/>
      <c r="G42" s="366"/>
      <c r="H42" s="366"/>
      <c r="I42" s="366"/>
      <c r="J42" s="211"/>
      <c r="K42" s="366"/>
      <c r="L42" s="366"/>
      <c r="M42" s="183"/>
      <c r="N42" s="37"/>
    </row>
    <row r="43" spans="1:14" s="25" customFormat="1" ht="15" customHeight="1" x14ac:dyDescent="0.25">
      <c r="A43" s="189">
        <v>43</v>
      </c>
      <c r="B43" s="211"/>
      <c r="C43" s="425"/>
      <c r="D43" s="248" t="s">
        <v>360</v>
      </c>
      <c r="E43" s="425"/>
      <c r="F43" s="425"/>
      <c r="G43" s="366"/>
      <c r="H43" s="366"/>
      <c r="I43" s="366"/>
      <c r="J43" s="211"/>
      <c r="K43" s="366"/>
      <c r="L43" s="366"/>
      <c r="M43" s="183"/>
      <c r="N43" s="37"/>
    </row>
    <row r="44" spans="1:14" s="2" customFormat="1" ht="15" customHeight="1" x14ac:dyDescent="0.25">
      <c r="A44" s="189">
        <v>44</v>
      </c>
      <c r="B44" s="211"/>
      <c r="C44" s="254"/>
      <c r="D44" s="254"/>
      <c r="E44" s="366"/>
      <c r="F44" s="258" t="s">
        <v>95</v>
      </c>
      <c r="G44" s="254"/>
      <c r="H44" s="366"/>
      <c r="I44" s="254"/>
      <c r="J44" s="1"/>
      <c r="K44" s="1"/>
      <c r="L44" s="1"/>
      <c r="M44" s="183"/>
      <c r="N44" s="37"/>
    </row>
    <row r="45" spans="1:14" s="2" customFormat="1" ht="15" customHeight="1" x14ac:dyDescent="0.25">
      <c r="A45" s="189">
        <v>45</v>
      </c>
      <c r="B45" s="211"/>
      <c r="C45" s="254"/>
      <c r="D45" s="254"/>
      <c r="E45" s="366"/>
      <c r="F45" s="258" t="s">
        <v>96</v>
      </c>
      <c r="G45" s="254"/>
      <c r="H45" s="366"/>
      <c r="I45" s="254"/>
      <c r="J45" s="1"/>
      <c r="K45" s="1"/>
      <c r="L45" s="1"/>
      <c r="M45" s="183"/>
      <c r="N45" s="37"/>
    </row>
    <row r="46" spans="1:14" s="2" customFormat="1" ht="15" customHeight="1" x14ac:dyDescent="0.25">
      <c r="A46" s="189">
        <v>46</v>
      </c>
      <c r="B46" s="211"/>
      <c r="C46" s="254"/>
      <c r="D46" s="254"/>
      <c r="E46" s="249" t="s">
        <v>97</v>
      </c>
      <c r="F46" s="254"/>
      <c r="G46" s="254"/>
      <c r="H46" s="366"/>
      <c r="I46" s="254"/>
      <c r="J46" s="402">
        <f t="shared" ref="J46" si="8">SUM(J44:J45)</f>
        <v>0</v>
      </c>
      <c r="K46" s="402">
        <f>SUM(K44:K45)</f>
        <v>0</v>
      </c>
      <c r="L46" s="402">
        <f>SUM(L44:L45)</f>
        <v>0</v>
      </c>
      <c r="M46" s="183"/>
      <c r="N46" s="37"/>
    </row>
    <row r="47" spans="1:14" s="25" customFormat="1" ht="15" customHeight="1" x14ac:dyDescent="0.25">
      <c r="A47" s="189">
        <v>47</v>
      </c>
      <c r="B47" s="211"/>
      <c r="C47" s="425"/>
      <c r="D47" s="248" t="s">
        <v>326</v>
      </c>
      <c r="E47" s="425"/>
      <c r="F47" s="425"/>
      <c r="G47" s="366"/>
      <c r="H47" s="366"/>
      <c r="I47" s="366"/>
      <c r="J47" s="211"/>
      <c r="K47" s="366"/>
      <c r="L47" s="366"/>
      <c r="M47" s="183"/>
      <c r="N47" s="37"/>
    </row>
    <row r="48" spans="1:14" s="25" customFormat="1" ht="15" customHeight="1" x14ac:dyDescent="0.25">
      <c r="A48" s="189">
        <v>48</v>
      </c>
      <c r="B48" s="211"/>
      <c r="C48" s="254"/>
      <c r="D48" s="254"/>
      <c r="E48" s="366"/>
      <c r="F48" s="258" t="s">
        <v>95</v>
      </c>
      <c r="G48" s="254"/>
      <c r="H48" s="366"/>
      <c r="I48" s="254"/>
      <c r="J48" s="1"/>
      <c r="K48" s="1"/>
      <c r="L48" s="1"/>
      <c r="M48" s="183"/>
      <c r="N48" s="37"/>
    </row>
    <row r="49" spans="1:14" s="25" customFormat="1" ht="15" customHeight="1" x14ac:dyDescent="0.25">
      <c r="A49" s="189">
        <v>49</v>
      </c>
      <c r="B49" s="211"/>
      <c r="C49" s="254"/>
      <c r="D49" s="254"/>
      <c r="E49" s="366"/>
      <c r="F49" s="258" t="s">
        <v>96</v>
      </c>
      <c r="G49" s="254"/>
      <c r="H49" s="366"/>
      <c r="I49" s="254"/>
      <c r="J49" s="1"/>
      <c r="K49" s="1"/>
      <c r="L49" s="1"/>
      <c r="M49" s="183"/>
      <c r="N49" s="37"/>
    </row>
    <row r="50" spans="1:14" s="25" customFormat="1" ht="15" customHeight="1" x14ac:dyDescent="0.25">
      <c r="A50" s="189">
        <v>50</v>
      </c>
      <c r="B50" s="211"/>
      <c r="C50" s="254"/>
      <c r="D50" s="254"/>
      <c r="E50" s="249" t="s">
        <v>97</v>
      </c>
      <c r="F50" s="254"/>
      <c r="G50" s="254"/>
      <c r="H50" s="366"/>
      <c r="I50" s="254"/>
      <c r="J50" s="402">
        <f t="shared" ref="J50" si="9">SUM(J48:J49)</f>
        <v>0</v>
      </c>
      <c r="K50" s="402">
        <f>SUM(K48:K49)</f>
        <v>0</v>
      </c>
      <c r="L50" s="402">
        <f>SUM(L48:L49)</f>
        <v>0</v>
      </c>
      <c r="M50" s="183"/>
      <c r="N50" s="37"/>
    </row>
    <row r="51" spans="1:14" s="25" customFormat="1" ht="15" customHeight="1" x14ac:dyDescent="0.25">
      <c r="A51" s="189">
        <v>51</v>
      </c>
      <c r="B51" s="211"/>
      <c r="C51" s="425"/>
      <c r="D51" s="248" t="s">
        <v>327</v>
      </c>
      <c r="E51" s="425"/>
      <c r="F51" s="425"/>
      <c r="G51" s="366"/>
      <c r="H51" s="366"/>
      <c r="I51" s="366"/>
      <c r="J51" s="211"/>
      <c r="K51" s="366"/>
      <c r="L51" s="366"/>
      <c r="M51" s="183"/>
      <c r="N51" s="37"/>
    </row>
    <row r="52" spans="1:14" s="25" customFormat="1" ht="15" customHeight="1" x14ac:dyDescent="0.25">
      <c r="A52" s="189">
        <v>52</v>
      </c>
      <c r="B52" s="211"/>
      <c r="C52" s="254"/>
      <c r="D52" s="254"/>
      <c r="E52" s="366"/>
      <c r="F52" s="258" t="s">
        <v>95</v>
      </c>
      <c r="G52" s="254"/>
      <c r="H52" s="366"/>
      <c r="I52" s="254"/>
      <c r="J52" s="1"/>
      <c r="K52" s="1"/>
      <c r="L52" s="1"/>
      <c r="M52" s="183"/>
      <c r="N52" s="37"/>
    </row>
    <row r="53" spans="1:14" s="25" customFormat="1" ht="15" customHeight="1" x14ac:dyDescent="0.25">
      <c r="A53" s="189">
        <v>53</v>
      </c>
      <c r="B53" s="211"/>
      <c r="C53" s="254"/>
      <c r="D53" s="254"/>
      <c r="E53" s="366"/>
      <c r="F53" s="258" t="s">
        <v>96</v>
      </c>
      <c r="G53" s="254"/>
      <c r="H53" s="366"/>
      <c r="I53" s="254"/>
      <c r="J53" s="1"/>
      <c r="K53" s="1"/>
      <c r="L53" s="1"/>
      <c r="M53" s="183"/>
      <c r="N53" s="37"/>
    </row>
    <row r="54" spans="1:14" s="25" customFormat="1" ht="15" customHeight="1" x14ac:dyDescent="0.25">
      <c r="A54" s="189">
        <v>54</v>
      </c>
      <c r="B54" s="211"/>
      <c r="C54" s="254"/>
      <c r="D54" s="254"/>
      <c r="E54" s="249" t="s">
        <v>97</v>
      </c>
      <c r="F54" s="254"/>
      <c r="G54" s="254"/>
      <c r="H54" s="366"/>
      <c r="I54" s="254"/>
      <c r="J54" s="402">
        <f t="shared" ref="J54" si="10">SUM(J52:J53)</f>
        <v>0</v>
      </c>
      <c r="K54" s="402">
        <f>SUM(K52:K53)</f>
        <v>0</v>
      </c>
      <c r="L54" s="402">
        <f>SUM(L52:L53)</f>
        <v>0</v>
      </c>
      <c r="M54" s="183"/>
      <c r="N54" s="37"/>
    </row>
    <row r="55" spans="1:14" s="25" customFormat="1" ht="15" customHeight="1" x14ac:dyDescent="0.25">
      <c r="A55" s="189">
        <v>55</v>
      </c>
      <c r="B55" s="211"/>
      <c r="C55" s="425"/>
      <c r="D55" s="248" t="s">
        <v>358</v>
      </c>
      <c r="E55" s="425"/>
      <c r="F55" s="425"/>
      <c r="G55" s="366"/>
      <c r="H55" s="366"/>
      <c r="I55" s="366"/>
      <c r="J55" s="211"/>
      <c r="K55" s="366"/>
      <c r="L55" s="366"/>
      <c r="M55" s="183"/>
      <c r="N55" s="37"/>
    </row>
    <row r="56" spans="1:14" s="25" customFormat="1" ht="15" customHeight="1" x14ac:dyDescent="0.25">
      <c r="A56" s="189">
        <v>56</v>
      </c>
      <c r="B56" s="211"/>
      <c r="C56" s="254"/>
      <c r="D56" s="254"/>
      <c r="E56" s="366"/>
      <c r="F56" s="258" t="s">
        <v>95</v>
      </c>
      <c r="G56" s="254"/>
      <c r="H56" s="366"/>
      <c r="I56" s="254"/>
      <c r="J56" s="1"/>
      <c r="K56" s="1"/>
      <c r="L56" s="1"/>
      <c r="M56" s="183"/>
      <c r="N56" s="37"/>
    </row>
    <row r="57" spans="1:14" s="25" customFormat="1" ht="15" customHeight="1" x14ac:dyDescent="0.25">
      <c r="A57" s="189">
        <v>57</v>
      </c>
      <c r="B57" s="211"/>
      <c r="C57" s="254"/>
      <c r="D57" s="254"/>
      <c r="E57" s="366"/>
      <c r="F57" s="258" t="s">
        <v>96</v>
      </c>
      <c r="G57" s="254"/>
      <c r="H57" s="366"/>
      <c r="I57" s="254"/>
      <c r="J57" s="1"/>
      <c r="K57" s="1"/>
      <c r="L57" s="1"/>
      <c r="M57" s="183"/>
      <c r="N57" s="37"/>
    </row>
    <row r="58" spans="1:14" s="25" customFormat="1" ht="15" customHeight="1" x14ac:dyDescent="0.25">
      <c r="A58" s="189">
        <v>58</v>
      </c>
      <c r="B58" s="211"/>
      <c r="C58" s="254"/>
      <c r="D58" s="254"/>
      <c r="E58" s="249" t="s">
        <v>97</v>
      </c>
      <c r="F58" s="254"/>
      <c r="G58" s="254"/>
      <c r="H58" s="366"/>
      <c r="I58" s="254"/>
      <c r="J58" s="402">
        <f t="shared" ref="J58" si="11">SUM(J56:J57)</f>
        <v>0</v>
      </c>
      <c r="K58" s="402">
        <f>SUM(K56:K57)</f>
        <v>0</v>
      </c>
      <c r="L58" s="402">
        <f>SUM(L56:L57)</f>
        <v>0</v>
      </c>
      <c r="M58" s="183"/>
      <c r="N58" s="37"/>
    </row>
    <row r="59" spans="1:14" s="25" customFormat="1" ht="15" customHeight="1" x14ac:dyDescent="0.25">
      <c r="A59" s="189">
        <v>59</v>
      </c>
      <c r="B59" s="211"/>
      <c r="C59" s="254"/>
      <c r="D59" s="254"/>
      <c r="E59" s="249"/>
      <c r="F59" s="254"/>
      <c r="G59" s="254"/>
      <c r="H59" s="366"/>
      <c r="I59" s="254"/>
      <c r="J59" s="417"/>
      <c r="K59" s="417"/>
      <c r="L59" s="417"/>
      <c r="M59" s="183"/>
      <c r="N59" s="37"/>
    </row>
    <row r="60" spans="1:14" s="25" customFormat="1" ht="15" customHeight="1" x14ac:dyDescent="0.25">
      <c r="A60" s="189">
        <v>60</v>
      </c>
      <c r="B60" s="211"/>
      <c r="C60" s="869" t="s">
        <v>359</v>
      </c>
      <c r="D60" s="869"/>
      <c r="E60" s="869"/>
      <c r="F60" s="869"/>
      <c r="G60" s="254"/>
      <c r="H60" s="366"/>
      <c r="I60" s="254"/>
      <c r="J60" s="417"/>
      <c r="K60" s="417"/>
      <c r="L60" s="417"/>
      <c r="M60" s="183"/>
      <c r="N60" s="37"/>
    </row>
    <row r="61" spans="1:14" s="25" customFormat="1" ht="15" customHeight="1" x14ac:dyDescent="0.25">
      <c r="A61" s="189">
        <v>61</v>
      </c>
      <c r="B61" s="211"/>
      <c r="C61" s="254"/>
      <c r="D61" s="254"/>
      <c r="E61" s="248" t="s">
        <v>329</v>
      </c>
      <c r="F61" s="254"/>
      <c r="G61" s="254"/>
      <c r="H61" s="366"/>
      <c r="I61" s="254"/>
      <c r="J61" s="1"/>
      <c r="K61" s="1"/>
      <c r="L61" s="1"/>
      <c r="M61" s="183"/>
      <c r="N61" s="37"/>
    </row>
    <row r="62" spans="1:14" s="25" customFormat="1" ht="15" customHeight="1" x14ac:dyDescent="0.25">
      <c r="A62" s="189">
        <v>62</v>
      </c>
      <c r="B62" s="211"/>
      <c r="C62" s="254"/>
      <c r="D62" s="254"/>
      <c r="E62" s="366"/>
      <c r="F62" s="258" t="s">
        <v>95</v>
      </c>
      <c r="G62" s="254"/>
      <c r="H62" s="366"/>
      <c r="I62" s="254"/>
      <c r="J62" s="1"/>
      <c r="K62" s="1"/>
      <c r="L62" s="1"/>
      <c r="M62" s="183"/>
      <c r="N62" s="37"/>
    </row>
    <row r="63" spans="1:14" s="25" customFormat="1" ht="15" customHeight="1" x14ac:dyDescent="0.25">
      <c r="A63" s="189">
        <v>63</v>
      </c>
      <c r="B63" s="211"/>
      <c r="C63" s="254"/>
      <c r="D63" s="254"/>
      <c r="E63" s="366"/>
      <c r="F63" s="258" t="s">
        <v>96</v>
      </c>
      <c r="G63" s="254"/>
      <c r="H63" s="366"/>
      <c r="I63" s="254"/>
      <c r="J63" s="402">
        <f t="shared" ref="J63" si="12">SUM(J61:J62)</f>
        <v>0</v>
      </c>
      <c r="K63" s="402">
        <f>SUM(K61:K62)</f>
        <v>0</v>
      </c>
      <c r="L63" s="402">
        <f>SUM(L61:L62)</f>
        <v>0</v>
      </c>
      <c r="M63" s="183"/>
      <c r="N63" s="37"/>
    </row>
    <row r="64" spans="1:14" s="25" customFormat="1" ht="15" customHeight="1" x14ac:dyDescent="0.25">
      <c r="A64" s="189">
        <v>64</v>
      </c>
      <c r="B64" s="211"/>
      <c r="C64" s="254"/>
      <c r="D64" s="254"/>
      <c r="E64" s="249" t="s">
        <v>97</v>
      </c>
      <c r="F64" s="254"/>
      <c r="G64" s="254"/>
      <c r="H64" s="366"/>
      <c r="I64" s="254"/>
      <c r="J64" s="417"/>
      <c r="K64" s="417"/>
      <c r="L64" s="417"/>
      <c r="M64" s="183"/>
      <c r="N64" s="37"/>
    </row>
    <row r="65" spans="1:14" s="25" customFormat="1" ht="15" customHeight="1" x14ac:dyDescent="0.25">
      <c r="A65" s="189">
        <v>65</v>
      </c>
      <c r="B65" s="211"/>
      <c r="C65" s="254"/>
      <c r="D65" s="254"/>
      <c r="E65" s="248" t="s">
        <v>124</v>
      </c>
      <c r="F65" s="254"/>
      <c r="G65" s="254"/>
      <c r="H65" s="366"/>
      <c r="I65" s="254"/>
      <c r="J65" s="1"/>
      <c r="K65" s="1"/>
      <c r="L65" s="1"/>
      <c r="M65" s="183"/>
      <c r="N65" s="37"/>
    </row>
    <row r="66" spans="1:14" s="25" customFormat="1" ht="15" customHeight="1" x14ac:dyDescent="0.25">
      <c r="A66" s="189">
        <v>66</v>
      </c>
      <c r="B66" s="211"/>
      <c r="C66" s="254"/>
      <c r="D66" s="254"/>
      <c r="E66" s="366"/>
      <c r="F66" s="258" t="s">
        <v>95</v>
      </c>
      <c r="G66" s="254"/>
      <c r="H66" s="366"/>
      <c r="I66" s="254"/>
      <c r="J66" s="1"/>
      <c r="K66" s="1"/>
      <c r="L66" s="1"/>
      <c r="M66" s="183"/>
      <c r="N66" s="37"/>
    </row>
    <row r="67" spans="1:14" s="25" customFormat="1" ht="15" customHeight="1" x14ac:dyDescent="0.25">
      <c r="A67" s="189">
        <v>67</v>
      </c>
      <c r="B67" s="211"/>
      <c r="C67" s="254"/>
      <c r="D67" s="254"/>
      <c r="E67" s="366"/>
      <c r="F67" s="258" t="s">
        <v>96</v>
      </c>
      <c r="G67" s="254"/>
      <c r="H67" s="366"/>
      <c r="I67" s="254"/>
      <c r="J67" s="402">
        <f t="shared" ref="J67" si="13">SUM(J65:J66)</f>
        <v>0</v>
      </c>
      <c r="K67" s="402">
        <f>SUM(K65:K66)</f>
        <v>0</v>
      </c>
      <c r="L67" s="402">
        <f>SUM(L65:L66)</f>
        <v>0</v>
      </c>
      <c r="M67" s="183"/>
      <c r="N67" s="37"/>
    </row>
    <row r="68" spans="1:14" s="25" customFormat="1" ht="15" customHeight="1" x14ac:dyDescent="0.25">
      <c r="A68" s="189">
        <v>68</v>
      </c>
      <c r="B68" s="211"/>
      <c r="C68" s="254"/>
      <c r="D68" s="254"/>
      <c r="E68" s="249" t="s">
        <v>97</v>
      </c>
      <c r="F68" s="254"/>
      <c r="G68" s="254"/>
      <c r="H68" s="366"/>
      <c r="I68" s="254"/>
      <c r="J68" s="417"/>
      <c r="K68" s="417"/>
      <c r="L68" s="417"/>
      <c r="M68" s="183"/>
      <c r="N68" s="37"/>
    </row>
    <row r="69" spans="1:14" s="25" customFormat="1" ht="15" customHeight="1" x14ac:dyDescent="0.25">
      <c r="A69" s="189">
        <v>69</v>
      </c>
      <c r="B69" s="211"/>
      <c r="C69" s="254"/>
      <c r="D69" s="254"/>
      <c r="E69" s="249"/>
      <c r="F69" s="254"/>
      <c r="G69" s="254"/>
      <c r="H69" s="366"/>
      <c r="I69" s="254"/>
      <c r="J69" s="417"/>
      <c r="K69" s="417"/>
      <c r="L69" s="417"/>
      <c r="M69" s="183"/>
      <c r="N69" s="37"/>
    </row>
    <row r="70" spans="1:14" s="25" customFormat="1" ht="15" customHeight="1" x14ac:dyDescent="0.25">
      <c r="A70" s="189">
        <v>70</v>
      </c>
      <c r="B70" s="211"/>
      <c r="C70" s="869" t="s">
        <v>351</v>
      </c>
      <c r="D70" s="869"/>
      <c r="E70" s="869"/>
      <c r="F70" s="869"/>
      <c r="G70" s="254"/>
      <c r="H70" s="366"/>
      <c r="I70" s="254"/>
      <c r="J70" s="417"/>
      <c r="K70" s="417"/>
      <c r="L70" s="417"/>
      <c r="M70" s="183"/>
      <c r="N70" s="37"/>
    </row>
    <row r="71" spans="1:14" s="25" customFormat="1" ht="15" customHeight="1" x14ac:dyDescent="0.25">
      <c r="A71" s="189">
        <v>71</v>
      </c>
      <c r="B71" s="211"/>
      <c r="C71" s="254"/>
      <c r="D71" s="254"/>
      <c r="E71" s="248" t="s">
        <v>341</v>
      </c>
      <c r="F71" s="254"/>
      <c r="G71" s="254"/>
      <c r="H71" s="366"/>
      <c r="I71" s="254"/>
      <c r="J71" s="417"/>
      <c r="K71" s="417"/>
      <c r="L71" s="417"/>
      <c r="M71" s="183"/>
      <c r="N71" s="37"/>
    </row>
    <row r="72" spans="1:14" s="25" customFormat="1" ht="15" customHeight="1" x14ac:dyDescent="0.25">
      <c r="A72" s="189">
        <v>72</v>
      </c>
      <c r="B72" s="211"/>
      <c r="C72" s="254"/>
      <c r="D72" s="254"/>
      <c r="E72" s="366"/>
      <c r="F72" s="258" t="s">
        <v>95</v>
      </c>
      <c r="G72" s="254"/>
      <c r="H72" s="366"/>
      <c r="I72" s="254"/>
      <c r="J72" s="1"/>
      <c r="K72" s="1"/>
      <c r="L72" s="1"/>
      <c r="M72" s="183"/>
      <c r="N72" s="37"/>
    </row>
    <row r="73" spans="1:14" s="25" customFormat="1" ht="15" customHeight="1" x14ac:dyDescent="0.25">
      <c r="A73" s="189">
        <v>73</v>
      </c>
      <c r="B73" s="211"/>
      <c r="C73" s="254"/>
      <c r="D73" s="254"/>
      <c r="E73" s="366"/>
      <c r="F73" s="258" t="s">
        <v>96</v>
      </c>
      <c r="G73" s="254"/>
      <c r="H73" s="366"/>
      <c r="I73" s="254"/>
      <c r="J73" s="1"/>
      <c r="K73" s="1"/>
      <c r="L73" s="1"/>
      <c r="M73" s="183"/>
      <c r="N73" s="37"/>
    </row>
    <row r="74" spans="1:14" s="25" customFormat="1" ht="15" customHeight="1" x14ac:dyDescent="0.25">
      <c r="A74" s="189">
        <v>74</v>
      </c>
      <c r="B74" s="211"/>
      <c r="C74" s="254"/>
      <c r="D74" s="254"/>
      <c r="E74" s="249" t="s">
        <v>97</v>
      </c>
      <c r="F74" s="254"/>
      <c r="G74" s="254"/>
      <c r="H74" s="366"/>
      <c r="I74" s="254"/>
      <c r="J74" s="402">
        <f t="shared" ref="J74" si="14">SUM(J72:J73)</f>
        <v>0</v>
      </c>
      <c r="K74" s="402">
        <f>SUM(K72:K73)</f>
        <v>0</v>
      </c>
      <c r="L74" s="402">
        <f>SUM(L72:L73)</f>
        <v>0</v>
      </c>
      <c r="M74" s="183"/>
      <c r="N74" s="37"/>
    </row>
    <row r="75" spans="1:14" s="25" customFormat="1" ht="15" customHeight="1" x14ac:dyDescent="0.25">
      <c r="A75" s="189">
        <v>75</v>
      </c>
      <c r="B75" s="211"/>
      <c r="C75" s="254"/>
      <c r="D75" s="254"/>
      <c r="E75" s="248" t="s">
        <v>331</v>
      </c>
      <c r="F75" s="254"/>
      <c r="G75" s="254"/>
      <c r="H75" s="366"/>
      <c r="I75" s="254"/>
      <c r="J75" s="417"/>
      <c r="K75" s="417"/>
      <c r="L75" s="417"/>
      <c r="M75" s="183"/>
      <c r="N75" s="37"/>
    </row>
    <row r="76" spans="1:14" s="25" customFormat="1" ht="15" customHeight="1" x14ac:dyDescent="0.25">
      <c r="A76" s="189">
        <v>76</v>
      </c>
      <c r="B76" s="211"/>
      <c r="C76" s="254"/>
      <c r="D76" s="254"/>
      <c r="E76" s="366"/>
      <c r="F76" s="258" t="s">
        <v>95</v>
      </c>
      <c r="G76" s="254"/>
      <c r="H76" s="366"/>
      <c r="I76" s="254"/>
      <c r="J76" s="1"/>
      <c r="K76" s="1"/>
      <c r="L76" s="1"/>
      <c r="M76" s="183"/>
      <c r="N76" s="37"/>
    </row>
    <row r="77" spans="1:14" s="25" customFormat="1" ht="15" customHeight="1" x14ac:dyDescent="0.25">
      <c r="A77" s="189">
        <v>77</v>
      </c>
      <c r="B77" s="211"/>
      <c r="C77" s="254"/>
      <c r="D77" s="254"/>
      <c r="E77" s="366"/>
      <c r="F77" s="258" t="s">
        <v>96</v>
      </c>
      <c r="G77" s="254"/>
      <c r="H77" s="366"/>
      <c r="I77" s="254"/>
      <c r="J77" s="1"/>
      <c r="K77" s="1"/>
      <c r="L77" s="1"/>
      <c r="M77" s="183"/>
      <c r="N77" s="37"/>
    </row>
    <row r="78" spans="1:14" s="25" customFormat="1" ht="15" customHeight="1" x14ac:dyDescent="0.25">
      <c r="A78" s="189">
        <v>78</v>
      </c>
      <c r="B78" s="211"/>
      <c r="C78" s="254"/>
      <c r="D78" s="254"/>
      <c r="E78" s="249" t="s">
        <v>97</v>
      </c>
      <c r="F78" s="254"/>
      <c r="G78" s="254"/>
      <c r="H78" s="366"/>
      <c r="I78" s="254"/>
      <c r="J78" s="402">
        <f t="shared" ref="J78" si="15">SUM(J76:J77)</f>
        <v>0</v>
      </c>
      <c r="K78" s="402">
        <f>SUM(K76:K77)</f>
        <v>0</v>
      </c>
      <c r="L78" s="402">
        <f>SUM(L76:L77)</f>
        <v>0</v>
      </c>
      <c r="M78" s="183"/>
      <c r="N78" s="37"/>
    </row>
    <row r="79" spans="1:14" s="25" customFormat="1" ht="15" customHeight="1" x14ac:dyDescent="0.25">
      <c r="A79" s="189">
        <v>79</v>
      </c>
      <c r="B79" s="211"/>
      <c r="C79" s="254"/>
      <c r="D79" s="254"/>
      <c r="E79" s="248" t="s">
        <v>332</v>
      </c>
      <c r="F79" s="254"/>
      <c r="G79" s="254"/>
      <c r="H79" s="366"/>
      <c r="I79" s="254"/>
      <c r="J79" s="417"/>
      <c r="K79" s="417"/>
      <c r="L79" s="417"/>
      <c r="M79" s="183"/>
      <c r="N79" s="37"/>
    </row>
    <row r="80" spans="1:14" s="25" customFormat="1" ht="15" customHeight="1" x14ac:dyDescent="0.25">
      <c r="A80" s="189">
        <v>80</v>
      </c>
      <c r="B80" s="211"/>
      <c r="C80" s="254"/>
      <c r="D80" s="254"/>
      <c r="E80" s="366"/>
      <c r="F80" s="258" t="s">
        <v>95</v>
      </c>
      <c r="G80" s="254"/>
      <c r="H80" s="366"/>
      <c r="I80" s="254"/>
      <c r="J80" s="1"/>
      <c r="K80" s="1"/>
      <c r="L80" s="1"/>
      <c r="M80" s="183"/>
      <c r="N80" s="37"/>
    </row>
    <row r="81" spans="1:14" s="25" customFormat="1" ht="15" customHeight="1" x14ac:dyDescent="0.25">
      <c r="A81" s="189">
        <v>81</v>
      </c>
      <c r="B81" s="211"/>
      <c r="C81" s="254"/>
      <c r="D81" s="254"/>
      <c r="E81" s="366"/>
      <c r="F81" s="258" t="s">
        <v>96</v>
      </c>
      <c r="G81" s="254"/>
      <c r="H81" s="366"/>
      <c r="I81" s="254"/>
      <c r="J81" s="1">
        <v>834976</v>
      </c>
      <c r="K81" s="1"/>
      <c r="L81" s="1"/>
      <c r="M81" s="183"/>
      <c r="N81" s="37"/>
    </row>
    <row r="82" spans="1:14" s="25" customFormat="1" ht="15" customHeight="1" x14ac:dyDescent="0.25">
      <c r="A82" s="189">
        <v>82</v>
      </c>
      <c r="B82" s="211"/>
      <c r="C82" s="254"/>
      <c r="D82" s="254"/>
      <c r="E82" s="249" t="s">
        <v>97</v>
      </c>
      <c r="F82" s="254"/>
      <c r="G82" s="254"/>
      <c r="H82" s="366"/>
      <c r="I82" s="254"/>
      <c r="J82" s="402">
        <f t="shared" ref="J82" si="16">SUM(J80:J81)</f>
        <v>834976</v>
      </c>
      <c r="K82" s="402">
        <f>SUM(K80:K81)</f>
        <v>0</v>
      </c>
      <c r="L82" s="402">
        <f>SUM(L80:L81)</f>
        <v>0</v>
      </c>
      <c r="M82" s="183"/>
      <c r="N82" s="37"/>
    </row>
    <row r="83" spans="1:14" s="2" customFormat="1" ht="15" customHeight="1" thickBot="1" x14ac:dyDescent="0.3">
      <c r="A83" s="189">
        <v>83</v>
      </c>
      <c r="B83" s="211"/>
      <c r="C83" s="211"/>
      <c r="D83" s="211"/>
      <c r="E83" s="366"/>
      <c r="F83" s="211"/>
      <c r="G83" s="211"/>
      <c r="H83" s="211"/>
      <c r="I83" s="211"/>
      <c r="J83" s="211"/>
      <c r="K83" s="366"/>
      <c r="L83" s="366"/>
      <c r="M83" s="183"/>
      <c r="N83" s="37"/>
    </row>
    <row r="84" spans="1:14" s="2" customFormat="1" ht="15" customHeight="1" thickBot="1" x14ac:dyDescent="0.3">
      <c r="A84" s="189">
        <v>84</v>
      </c>
      <c r="B84" s="211"/>
      <c r="C84" s="211"/>
      <c r="D84" s="249" t="s">
        <v>98</v>
      </c>
      <c r="E84" s="211"/>
      <c r="F84" s="211"/>
      <c r="G84" s="211"/>
      <c r="H84" s="211"/>
      <c r="I84" s="211"/>
      <c r="J84" s="370">
        <f t="shared" ref="J84:L84" si="17">SUM(J10,J14,J18,J22,J26,J30,J34,J38,J44,J48,J52,J56,J62,J66,J72,J76,J80)</f>
        <v>0</v>
      </c>
      <c r="K84" s="370">
        <f t="shared" si="17"/>
        <v>0</v>
      </c>
      <c r="L84" s="370">
        <f t="shared" si="17"/>
        <v>0</v>
      </c>
      <c r="M84" s="183"/>
      <c r="N84" s="37"/>
    </row>
    <row r="85" spans="1:14" s="2" customFormat="1" ht="15" customHeight="1" thickBot="1" x14ac:dyDescent="0.3">
      <c r="A85" s="189">
        <v>85</v>
      </c>
      <c r="B85" s="211"/>
      <c r="C85" s="211"/>
      <c r="D85" s="249" t="s">
        <v>99</v>
      </c>
      <c r="E85" s="211"/>
      <c r="F85" s="211"/>
      <c r="G85" s="211"/>
      <c r="H85" s="211"/>
      <c r="I85" s="211"/>
      <c r="J85" s="370">
        <f t="shared" ref="J85:L85" si="18">SUM(J11,J15,J19,J23,J27,J31,J35,J39,J45,J49,J53,J57,J63,J67,J73,J77,J81)</f>
        <v>834976</v>
      </c>
      <c r="K85" s="370">
        <f t="shared" si="18"/>
        <v>0</v>
      </c>
      <c r="L85" s="370">
        <f t="shared" si="18"/>
        <v>0</v>
      </c>
      <c r="M85" s="183"/>
      <c r="N85" s="37"/>
    </row>
    <row r="86" spans="1:14" s="2" customFormat="1" ht="15" customHeight="1" thickBot="1" x14ac:dyDescent="0.3">
      <c r="A86" s="189">
        <v>86</v>
      </c>
      <c r="B86" s="211"/>
      <c r="C86" s="211"/>
      <c r="D86" s="249" t="s">
        <v>23</v>
      </c>
      <c r="E86" s="211"/>
      <c r="F86" s="211"/>
      <c r="G86" s="211"/>
      <c r="H86" s="211"/>
      <c r="I86" s="211"/>
      <c r="J86" s="370">
        <f t="shared" ref="J86:L86" si="19">SUM(J12,J16,J20,J24,J28,J32,J36,J40,J46,J50,J54,J58,J64,J68,J74,J78,J82)</f>
        <v>834976</v>
      </c>
      <c r="K86" s="370">
        <f t="shared" si="19"/>
        <v>0</v>
      </c>
      <c r="L86" s="370">
        <f t="shared" si="19"/>
        <v>0</v>
      </c>
      <c r="M86" s="183"/>
      <c r="N86" s="157" t="s">
        <v>149</v>
      </c>
    </row>
    <row r="87" spans="1:14" s="25" customFormat="1" ht="15" customHeight="1" x14ac:dyDescent="0.25">
      <c r="A87" s="189">
        <v>87</v>
      </c>
      <c r="B87" s="211"/>
      <c r="C87" s="211"/>
      <c r="D87" s="211"/>
      <c r="E87" s="211"/>
      <c r="F87" s="211"/>
      <c r="G87" s="211"/>
      <c r="H87" s="211"/>
      <c r="I87" s="211"/>
      <c r="J87" s="211"/>
      <c r="K87" s="211"/>
      <c r="L87" s="211"/>
      <c r="M87" s="183"/>
      <c r="N87" s="37"/>
    </row>
    <row r="88" spans="1:14" s="2" customFormat="1" ht="30" customHeight="1" x14ac:dyDescent="0.3">
      <c r="A88" s="189">
        <v>88</v>
      </c>
      <c r="B88" s="211"/>
      <c r="C88" s="247" t="s">
        <v>372</v>
      </c>
      <c r="D88" s="211"/>
      <c r="E88" s="211"/>
      <c r="F88" s="211"/>
      <c r="G88" s="211"/>
      <c r="H88" s="211"/>
      <c r="I88" s="211"/>
      <c r="J88" s="211"/>
      <c r="K88" s="211"/>
      <c r="L88" s="211"/>
      <c r="M88" s="183"/>
      <c r="N88" s="37"/>
    </row>
    <row r="89" spans="1:14" s="2" customFormat="1" ht="15" customHeight="1" x14ac:dyDescent="0.25">
      <c r="A89" s="189">
        <v>89</v>
      </c>
      <c r="B89" s="211"/>
      <c r="C89" s="367"/>
      <c r="D89" s="367"/>
      <c r="E89" s="366"/>
      <c r="F89" s="367"/>
      <c r="G89" s="367"/>
      <c r="H89" s="367"/>
      <c r="I89" s="367"/>
      <c r="J89" s="364"/>
      <c r="K89" s="368" t="s">
        <v>17</v>
      </c>
      <c r="L89" s="368"/>
      <c r="M89" s="183"/>
      <c r="N89" s="37"/>
    </row>
    <row r="90" spans="1:14" s="25" customFormat="1" ht="15" customHeight="1" x14ac:dyDescent="0.25">
      <c r="A90" s="189">
        <v>90</v>
      </c>
      <c r="B90" s="211"/>
      <c r="C90" s="367"/>
      <c r="D90" s="367"/>
      <c r="E90" s="249" t="s">
        <v>101</v>
      </c>
      <c r="F90" s="367"/>
      <c r="G90" s="367"/>
      <c r="H90" s="367"/>
      <c r="I90" s="367"/>
      <c r="J90" s="364"/>
      <c r="K90" s="365" t="s">
        <v>14</v>
      </c>
      <c r="L90" s="365" t="s">
        <v>100</v>
      </c>
      <c r="M90" s="183"/>
      <c r="N90" s="37"/>
    </row>
    <row r="91" spans="1:14" s="2" customFormat="1" ht="15" customHeight="1" x14ac:dyDescent="0.25">
      <c r="A91" s="189">
        <v>91</v>
      </c>
      <c r="B91" s="211"/>
      <c r="C91" s="367"/>
      <c r="D91" s="367"/>
      <c r="E91" s="366"/>
      <c r="F91" s="258" t="s">
        <v>1</v>
      </c>
      <c r="G91" s="367"/>
      <c r="H91" s="32"/>
      <c r="I91" s="367"/>
      <c r="J91" s="254" t="s">
        <v>102</v>
      </c>
      <c r="K91" s="1"/>
      <c r="L91" s="1"/>
      <c r="M91" s="183"/>
      <c r="N91" s="37"/>
    </row>
    <row r="92" spans="1:14" s="2" customFormat="1" ht="15" customHeight="1" x14ac:dyDescent="0.25">
      <c r="A92" s="189">
        <v>92</v>
      </c>
      <c r="B92" s="211"/>
      <c r="C92" s="367"/>
      <c r="D92" s="367"/>
      <c r="E92" s="366"/>
      <c r="F92" s="258" t="s">
        <v>103</v>
      </c>
      <c r="G92" s="367"/>
      <c r="H92" s="32"/>
      <c r="I92" s="367"/>
      <c r="J92" s="254" t="s">
        <v>104</v>
      </c>
      <c r="K92" s="1"/>
      <c r="L92" s="1"/>
      <c r="M92" s="183"/>
      <c r="N92" s="37"/>
    </row>
    <row r="93" spans="1:14" s="2" customFormat="1" ht="15" customHeight="1" x14ac:dyDescent="0.25">
      <c r="A93" s="189">
        <v>93</v>
      </c>
      <c r="B93" s="211"/>
      <c r="C93" s="367"/>
      <c r="D93" s="367"/>
      <c r="E93" s="366"/>
      <c r="F93" s="258" t="s">
        <v>105</v>
      </c>
      <c r="G93" s="367"/>
      <c r="H93" s="32"/>
      <c r="I93" s="367"/>
      <c r="J93" s="254" t="s">
        <v>106</v>
      </c>
      <c r="K93" s="369">
        <f>K91-K92</f>
        <v>0</v>
      </c>
      <c r="L93" s="369">
        <f>L91-L92</f>
        <v>0</v>
      </c>
      <c r="M93" s="183"/>
      <c r="N93" s="37"/>
    </row>
    <row r="94" spans="1:14" s="2" customFormat="1" ht="15" customHeight="1" x14ac:dyDescent="0.25">
      <c r="A94" s="189">
        <v>94</v>
      </c>
      <c r="B94" s="211"/>
      <c r="C94" s="367"/>
      <c r="D94" s="367"/>
      <c r="E94" s="366"/>
      <c r="F94" s="366"/>
      <c r="G94" s="367"/>
      <c r="H94" s="367"/>
      <c r="I94" s="367"/>
      <c r="J94" s="254"/>
      <c r="K94" s="211"/>
      <c r="L94" s="211"/>
      <c r="M94" s="183"/>
      <c r="N94" s="37"/>
    </row>
    <row r="95" spans="1:14" s="2" customFormat="1" ht="15" customHeight="1" x14ac:dyDescent="0.25">
      <c r="A95" s="189">
        <v>95</v>
      </c>
      <c r="B95" s="211"/>
      <c r="C95" s="367"/>
      <c r="D95" s="367"/>
      <c r="E95" s="366"/>
      <c r="F95" s="258" t="s">
        <v>107</v>
      </c>
      <c r="G95" s="367"/>
      <c r="H95" s="862"/>
      <c r="I95" s="863"/>
      <c r="J95" s="863"/>
      <c r="K95" s="863"/>
      <c r="L95" s="864"/>
      <c r="M95" s="183"/>
      <c r="N95" s="37"/>
    </row>
    <row r="96" spans="1:14" s="2" customFormat="1" ht="15" customHeight="1" x14ac:dyDescent="0.25">
      <c r="A96" s="189">
        <v>96</v>
      </c>
      <c r="B96" s="211"/>
      <c r="C96" s="367"/>
      <c r="D96" s="367"/>
      <c r="E96" s="366"/>
      <c r="F96" s="367"/>
      <c r="G96" s="367"/>
      <c r="H96" s="865"/>
      <c r="I96" s="866"/>
      <c r="J96" s="866"/>
      <c r="K96" s="866"/>
      <c r="L96" s="867"/>
      <c r="M96" s="183"/>
      <c r="N96" s="37"/>
    </row>
    <row r="97" spans="1:14" s="25" customFormat="1" ht="15" customHeight="1" x14ac:dyDescent="0.25">
      <c r="A97" s="189">
        <v>97</v>
      </c>
      <c r="B97" s="211"/>
      <c r="C97" s="211"/>
      <c r="D97" s="211"/>
      <c r="E97" s="211"/>
      <c r="F97" s="211"/>
      <c r="G97" s="211"/>
      <c r="H97" s="211"/>
      <c r="I97" s="211"/>
      <c r="J97" s="211"/>
      <c r="K97" s="211"/>
      <c r="L97" s="211"/>
      <c r="M97" s="183"/>
      <c r="N97" s="37"/>
    </row>
    <row r="98" spans="1:14" s="2" customFormat="1" ht="15" customHeight="1" x14ac:dyDescent="0.25">
      <c r="A98" s="189">
        <v>98</v>
      </c>
      <c r="B98" s="211"/>
      <c r="C98" s="211"/>
      <c r="D98" s="211"/>
      <c r="E98" s="366"/>
      <c r="F98" s="211"/>
      <c r="G98" s="211"/>
      <c r="H98" s="211"/>
      <c r="I98" s="211"/>
      <c r="J98" s="211"/>
      <c r="K98" s="368" t="s">
        <v>17</v>
      </c>
      <c r="L98" s="368"/>
      <c r="M98" s="183"/>
      <c r="N98" s="37"/>
    </row>
    <row r="99" spans="1:14" s="2" customFormat="1" ht="15" customHeight="1" x14ac:dyDescent="0.25">
      <c r="A99" s="189">
        <v>99</v>
      </c>
      <c r="B99" s="211"/>
      <c r="C99" s="367"/>
      <c r="D99" s="367"/>
      <c r="E99" s="249" t="s">
        <v>108</v>
      </c>
      <c r="F99" s="367"/>
      <c r="G99" s="367"/>
      <c r="H99" s="367"/>
      <c r="I99" s="367"/>
      <c r="J99" s="211"/>
      <c r="K99" s="365" t="s">
        <v>14</v>
      </c>
      <c r="L99" s="365" t="s">
        <v>100</v>
      </c>
      <c r="M99" s="183"/>
      <c r="N99" s="37"/>
    </row>
    <row r="100" spans="1:14" s="2" customFormat="1" ht="15" customHeight="1" x14ac:dyDescent="0.25">
      <c r="A100" s="189">
        <v>100</v>
      </c>
      <c r="B100" s="211"/>
      <c r="C100" s="367"/>
      <c r="D100" s="367"/>
      <c r="E100" s="366"/>
      <c r="F100" s="258" t="s">
        <v>1</v>
      </c>
      <c r="G100" s="367"/>
      <c r="H100" s="32"/>
      <c r="I100" s="367"/>
      <c r="J100" s="254" t="s">
        <v>102</v>
      </c>
      <c r="K100" s="1"/>
      <c r="L100" s="1"/>
      <c r="M100" s="183"/>
      <c r="N100" s="37"/>
    </row>
    <row r="101" spans="1:14" s="2" customFormat="1" ht="15" customHeight="1" x14ac:dyDescent="0.25">
      <c r="A101" s="189">
        <v>101</v>
      </c>
      <c r="B101" s="211"/>
      <c r="C101" s="367"/>
      <c r="D101" s="367"/>
      <c r="E101" s="366"/>
      <c r="F101" s="258" t="s">
        <v>103</v>
      </c>
      <c r="G101" s="367"/>
      <c r="H101" s="32"/>
      <c r="I101" s="367"/>
      <c r="J101" s="254" t="s">
        <v>104</v>
      </c>
      <c r="K101" s="1"/>
      <c r="L101" s="1"/>
      <c r="M101" s="183"/>
      <c r="N101" s="37"/>
    </row>
    <row r="102" spans="1:14" s="2" customFormat="1" ht="15" customHeight="1" x14ac:dyDescent="0.25">
      <c r="A102" s="189">
        <v>102</v>
      </c>
      <c r="B102" s="211"/>
      <c r="C102" s="367"/>
      <c r="D102" s="367"/>
      <c r="E102" s="366"/>
      <c r="F102" s="258" t="s">
        <v>105</v>
      </c>
      <c r="G102" s="367"/>
      <c r="H102" s="32"/>
      <c r="I102" s="367"/>
      <c r="J102" s="254" t="s">
        <v>106</v>
      </c>
      <c r="K102" s="369">
        <f>K100-K101</f>
        <v>0</v>
      </c>
      <c r="L102" s="369">
        <f>L100-L101</f>
        <v>0</v>
      </c>
      <c r="M102" s="183"/>
      <c r="N102" s="37"/>
    </row>
    <row r="103" spans="1:14" s="2" customFormat="1" ht="15" customHeight="1" x14ac:dyDescent="0.25">
      <c r="A103" s="189">
        <v>103</v>
      </c>
      <c r="B103" s="211"/>
      <c r="C103" s="367"/>
      <c r="D103" s="367"/>
      <c r="E103" s="366"/>
      <c r="F103" s="366"/>
      <c r="G103" s="367"/>
      <c r="H103" s="367"/>
      <c r="I103" s="367"/>
      <c r="J103" s="254"/>
      <c r="K103" s="211"/>
      <c r="L103" s="211"/>
      <c r="M103" s="183"/>
      <c r="N103" s="37"/>
    </row>
    <row r="104" spans="1:14" s="2" customFormat="1" ht="15" customHeight="1" x14ac:dyDescent="0.25">
      <c r="A104" s="189">
        <v>104</v>
      </c>
      <c r="B104" s="211"/>
      <c r="C104" s="367"/>
      <c r="D104" s="367"/>
      <c r="E104" s="366"/>
      <c r="F104" s="258" t="s">
        <v>107</v>
      </c>
      <c r="G104" s="367"/>
      <c r="H104" s="862"/>
      <c r="I104" s="863"/>
      <c r="J104" s="863"/>
      <c r="K104" s="863"/>
      <c r="L104" s="864"/>
      <c r="M104" s="183"/>
      <c r="N104" s="37"/>
    </row>
    <row r="105" spans="1:14" s="2" customFormat="1" ht="15" customHeight="1" x14ac:dyDescent="0.25">
      <c r="A105" s="189">
        <v>105</v>
      </c>
      <c r="B105" s="211"/>
      <c r="C105" s="367"/>
      <c r="D105" s="367"/>
      <c r="E105" s="366"/>
      <c r="F105" s="367"/>
      <c r="G105" s="367"/>
      <c r="H105" s="865"/>
      <c r="I105" s="866"/>
      <c r="J105" s="866"/>
      <c r="K105" s="866"/>
      <c r="L105" s="867"/>
      <c r="M105" s="183"/>
      <c r="N105" s="37"/>
    </row>
    <row r="106" spans="1:14" s="42" customFormat="1" ht="15" customHeight="1" x14ac:dyDescent="0.25">
      <c r="A106" s="189">
        <v>106</v>
      </c>
      <c r="B106" s="371"/>
      <c r="C106" s="371"/>
      <c r="D106" s="371"/>
      <c r="E106" s="372"/>
      <c r="F106" s="371"/>
      <c r="G106" s="371"/>
      <c r="H106" s="371"/>
      <c r="I106" s="371"/>
      <c r="J106" s="371"/>
      <c r="K106" s="371"/>
      <c r="L106" s="371"/>
      <c r="M106" s="373"/>
      <c r="N106" s="41"/>
    </row>
    <row r="107" spans="1:14" s="42" customFormat="1" ht="15" customHeight="1" x14ac:dyDescent="0.25">
      <c r="A107" s="189">
        <v>107</v>
      </c>
      <c r="B107" s="371"/>
      <c r="C107" s="371"/>
      <c r="D107" s="371"/>
      <c r="E107" s="372"/>
      <c r="F107" s="371"/>
      <c r="G107" s="371"/>
      <c r="H107" s="371"/>
      <c r="I107" s="371"/>
      <c r="J107" s="371"/>
      <c r="K107" s="375" t="s">
        <v>17</v>
      </c>
      <c r="L107" s="375"/>
      <c r="M107" s="373"/>
      <c r="N107" s="41"/>
    </row>
    <row r="108" spans="1:14" s="52" customFormat="1" ht="15" customHeight="1" x14ac:dyDescent="0.25">
      <c r="A108" s="189">
        <v>108</v>
      </c>
      <c r="B108" s="211"/>
      <c r="C108" s="367"/>
      <c r="D108" s="367"/>
      <c r="E108" s="249" t="s">
        <v>109</v>
      </c>
      <c r="F108" s="367"/>
      <c r="G108" s="367"/>
      <c r="H108" s="367"/>
      <c r="I108" s="367"/>
      <c r="J108" s="211"/>
      <c r="K108" s="376" t="s">
        <v>14</v>
      </c>
      <c r="L108" s="376" t="s">
        <v>100</v>
      </c>
      <c r="M108" s="183"/>
      <c r="N108" s="51"/>
    </row>
    <row r="109" spans="1:14" s="52" customFormat="1" ht="15" customHeight="1" x14ac:dyDescent="0.25">
      <c r="A109" s="189">
        <v>109</v>
      </c>
      <c r="B109" s="211"/>
      <c r="C109" s="367"/>
      <c r="D109" s="367"/>
      <c r="E109" s="366"/>
      <c r="F109" s="258" t="s">
        <v>1</v>
      </c>
      <c r="G109" s="367"/>
      <c r="H109" s="32"/>
      <c r="I109" s="367"/>
      <c r="J109" s="254" t="s">
        <v>102</v>
      </c>
      <c r="K109" s="1"/>
      <c r="L109" s="1"/>
      <c r="M109" s="183"/>
      <c r="N109" s="51"/>
    </row>
    <row r="110" spans="1:14" s="52" customFormat="1" ht="15" customHeight="1" x14ac:dyDescent="0.25">
      <c r="A110" s="189">
        <v>110</v>
      </c>
      <c r="B110" s="211"/>
      <c r="C110" s="367"/>
      <c r="D110" s="367"/>
      <c r="E110" s="366"/>
      <c r="F110" s="258" t="s">
        <v>103</v>
      </c>
      <c r="G110" s="367"/>
      <c r="H110" s="32"/>
      <c r="I110" s="367"/>
      <c r="J110" s="254" t="s">
        <v>104</v>
      </c>
      <c r="K110" s="1"/>
      <c r="L110" s="1"/>
      <c r="M110" s="183"/>
      <c r="N110" s="51"/>
    </row>
    <row r="111" spans="1:14" s="52" customFormat="1" ht="15" customHeight="1" x14ac:dyDescent="0.25">
      <c r="A111" s="189">
        <v>111</v>
      </c>
      <c r="B111" s="211"/>
      <c r="C111" s="367"/>
      <c r="D111" s="367"/>
      <c r="E111" s="366"/>
      <c r="F111" s="258" t="s">
        <v>105</v>
      </c>
      <c r="G111" s="367"/>
      <c r="H111" s="32"/>
      <c r="I111" s="367"/>
      <c r="J111" s="254" t="s">
        <v>106</v>
      </c>
      <c r="K111" s="369">
        <f>K109-K110</f>
        <v>0</v>
      </c>
      <c r="L111" s="369">
        <f>L109-L110</f>
        <v>0</v>
      </c>
      <c r="M111" s="183"/>
      <c r="N111" s="51"/>
    </row>
    <row r="112" spans="1:14" s="52" customFormat="1" ht="15" customHeight="1" x14ac:dyDescent="0.25">
      <c r="A112" s="189">
        <v>112</v>
      </c>
      <c r="B112" s="211"/>
      <c r="C112" s="367"/>
      <c r="D112" s="367"/>
      <c r="E112" s="366"/>
      <c r="F112" s="366"/>
      <c r="G112" s="367"/>
      <c r="H112" s="367"/>
      <c r="I112" s="367"/>
      <c r="J112" s="254"/>
      <c r="K112" s="211"/>
      <c r="L112" s="211"/>
      <c r="M112" s="183"/>
      <c r="N112" s="51"/>
    </row>
    <row r="113" spans="1:14" s="52" customFormat="1" ht="15" customHeight="1" x14ac:dyDescent="0.25">
      <c r="A113" s="189">
        <v>113</v>
      </c>
      <c r="B113" s="211"/>
      <c r="C113" s="367"/>
      <c r="D113" s="367"/>
      <c r="E113" s="366"/>
      <c r="F113" s="258" t="s">
        <v>107</v>
      </c>
      <c r="G113" s="367"/>
      <c r="H113" s="862"/>
      <c r="I113" s="863"/>
      <c r="J113" s="863"/>
      <c r="K113" s="863"/>
      <c r="L113" s="864"/>
      <c r="M113" s="183"/>
      <c r="N113" s="51"/>
    </row>
    <row r="114" spans="1:14" s="52" customFormat="1" ht="15" customHeight="1" x14ac:dyDescent="0.25">
      <c r="A114" s="189">
        <v>114</v>
      </c>
      <c r="B114" s="211"/>
      <c r="C114" s="367"/>
      <c r="D114" s="367"/>
      <c r="E114" s="366"/>
      <c r="F114" s="367"/>
      <c r="G114" s="367"/>
      <c r="H114" s="865"/>
      <c r="I114" s="866"/>
      <c r="J114" s="866"/>
      <c r="K114" s="866"/>
      <c r="L114" s="867"/>
      <c r="M114" s="183"/>
      <c r="N114" s="51"/>
    </row>
    <row r="115" spans="1:14" s="42" customFormat="1" ht="15" customHeight="1" x14ac:dyDescent="0.25">
      <c r="A115" s="189">
        <v>115</v>
      </c>
      <c r="B115" s="377"/>
      <c r="C115" s="378"/>
      <c r="D115" s="378"/>
      <c r="E115" s="379"/>
      <c r="F115" s="378"/>
      <c r="G115" s="378"/>
      <c r="H115" s="380"/>
      <c r="I115" s="380"/>
      <c r="J115" s="380"/>
      <c r="K115" s="380"/>
      <c r="L115" s="380"/>
      <c r="M115" s="374"/>
      <c r="N115" s="156" t="s">
        <v>257</v>
      </c>
    </row>
    <row r="116" spans="1:14" s="2" customFormat="1" ht="15" customHeight="1" x14ac:dyDescent="0.25">
      <c r="A116" s="189">
        <v>116</v>
      </c>
      <c r="B116" s="185"/>
      <c r="C116" s="861" t="s">
        <v>110</v>
      </c>
      <c r="D116" s="861"/>
      <c r="E116" s="861"/>
      <c r="F116" s="861"/>
      <c r="G116" s="861"/>
      <c r="H116" s="861"/>
      <c r="I116" s="861"/>
      <c r="J116" s="861"/>
      <c r="K116" s="861"/>
      <c r="L116" s="861"/>
      <c r="M116" s="183"/>
      <c r="N116" s="37"/>
    </row>
    <row r="117" spans="1:14" s="25" customFormat="1" ht="15" customHeight="1" x14ac:dyDescent="0.25">
      <c r="A117" s="189">
        <v>117</v>
      </c>
      <c r="B117" s="185"/>
      <c r="C117" s="381" t="s">
        <v>172</v>
      </c>
      <c r="D117" s="239"/>
      <c r="E117" s="239"/>
      <c r="F117" s="239"/>
      <c r="G117" s="239"/>
      <c r="H117" s="239"/>
      <c r="I117" s="239"/>
      <c r="J117" s="239"/>
      <c r="K117" s="239"/>
      <c r="L117" s="239"/>
      <c r="M117" s="183"/>
      <c r="N117" s="37"/>
    </row>
    <row r="118" spans="1:14" s="2" customFormat="1" ht="12.75" customHeight="1" x14ac:dyDescent="0.25">
      <c r="A118" s="189">
        <v>118</v>
      </c>
      <c r="B118" s="382"/>
      <c r="C118" s="180"/>
      <c r="D118" s="180"/>
      <c r="E118" s="383"/>
      <c r="F118" s="180"/>
      <c r="G118" s="180"/>
      <c r="H118" s="180"/>
      <c r="I118" s="180"/>
      <c r="J118" s="180"/>
      <c r="K118" s="180"/>
      <c r="L118" s="180"/>
      <c r="M118" s="178"/>
      <c r="N118" s="37"/>
    </row>
  </sheetData>
  <sheetProtection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1">
    <mergeCell ref="J2:L2"/>
    <mergeCell ref="J3:L3"/>
    <mergeCell ref="C116:L116"/>
    <mergeCell ref="A5:L5"/>
    <mergeCell ref="H113:L114"/>
    <mergeCell ref="H95:L96"/>
    <mergeCell ref="H104:L105"/>
    <mergeCell ref="C8:F8"/>
    <mergeCell ref="C42:F42"/>
    <mergeCell ref="C70:F70"/>
    <mergeCell ref="C60:F60"/>
  </mergeCells>
  <dataValidations count="1">
    <dataValidation allowBlank="1" showInputMessage="1" showErrorMessage="1" prompt="Please enter text" sqref="H91:H93 H95 H104 H109:H111 H100:H102 H113" xr:uid="{00000000-0002-0000-0B00-000000000000}"/>
  </dataValidations>
  <pageMargins left="0.70866141732283472" right="0.70866141732283472" top="0.74803149606299213" bottom="0.74803149606299213" header="0.31496062992125984" footer="0.31496062992125984"/>
  <pageSetup paperSize="9" scale="37" orientation="portrait" r:id="rId2"/>
  <headerFooter alignWithMargins="0">
    <oddHeader>&amp;CCommerce Commission Information Disclosure Template</oddHeader>
    <oddFooter>&amp;L&amp;F&amp;C&amp;P&amp;R&amp;A</oddFooter>
  </headerFooter>
</worksheet>
</file>

<file path=customXML/item.xml>��< ? x m l   v e r s i o n = " 1 . 0 "   e n c o d i n g = " u t f - 1 6 " ? >  
 < p r o p e r t i e s   x m l n s = " h t t p : / / w w w . i m a n a g e . c o m / w o r k / x m l s c h e m a " >  
     < d o c u m e n t i d > i M a n a g e ! 4 0 3 8 4 4 4 . 1 < / d o c u m e n t i d >  
     < s e n d e r i d > J A C K R U < / s e n d e r i d >  
     < s e n d e r e m a i l > J A C K . R U D D L E @ C O M C O M . G O V T . N Z < / s e n d e r e m a i l >  
     < l a s t m o d i f i e d > 2 0 2 1 - 0 5 - 2 6 T 1 6 : 0 2 : 3 7 . 0 0 0 0 0 0 0 + 1 2 : 0 0 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35</vt:i4>
      </vt:variant>
    </vt:vector>
  </HeadingPairs>
  <TitlesOfParts>
    <vt:vector size="56" baseType="lpstr">
      <vt:lpstr>CoverSheet</vt:lpstr>
      <vt:lpstr>TOC</vt:lpstr>
      <vt:lpstr>Instructions</vt:lpstr>
      <vt:lpstr>S1.ID Return on Investment</vt:lpstr>
      <vt:lpstr>S2.Regulatory Profit </vt:lpstr>
      <vt:lpstr>S2a.TCSD Allowance</vt:lpstr>
      <vt:lpstr>S3.Regulatory Tax Allowance </vt:lpstr>
      <vt:lpstr>S4.RAB Value Rolled Forward</vt:lpstr>
      <vt:lpstr>S4a.Asset Allocations</vt:lpstr>
      <vt:lpstr>S5.Actual Expenditure Opex</vt:lpstr>
      <vt:lpstr>S5a.Cost Allocations</vt:lpstr>
      <vt:lpstr>S6.Actual Expenditure Capex</vt:lpstr>
      <vt:lpstr>S7.Actual vs Forecast</vt:lpstr>
      <vt:lpstr>S8.Consolidation Statement </vt:lpstr>
      <vt:lpstr>S9.Related Party Transactions</vt:lpstr>
      <vt:lpstr>S10.ID-FFLAS Asset Register</vt:lpstr>
      <vt:lpstr>S11.Capex Forecast </vt:lpstr>
      <vt:lpstr>S11a.Opex Forecast </vt:lpstr>
      <vt:lpstr>S12.Capacity Forecast</vt:lpstr>
      <vt:lpstr>S12a.Demand Forecast </vt:lpstr>
      <vt:lpstr>S13.Asset Management capability</vt:lpstr>
      <vt:lpstr>'S9.Related Party Transactions'!dd_Basis</vt:lpstr>
      <vt:lpstr>CoverSheet!Print_Area</vt:lpstr>
      <vt:lpstr>Instructions!Print_Area</vt:lpstr>
      <vt:lpstr>'S1.ID Return on Investment'!Print_Area</vt:lpstr>
      <vt:lpstr>'S10.ID-FFLAS Asset Register'!Print_Area</vt:lpstr>
      <vt:lpstr>'S11.Capex Forecast '!Print_Area</vt:lpstr>
      <vt:lpstr>'S13.Asset Management capability'!Print_Area</vt:lpstr>
      <vt:lpstr>'S2.Regulatory Profit '!Print_Area</vt:lpstr>
      <vt:lpstr>'S2a.TCSD Allowance'!Print_Area</vt:lpstr>
      <vt:lpstr>'S3.Regulatory Tax Allowance '!Print_Area</vt:lpstr>
      <vt:lpstr>'S4.RAB Value Rolled Forward'!Print_Area</vt:lpstr>
      <vt:lpstr>'S4a.Asset Allocations'!Print_Area</vt:lpstr>
      <vt:lpstr>'S5.Actual Expenditure Opex'!Print_Area</vt:lpstr>
      <vt:lpstr>'S5a.Cost Allocations'!Print_Area</vt:lpstr>
      <vt:lpstr>'S6.Actual Expenditure Capex'!Print_Area</vt:lpstr>
      <vt:lpstr>'S7.Actual vs Forecast'!Print_Area</vt:lpstr>
      <vt:lpstr>'S8.Consolidation Statement '!Print_Area</vt:lpstr>
      <vt:lpstr>'S9.Related Party Transactions'!Print_Area</vt:lpstr>
      <vt:lpstr>TOC!Print_Area</vt:lpstr>
      <vt:lpstr>'S1.ID Return on Investment'!Print_Titles</vt:lpstr>
      <vt:lpstr>'S10.ID-FFLAS Asset Register'!Print_Titles</vt:lpstr>
      <vt:lpstr>'S11.Capex Forecast '!Print_Titles</vt:lpstr>
      <vt:lpstr>'S11a.Opex Forecast '!Print_Titles</vt:lpstr>
      <vt:lpstr>'S12.Capacity Forecast'!Print_Titles</vt:lpstr>
      <vt:lpstr>'S12a.Demand Forecast '!Print_Titles</vt:lpstr>
      <vt:lpstr>'S13.Asset Management capability'!Print_Titles</vt:lpstr>
      <vt:lpstr>'S2.Regulatory Profit '!Print_Titles</vt:lpstr>
      <vt:lpstr>'S2a.TCSD Allowance'!Print_Titles</vt:lpstr>
      <vt:lpstr>'S4.RAB Value Rolled Forward'!Print_Titles</vt:lpstr>
      <vt:lpstr>'S4a.Asset Allocations'!Print_Titles</vt:lpstr>
      <vt:lpstr>'S5.Actual Expenditure Opex'!Print_Titles</vt:lpstr>
      <vt:lpstr>'S5a.Cost Allocations'!Print_Titles</vt:lpstr>
      <vt:lpstr>'S6.Actual Expenditure Capex'!Print_Titles</vt:lpstr>
      <vt:lpstr>'S7.Actual vs Forecast'!Print_Titles</vt:lpstr>
      <vt:lpstr>'S9.Related Party Transactions'!Print_Titles</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Paolo Caccioppoli</cp:lastModifiedBy>
  <cp:lastPrinted>2015-03-22T23:55:00Z</cp:lastPrinted>
  <dcterms:created xsi:type="dcterms:W3CDTF">2010-01-15T02:39:26Z</dcterms:created>
  <dcterms:modified xsi:type="dcterms:W3CDTF">2021-05-26T04:02:37Z</dcterms:modified>
</cp:coreProperties>
</file>