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filterPrivacy="1" codeName="ThisWorkbook"/>
  <xr:revisionPtr revIDLastSave="0" documentId="8_{4D18E796-F5D6-43A9-BBB7-DF377071109C}" xr6:coauthVersionLast="43" xr6:coauthVersionMax="43" xr10:uidLastSave="{00000000-0000-0000-0000-000000000000}"/>
  <bookViews>
    <workbookView xWindow="28680" yWindow="-120" windowWidth="29040" windowHeight="15840" tabRatio="926" activeTab="2" xr2:uid="{00000000-000D-0000-FFFF-FFFF00000000}"/>
  </bookViews>
  <sheets>
    <sheet name="CoverSheet" sheetId="15" r:id="rId1"/>
    <sheet name="Description" sheetId="14" r:id="rId2"/>
    <sheet name="Table of Contents" sheetId="36" r:id="rId3"/>
    <sheet name="Inputs" sheetId="18" r:id="rId4"/>
    <sheet name="IPP3 allowance" sheetId="34" r:id="rId5"/>
    <sheet name="Opex trend" sheetId="23" r:id="rId6"/>
    <sheet name="Back cast calculations" sheetId="19" r:id="rId7"/>
    <sheet name="Results summary" sheetId="26" r:id="rId8"/>
    <sheet name="TP IRIS (1 yr backcast)" sheetId="21" r:id="rId9"/>
    <sheet name="TP IRIS (step &amp; trend)" sheetId="30" r:id="rId10"/>
    <sheet name="Figures" sheetId="35" r:id="rId11"/>
  </sheets>
  <externalReferences>
    <externalReference r:id="rId12"/>
    <externalReference r:id="rId13"/>
    <externalReference r:id="rId14"/>
  </externalReferences>
  <definedNames>
    <definedName name="EDB_Name" localSheetId="8">'[1]EDB Selector ROI'!$C$4</definedName>
    <definedName name="EDB_Name" localSheetId="9">'[1]EDB Selector ROI'!$C$4</definedName>
    <definedName name="EDB_Name">[2]Selection!$C$5</definedName>
    <definedName name="Inputs_2" localSheetId="9">[2]Inputs!#REF!</definedName>
    <definedName name="Inputs_2">[2]Inputs!#REF!</definedName>
    <definedName name="Inputs_step_trend" localSheetId="9">[2]Description!#REF!</definedName>
    <definedName name="Inputs_step_trend">[2]Description!#REF!</definedName>
    <definedName name="_xlnm.Print_Area" localSheetId="6">'Back cast calculations'!$A$1:$N$35</definedName>
    <definedName name="_xlnm.Print_Area" localSheetId="0">CoverSheet!$A$1:$D$17</definedName>
    <definedName name="_xlnm.Print_Area" localSheetId="1">Description!$A$1:$C$12</definedName>
    <definedName name="_xlnm.Print_Area" localSheetId="10">Figures!$A$1:$O$138</definedName>
    <definedName name="_xlnm.Print_Area" localSheetId="3">Inputs!$A$1:$Y$22</definedName>
    <definedName name="_xlnm.Print_Area" localSheetId="4">'IPP3 allowance'!$A$1:$H$6</definedName>
    <definedName name="_xlnm.Print_Area" localSheetId="5">'Opex trend'!$A$1:$M$36</definedName>
    <definedName name="_xlnm.Print_Area" localSheetId="7">'Results summary'!$A$1:$H$17</definedName>
    <definedName name="_xlnm.Print_Area" localSheetId="2">'Table of Contents'!$A$1:$D$20</definedName>
    <definedName name="_xlnm.Print_Area" localSheetId="8">'TP IRIS (1 yr backcast)'!$A$1:$Z$78</definedName>
    <definedName name="_xlnm.Print_Area" localSheetId="9">'TP IRIS (step &amp; trend)'!$A$1:$Z$78</definedName>
    <definedName name="ra_Active" localSheetId="3">[2]Inputs!#REF!</definedName>
    <definedName name="ra_Active" localSheetId="9">[2]Inputs!#REF!</definedName>
    <definedName name="ra_Active">[2]Inputs!#REF!</definedName>
    <definedName name="ra_ScName" localSheetId="3">[2]Description!#REF!</definedName>
    <definedName name="ra_ScName" localSheetId="9">[2]Description!#REF!</definedName>
    <definedName name="ra_ScName">[2]Description!#REF!</definedName>
    <definedName name="ra_ScNumber" localSheetId="3">[2]Description!#REF!</definedName>
    <definedName name="ra_ScNumber" localSheetId="9">[2]Description!#REF!</definedName>
    <definedName name="ra_ScNumber">[2]Description!#REF!</definedName>
    <definedName name="WACC" localSheetId="3">[2]Selection!#REF!</definedName>
    <definedName name="WACC" localSheetId="8">[3]Calculations!$E$7</definedName>
    <definedName name="WACC" localSheetId="9">[3]Calculations!$E$7</definedName>
    <definedName name="WACC">[2]Selection!#REF!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34" l="1"/>
  <c r="C5" i="19"/>
  <c r="D5" i="34"/>
  <c r="I6" i="35"/>
  <c r="E5" i="34"/>
  <c r="J6" i="35"/>
  <c r="F5" i="34"/>
  <c r="K6" i="35"/>
  <c r="G5" i="34"/>
  <c r="L6" i="35"/>
  <c r="H6" i="35"/>
  <c r="J13" i="21"/>
  <c r="K13" i="21"/>
  <c r="L13" i="21"/>
  <c r="M13" i="21"/>
  <c r="I13" i="21"/>
  <c r="J13" i="30"/>
  <c r="K13" i="30"/>
  <c r="L13" i="30"/>
  <c r="M13" i="30"/>
  <c r="I13" i="30"/>
  <c r="G10" i="19"/>
  <c r="G16" i="19"/>
  <c r="G12" i="19"/>
  <c r="F10" i="19"/>
  <c r="F16" i="19"/>
  <c r="F12" i="19"/>
  <c r="C7" i="19"/>
  <c r="C20" i="19"/>
  <c r="I11" i="19"/>
  <c r="I18" i="19"/>
  <c r="J11" i="19"/>
  <c r="J18" i="19"/>
  <c r="K11" i="19"/>
  <c r="K18" i="19"/>
  <c r="L11" i="19"/>
  <c r="L18" i="19"/>
  <c r="M11" i="19"/>
  <c r="M18" i="19"/>
  <c r="C19" i="19"/>
  <c r="I25" i="19"/>
  <c r="I10" i="23"/>
  <c r="J10" i="23"/>
  <c r="K10" i="23"/>
  <c r="L10" i="23"/>
  <c r="H10" i="23"/>
  <c r="M14" i="30"/>
  <c r="M14" i="21"/>
  <c r="I15" i="21"/>
  <c r="M40" i="21"/>
  <c r="H10" i="19"/>
  <c r="M37" i="21"/>
  <c r="L37" i="21"/>
  <c r="L14" i="21"/>
  <c r="L40" i="21"/>
  <c r="O74" i="21"/>
  <c r="E10" i="19"/>
  <c r="J37" i="21"/>
  <c r="J14" i="21"/>
  <c r="J40" i="21"/>
  <c r="D10" i="19"/>
  <c r="I37" i="21"/>
  <c r="I14" i="21"/>
  <c r="I40" i="21"/>
  <c r="J50" i="21"/>
  <c r="J55" i="21"/>
  <c r="K59" i="21"/>
  <c r="L59" i="21"/>
  <c r="M59" i="21"/>
  <c r="N59" i="21"/>
  <c r="O59" i="21"/>
  <c r="K37" i="21"/>
  <c r="K14" i="21"/>
  <c r="K40" i="21"/>
  <c r="K50" i="21"/>
  <c r="K55" i="21"/>
  <c r="L60" i="21"/>
  <c r="M60" i="21"/>
  <c r="N60" i="21"/>
  <c r="O60" i="21"/>
  <c r="L50" i="21"/>
  <c r="L55" i="21"/>
  <c r="M61" i="21"/>
  <c r="N61" i="21"/>
  <c r="O61" i="21"/>
  <c r="M55" i="21"/>
  <c r="N62" i="21"/>
  <c r="O62" i="21"/>
  <c r="O71" i="21"/>
  <c r="I49" i="21"/>
  <c r="I55" i="21"/>
  <c r="J58" i="21"/>
  <c r="K58" i="21"/>
  <c r="L58" i="21"/>
  <c r="M58" i="21"/>
  <c r="N58" i="21"/>
  <c r="N71" i="21"/>
  <c r="N77" i="21"/>
  <c r="I15" i="30"/>
  <c r="M40" i="30"/>
  <c r="M37" i="30"/>
  <c r="L37" i="30"/>
  <c r="L14" i="30"/>
  <c r="L40" i="30"/>
  <c r="O74" i="30"/>
  <c r="J37" i="30"/>
  <c r="J14" i="30"/>
  <c r="J40" i="30"/>
  <c r="I37" i="30"/>
  <c r="I14" i="30"/>
  <c r="I40" i="30"/>
  <c r="J50" i="30"/>
  <c r="J55" i="30"/>
  <c r="K59" i="30"/>
  <c r="L59" i="30"/>
  <c r="M59" i="30"/>
  <c r="N59" i="30"/>
  <c r="O59" i="30"/>
  <c r="K37" i="30"/>
  <c r="K14" i="30"/>
  <c r="K40" i="30"/>
  <c r="K50" i="30"/>
  <c r="K55" i="30"/>
  <c r="L60" i="30"/>
  <c r="M60" i="30"/>
  <c r="N60" i="30"/>
  <c r="O60" i="30"/>
  <c r="L50" i="30"/>
  <c r="L55" i="30"/>
  <c r="M61" i="30"/>
  <c r="N61" i="30"/>
  <c r="O61" i="30"/>
  <c r="M55" i="30"/>
  <c r="N62" i="30"/>
  <c r="O62" i="30"/>
  <c r="O71" i="30"/>
  <c r="I49" i="30"/>
  <c r="I55" i="30"/>
  <c r="J58" i="30"/>
  <c r="K58" i="30"/>
  <c r="L58" i="30"/>
  <c r="M58" i="30"/>
  <c r="N58" i="30"/>
  <c r="N71" i="30"/>
  <c r="N77" i="30"/>
  <c r="D4" i="35"/>
  <c r="E4" i="35"/>
  <c r="F4" i="35"/>
  <c r="G4" i="35"/>
  <c r="C4" i="35"/>
  <c r="H12" i="19"/>
  <c r="E12" i="19"/>
  <c r="D12" i="19"/>
  <c r="G10" i="23"/>
  <c r="F10" i="23"/>
  <c r="E10" i="23"/>
  <c r="D10" i="23"/>
  <c r="C10" i="23"/>
  <c r="O13" i="30"/>
  <c r="P13" i="30"/>
  <c r="Q13" i="30"/>
  <c r="R13" i="30"/>
  <c r="N13" i="30"/>
  <c r="O13" i="21"/>
  <c r="P13" i="21"/>
  <c r="Q13" i="21"/>
  <c r="R13" i="21"/>
  <c r="N13" i="21"/>
  <c r="D5" i="35"/>
  <c r="E5" i="35"/>
  <c r="F5" i="35"/>
  <c r="G5" i="35"/>
  <c r="C5" i="35"/>
  <c r="T39" i="30"/>
  <c r="T40" i="30"/>
  <c r="U39" i="30"/>
  <c r="U40" i="30"/>
  <c r="V39" i="30"/>
  <c r="V40" i="30"/>
  <c r="W39" i="30"/>
  <c r="W40" i="30"/>
  <c r="S39" i="30"/>
  <c r="S40" i="30"/>
  <c r="E6" i="26"/>
  <c r="D6" i="26"/>
  <c r="M77" i="30"/>
  <c r="L77" i="30"/>
  <c r="K77" i="30"/>
  <c r="J77" i="30"/>
  <c r="I77" i="30"/>
  <c r="Y67" i="30"/>
  <c r="Y66" i="30"/>
  <c r="Y65" i="30"/>
  <c r="Y64" i="30"/>
  <c r="X55" i="30"/>
  <c r="Y68" i="30"/>
  <c r="W55" i="30"/>
  <c r="R55" i="30"/>
  <c r="S67" i="30"/>
  <c r="T67" i="30"/>
  <c r="U67" i="30"/>
  <c r="V67" i="30"/>
  <c r="W67" i="30"/>
  <c r="W71" i="30"/>
  <c r="W77" i="30"/>
  <c r="P62" i="30"/>
  <c r="Q62" i="30"/>
  <c r="R62" i="30"/>
  <c r="R71" i="30"/>
  <c r="R77" i="30"/>
  <c r="X39" i="30"/>
  <c r="X43" i="30"/>
  <c r="X44" i="30"/>
  <c r="U46" i="30"/>
  <c r="W43" i="30"/>
  <c r="W44" i="30"/>
  <c r="V43" i="30"/>
  <c r="V44" i="30"/>
  <c r="U43" i="30"/>
  <c r="U44" i="30"/>
  <c r="T43" i="30"/>
  <c r="T44" i="30"/>
  <c r="S43" i="30"/>
  <c r="S44" i="30"/>
  <c r="W30" i="30"/>
  <c r="V30" i="30"/>
  <c r="V34" i="30"/>
  <c r="V35" i="30"/>
  <c r="U30" i="30"/>
  <c r="U31" i="30"/>
  <c r="T30" i="30"/>
  <c r="S30" i="30"/>
  <c r="J22" i="30"/>
  <c r="J21" i="30"/>
  <c r="K21" i="30"/>
  <c r="L21" i="30"/>
  <c r="M21" i="30"/>
  <c r="N21" i="30"/>
  <c r="O21" i="30"/>
  <c r="P21" i="30"/>
  <c r="Q21" i="30"/>
  <c r="R21" i="30"/>
  <c r="S21" i="30"/>
  <c r="T21" i="30"/>
  <c r="U21" i="30"/>
  <c r="V21" i="30"/>
  <c r="W21" i="30"/>
  <c r="X21" i="30"/>
  <c r="Y21" i="30"/>
  <c r="R29" i="30"/>
  <c r="R33" i="30"/>
  <c r="R35" i="30"/>
  <c r="Q38" i="30"/>
  <c r="P38" i="30"/>
  <c r="O29" i="30"/>
  <c r="O33" i="30"/>
  <c r="O35" i="30"/>
  <c r="N29" i="30"/>
  <c r="N33" i="30"/>
  <c r="N35" i="30"/>
  <c r="P29" i="30"/>
  <c r="P31" i="30"/>
  <c r="N38" i="30"/>
  <c r="N40" i="30"/>
  <c r="R38" i="30"/>
  <c r="R40" i="30"/>
  <c r="Q29" i="30"/>
  <c r="Q31" i="30"/>
  <c r="O38" i="30"/>
  <c r="O40" i="30"/>
  <c r="P42" i="30"/>
  <c r="P44" i="30"/>
  <c r="P40" i="30"/>
  <c r="Q42" i="30"/>
  <c r="Q44" i="30"/>
  <c r="Q40" i="30"/>
  <c r="Y71" i="30"/>
  <c r="N31" i="30"/>
  <c r="V31" i="30"/>
  <c r="V46" i="30"/>
  <c r="S49" i="30"/>
  <c r="S55" i="30"/>
  <c r="T68" i="30"/>
  <c r="U68" i="30"/>
  <c r="V68" i="30"/>
  <c r="W68" i="30"/>
  <c r="X68" i="30"/>
  <c r="T50" i="30"/>
  <c r="T55" i="30"/>
  <c r="U69" i="30"/>
  <c r="V69" i="30"/>
  <c r="W69" i="30"/>
  <c r="X69" i="30"/>
  <c r="U50" i="30"/>
  <c r="U55" i="30"/>
  <c r="V70" i="30"/>
  <c r="W70" i="30"/>
  <c r="X70" i="30"/>
  <c r="X71" i="30"/>
  <c r="X77" i="30"/>
  <c r="U34" i="30"/>
  <c r="U35" i="30"/>
  <c r="R31" i="30"/>
  <c r="S34" i="30"/>
  <c r="S35" i="30"/>
  <c r="Y30" i="30"/>
  <c r="S31" i="30"/>
  <c r="T34" i="30"/>
  <c r="T35" i="30"/>
  <c r="T31" i="30"/>
  <c r="O31" i="30"/>
  <c r="W46" i="30"/>
  <c r="T46" i="30"/>
  <c r="W34" i="30"/>
  <c r="W35" i="30"/>
  <c r="W31" i="30"/>
  <c r="K22" i="30"/>
  <c r="L22" i="30"/>
  <c r="M22" i="30"/>
  <c r="X40" i="30"/>
  <c r="X46" i="30"/>
  <c r="V50" i="30"/>
  <c r="V55" i="30"/>
  <c r="Y39" i="30"/>
  <c r="P33" i="30"/>
  <c r="P35" i="30"/>
  <c r="R42" i="30"/>
  <c r="R44" i="30"/>
  <c r="Q50" i="30"/>
  <c r="Q55" i="30"/>
  <c r="R66" i="30"/>
  <c r="S66" i="30"/>
  <c r="T66" i="30"/>
  <c r="U66" i="30"/>
  <c r="V66" i="30"/>
  <c r="V71" i="30"/>
  <c r="V77" i="30"/>
  <c r="P50" i="30"/>
  <c r="P55" i="30"/>
  <c r="Q65" i="30"/>
  <c r="R65" i="30"/>
  <c r="S65" i="30"/>
  <c r="T65" i="30"/>
  <c r="U65" i="30"/>
  <c r="O42" i="30"/>
  <c r="O44" i="30"/>
  <c r="R46" i="30"/>
  <c r="S46" i="30"/>
  <c r="Q46" i="30"/>
  <c r="Q33" i="30"/>
  <c r="Q35" i="30"/>
  <c r="P46" i="30"/>
  <c r="N49" i="30"/>
  <c r="N55" i="30"/>
  <c r="O63" i="30"/>
  <c r="P63" i="30"/>
  <c r="Q63" i="30"/>
  <c r="R63" i="30"/>
  <c r="S63" i="30"/>
  <c r="O46" i="30"/>
  <c r="N42" i="30"/>
  <c r="N44" i="30"/>
  <c r="O50" i="30"/>
  <c r="O55" i="30"/>
  <c r="P64" i="30"/>
  <c r="Q64" i="30"/>
  <c r="R64" i="30"/>
  <c r="S64" i="30"/>
  <c r="T64" i="30"/>
  <c r="X30" i="30"/>
  <c r="N22" i="30"/>
  <c r="Y31" i="30"/>
  <c r="Y34" i="30"/>
  <c r="Y35" i="30"/>
  <c r="Y43" i="30"/>
  <c r="Y44" i="30"/>
  <c r="Y40" i="30"/>
  <c r="U71" i="30"/>
  <c r="U77" i="30"/>
  <c r="T71" i="30"/>
  <c r="S71" i="30"/>
  <c r="S77" i="30"/>
  <c r="X31" i="30"/>
  <c r="X34" i="30"/>
  <c r="X35" i="30"/>
  <c r="Y50" i="30"/>
  <c r="Y55" i="30"/>
  <c r="Y46" i="30"/>
  <c r="O22" i="30"/>
  <c r="P22" i="30"/>
  <c r="Q22" i="30"/>
  <c r="L25" i="30"/>
  <c r="L26" i="30"/>
  <c r="L28" i="30"/>
  <c r="L41" i="30"/>
  <c r="L44" i="30"/>
  <c r="K41" i="30"/>
  <c r="K44" i="30"/>
  <c r="K28" i="30"/>
  <c r="K25" i="30"/>
  <c r="K26" i="30"/>
  <c r="I41" i="30"/>
  <c r="I44" i="30"/>
  <c r="I25" i="30"/>
  <c r="I26" i="30"/>
  <c r="I28" i="30"/>
  <c r="J41" i="30"/>
  <c r="J44" i="30"/>
  <c r="J28" i="30"/>
  <c r="J25" i="30"/>
  <c r="J26" i="30"/>
  <c r="M25" i="30"/>
  <c r="M26" i="30"/>
  <c r="M28" i="30"/>
  <c r="M41" i="30"/>
  <c r="M44" i="30"/>
  <c r="R22" i="30"/>
  <c r="L32" i="30"/>
  <c r="L35" i="30"/>
  <c r="L31" i="30"/>
  <c r="J32" i="30"/>
  <c r="J35" i="30"/>
  <c r="J31" i="30"/>
  <c r="M31" i="30"/>
  <c r="M32" i="30"/>
  <c r="M35" i="30"/>
  <c r="I32" i="30"/>
  <c r="I35" i="30"/>
  <c r="I31" i="30"/>
  <c r="K32" i="30"/>
  <c r="K35" i="30"/>
  <c r="K31" i="30"/>
  <c r="S22" i="30"/>
  <c r="T22" i="30"/>
  <c r="U22" i="30"/>
  <c r="V22" i="30"/>
  <c r="W22" i="30"/>
  <c r="X22" i="30"/>
  <c r="Y22" i="30"/>
  <c r="M77" i="21"/>
  <c r="L77" i="21"/>
  <c r="K77" i="21"/>
  <c r="J77" i="21"/>
  <c r="I77" i="21"/>
  <c r="Y67" i="21"/>
  <c r="Y66" i="21"/>
  <c r="Y65" i="21"/>
  <c r="Y64" i="21"/>
  <c r="X55" i="21"/>
  <c r="Y68" i="21"/>
  <c r="W55" i="21"/>
  <c r="R55" i="21"/>
  <c r="S67" i="21"/>
  <c r="T67" i="21"/>
  <c r="U67" i="21"/>
  <c r="V67" i="21"/>
  <c r="W67" i="21"/>
  <c r="W71" i="21"/>
  <c r="W77" i="21"/>
  <c r="P62" i="21"/>
  <c r="Q62" i="21"/>
  <c r="R62" i="21"/>
  <c r="R71" i="21"/>
  <c r="R77" i="21"/>
  <c r="J22" i="21"/>
  <c r="K22" i="21"/>
  <c r="L22" i="21"/>
  <c r="J21" i="21"/>
  <c r="K21" i="21"/>
  <c r="L21" i="21"/>
  <c r="M21" i="21"/>
  <c r="N21" i="21"/>
  <c r="O21" i="21"/>
  <c r="P21" i="21"/>
  <c r="Q21" i="21"/>
  <c r="R21" i="21"/>
  <c r="S21" i="21"/>
  <c r="T21" i="21"/>
  <c r="U21" i="21"/>
  <c r="V21" i="21"/>
  <c r="W21" i="21"/>
  <c r="X21" i="21"/>
  <c r="Y21" i="21"/>
  <c r="U30" i="21"/>
  <c r="T30" i="21"/>
  <c r="Y71" i="21"/>
  <c r="T34" i="21"/>
  <c r="T35" i="21"/>
  <c r="T31" i="21"/>
  <c r="U34" i="21"/>
  <c r="U35" i="21"/>
  <c r="U31" i="21"/>
  <c r="M22" i="21"/>
  <c r="N22" i="21"/>
  <c r="V39" i="21"/>
  <c r="S39" i="21"/>
  <c r="W39" i="21"/>
  <c r="T39" i="21"/>
  <c r="V30" i="21"/>
  <c r="U39" i="21"/>
  <c r="S30" i="21"/>
  <c r="W30" i="21"/>
  <c r="T43" i="21"/>
  <c r="T44" i="21"/>
  <c r="T40" i="21"/>
  <c r="V43" i="21"/>
  <c r="V44" i="21"/>
  <c r="V40" i="21"/>
  <c r="W43" i="21"/>
  <c r="W44" i="21"/>
  <c r="W40" i="21"/>
  <c r="U43" i="21"/>
  <c r="U44" i="21"/>
  <c r="U40" i="21"/>
  <c r="S43" i="21"/>
  <c r="S44" i="21"/>
  <c r="S40" i="21"/>
  <c r="R29" i="21"/>
  <c r="R33" i="21"/>
  <c r="R35" i="21"/>
  <c r="Q38" i="21"/>
  <c r="P38" i="21"/>
  <c r="K25" i="21"/>
  <c r="K26" i="21"/>
  <c r="H16" i="19"/>
  <c r="N38" i="21"/>
  <c r="N40" i="21"/>
  <c r="O29" i="21"/>
  <c r="I46" i="30"/>
  <c r="M28" i="21"/>
  <c r="M32" i="21"/>
  <c r="M35" i="21"/>
  <c r="L28" i="21"/>
  <c r="L32" i="21"/>
  <c r="L35" i="21"/>
  <c r="L23" i="21"/>
  <c r="D16" i="19"/>
  <c r="E16" i="19"/>
  <c r="W34" i="21"/>
  <c r="W35" i="21"/>
  <c r="W31" i="21"/>
  <c r="V34" i="21"/>
  <c r="V35" i="21"/>
  <c r="V31" i="21"/>
  <c r="S34" i="21"/>
  <c r="S35" i="21"/>
  <c r="Y30" i="21"/>
  <c r="S31" i="21"/>
  <c r="O22" i="21"/>
  <c r="Q29" i="21"/>
  <c r="P42" i="21"/>
  <c r="P44" i="21"/>
  <c r="P40" i="21"/>
  <c r="N42" i="21"/>
  <c r="N44" i="21"/>
  <c r="Q42" i="21"/>
  <c r="Q44" i="21"/>
  <c r="Q40" i="21"/>
  <c r="P29" i="21"/>
  <c r="R38" i="21"/>
  <c r="J46" i="30"/>
  <c r="M25" i="21"/>
  <c r="M26" i="21"/>
  <c r="I28" i="21"/>
  <c r="I31" i="21"/>
  <c r="M41" i="21"/>
  <c r="M44" i="21"/>
  <c r="L31" i="21"/>
  <c r="L41" i="21"/>
  <c r="L44" i="21"/>
  <c r="L25" i="21"/>
  <c r="L26" i="21"/>
  <c r="K41" i="21"/>
  <c r="K44" i="21"/>
  <c r="K28" i="21"/>
  <c r="K32" i="21"/>
  <c r="K35" i="21"/>
  <c r="N23" i="21"/>
  <c r="J23" i="21"/>
  <c r="K23" i="21"/>
  <c r="M23" i="21"/>
  <c r="I23" i="21"/>
  <c r="N29" i="21"/>
  <c r="N33" i="21"/>
  <c r="N35" i="21"/>
  <c r="O38" i="21"/>
  <c r="M31" i="21"/>
  <c r="O31" i="21"/>
  <c r="O33" i="21"/>
  <c r="O35" i="21"/>
  <c r="R31" i="21"/>
  <c r="X30" i="21"/>
  <c r="P22" i="21"/>
  <c r="O23" i="21"/>
  <c r="Y34" i="21"/>
  <c r="Y35" i="21"/>
  <c r="Y31" i="21"/>
  <c r="Q33" i="21"/>
  <c r="Q35" i="21"/>
  <c r="Q31" i="21"/>
  <c r="P33" i="21"/>
  <c r="P35" i="21"/>
  <c r="P31" i="21"/>
  <c r="O42" i="21"/>
  <c r="O44" i="21"/>
  <c r="O40" i="21"/>
  <c r="R42" i="21"/>
  <c r="R44" i="21"/>
  <c r="R40" i="21"/>
  <c r="I23" i="30"/>
  <c r="J23" i="30"/>
  <c r="T74" i="30"/>
  <c r="T77" i="30"/>
  <c r="K23" i="30"/>
  <c r="Y74" i="30"/>
  <c r="Y77" i="30"/>
  <c r="M23" i="30"/>
  <c r="L23" i="30"/>
  <c r="N23" i="30"/>
  <c r="O23" i="30"/>
  <c r="P23" i="30"/>
  <c r="Q23" i="30"/>
  <c r="R23" i="30"/>
  <c r="S23" i="30"/>
  <c r="T23" i="30"/>
  <c r="U23" i="30"/>
  <c r="V23" i="30"/>
  <c r="W23" i="30"/>
  <c r="X23" i="30"/>
  <c r="Y23" i="30"/>
  <c r="K31" i="21"/>
  <c r="N31" i="21"/>
  <c r="I32" i="21"/>
  <c r="I35" i="21"/>
  <c r="I25" i="21"/>
  <c r="I26" i="21"/>
  <c r="I41" i="21"/>
  <c r="I44" i="21"/>
  <c r="J25" i="21"/>
  <c r="J26" i="21"/>
  <c r="J41" i="21"/>
  <c r="J44" i="21"/>
  <c r="J28" i="21"/>
  <c r="P23" i="21"/>
  <c r="Q22" i="21"/>
  <c r="X34" i="21"/>
  <c r="X35" i="21"/>
  <c r="X31" i="21"/>
  <c r="L46" i="30"/>
  <c r="P61" i="30"/>
  <c r="Q61" i="30"/>
  <c r="Q71" i="30"/>
  <c r="Q77" i="30"/>
  <c r="K46" i="30"/>
  <c r="J32" i="21"/>
  <c r="J35" i="21"/>
  <c r="J31" i="21"/>
  <c r="R22" i="21"/>
  <c r="Q23" i="21"/>
  <c r="M46" i="30"/>
  <c r="N46" i="30"/>
  <c r="R23" i="21"/>
  <c r="S22" i="21"/>
  <c r="P60" i="30"/>
  <c r="P71" i="30"/>
  <c r="P77" i="30"/>
  <c r="T22" i="21"/>
  <c r="S23" i="21"/>
  <c r="T23" i="21"/>
  <c r="U22" i="21"/>
  <c r="V22" i="21"/>
  <c r="U23" i="21"/>
  <c r="V23" i="21"/>
  <c r="W22" i="21"/>
  <c r="X22" i="21"/>
  <c r="W23" i="21"/>
  <c r="X23" i="21"/>
  <c r="Y22" i="21"/>
  <c r="Y23" i="21"/>
  <c r="W46" i="21"/>
  <c r="Y74" i="21"/>
  <c r="Y77" i="21"/>
  <c r="X39" i="21"/>
  <c r="V46" i="21"/>
  <c r="V50" i="21"/>
  <c r="V55" i="21"/>
  <c r="S49" i="21"/>
  <c r="S55" i="21"/>
  <c r="T68" i="21"/>
  <c r="U68" i="21"/>
  <c r="V68" i="21"/>
  <c r="W68" i="21"/>
  <c r="X68" i="21"/>
  <c r="U50" i="21"/>
  <c r="U55" i="21"/>
  <c r="V70" i="21"/>
  <c r="W70" i="21"/>
  <c r="X70" i="21"/>
  <c r="U46" i="21"/>
  <c r="T50" i="21"/>
  <c r="T55" i="21"/>
  <c r="U69" i="21"/>
  <c r="V69" i="21"/>
  <c r="W69" i="21"/>
  <c r="X69" i="21"/>
  <c r="T46" i="21"/>
  <c r="X71" i="21"/>
  <c r="X77" i="21"/>
  <c r="X43" i="21"/>
  <c r="X44" i="21"/>
  <c r="X40" i="21"/>
  <c r="Y39" i="21"/>
  <c r="Y40" i="21"/>
  <c r="Y43" i="21"/>
  <c r="Y44" i="21"/>
  <c r="X46" i="21"/>
  <c r="Y46" i="21"/>
  <c r="Y50" i="21"/>
  <c r="Y55" i="21"/>
  <c r="I46" i="21"/>
  <c r="J46" i="21"/>
  <c r="K46" i="21"/>
  <c r="L46" i="21"/>
  <c r="P60" i="21"/>
  <c r="P50" i="21"/>
  <c r="P55" i="21"/>
  <c r="Q65" i="21"/>
  <c r="R65" i="21"/>
  <c r="S65" i="21"/>
  <c r="T65" i="21"/>
  <c r="U65" i="21"/>
  <c r="O46" i="21"/>
  <c r="P46" i="21"/>
  <c r="O50" i="21"/>
  <c r="O55" i="21"/>
  <c r="P64" i="21"/>
  <c r="Q64" i="21"/>
  <c r="R64" i="21"/>
  <c r="S64" i="21"/>
  <c r="T64" i="21"/>
  <c r="N49" i="21"/>
  <c r="N55" i="21"/>
  <c r="O63" i="21"/>
  <c r="P63" i="21"/>
  <c r="Q63" i="21"/>
  <c r="R63" i="21"/>
  <c r="S63" i="21"/>
  <c r="Q50" i="21"/>
  <c r="Q55" i="21"/>
  <c r="R66" i="21"/>
  <c r="S66" i="21"/>
  <c r="T66" i="21"/>
  <c r="U66" i="21"/>
  <c r="V66" i="21"/>
  <c r="V71" i="21"/>
  <c r="V77" i="21"/>
  <c r="Q46" i="21"/>
  <c r="S46" i="21"/>
  <c r="R46" i="21"/>
  <c r="T74" i="21"/>
  <c r="N46" i="21"/>
  <c r="M46" i="21"/>
  <c r="P61" i="21"/>
  <c r="S71" i="21"/>
  <c r="S77" i="21"/>
  <c r="T71" i="21"/>
  <c r="T77" i="21"/>
  <c r="U71" i="21"/>
  <c r="U77" i="21"/>
  <c r="Q61" i="21"/>
  <c r="Q71" i="21"/>
  <c r="Q77" i="21"/>
  <c r="P71" i="21"/>
  <c r="P77" i="21"/>
  <c r="H7" i="35"/>
  <c r="C14" i="23"/>
  <c r="C4" i="23"/>
  <c r="C6" i="19"/>
  <c r="H25" i="19"/>
  <c r="G25" i="19"/>
  <c r="F25" i="19"/>
  <c r="C31" i="19"/>
  <c r="C32" i="19"/>
  <c r="C33" i="19"/>
  <c r="C34" i="19"/>
  <c r="D7" i="26"/>
  <c r="F14" i="26"/>
  <c r="O75" i="21"/>
  <c r="O77" i="21"/>
  <c r="D8" i="26"/>
  <c r="G14" i="26"/>
  <c r="J21" i="19"/>
  <c r="K21" i="19"/>
  <c r="L21" i="19"/>
  <c r="M21" i="19"/>
  <c r="I22" i="19"/>
  <c r="I26" i="19"/>
  <c r="H26" i="19"/>
  <c r="G26" i="19"/>
  <c r="F26" i="19"/>
  <c r="D31" i="19"/>
  <c r="D32" i="19"/>
  <c r="D33" i="19"/>
  <c r="D34" i="19"/>
  <c r="O75" i="30"/>
  <c r="O77" i="30"/>
  <c r="E8" i="26"/>
  <c r="G15" i="26"/>
  <c r="E14" i="26"/>
  <c r="D5" i="26"/>
  <c r="D14" i="26"/>
  <c r="E5" i="26"/>
  <c r="D15" i="26"/>
  <c r="J22" i="19"/>
  <c r="K22" i="19"/>
  <c r="L22" i="19"/>
  <c r="M22" i="19"/>
  <c r="C23" i="19"/>
  <c r="E7" i="35"/>
  <c r="F7" i="35"/>
  <c r="G7" i="35"/>
  <c r="E15" i="26"/>
  <c r="F15" i="26"/>
  <c r="E7" i="26"/>
  <c r="E8" i="35"/>
  <c r="H8" i="35"/>
  <c r="G8" i="35"/>
  <c r="F8" i="35"/>
  <c r="H9" i="35"/>
  <c r="L9" i="35"/>
  <c r="K9" i="35"/>
  <c r="J9" i="35"/>
  <c r="I9" i="35"/>
</calcChain>
</file>

<file path=xl/sharedStrings.xml><?xml version="1.0" encoding="utf-8"?>
<sst xmlns="http://schemas.openxmlformats.org/spreadsheetml/2006/main" count="364" uniqueCount="187">
  <si>
    <t>Transpower IRIS</t>
  </si>
  <si>
    <t>Description</t>
  </si>
  <si>
    <t>Inputs</t>
  </si>
  <si>
    <t>Calculations</t>
  </si>
  <si>
    <t>WACC</t>
  </si>
  <si>
    <t>Assumptions</t>
  </si>
  <si>
    <t xml:space="preserve">The revenue allowance in the first regulatory period is based on forecast opex.  </t>
  </si>
  <si>
    <t>Key:</t>
  </si>
  <si>
    <t xml:space="preserve">The revenue allowance in the second regulatory period is based on a CPP determination.  </t>
  </si>
  <si>
    <t>SPA</t>
  </si>
  <si>
    <t>The revenue allowance in subsequent regulatory periods is based on actual expenditure in the fourth year of the previous DPP period (ie Current and Projected Prices (CAPP)).</t>
  </si>
  <si>
    <t>Roll-over</t>
  </si>
  <si>
    <t>IPP</t>
  </si>
  <si>
    <t>Present value figures are stated as at the beginning of the first regulatory period rather then as the year that an efficiency is achieved</t>
  </si>
  <si>
    <t>Forecast opex (3.3.3(8)) regulatory period 1</t>
  </si>
  <si>
    <t>Weighted Average Cost of Capital (WACC)</t>
  </si>
  <si>
    <t>IPP regulatory period 1</t>
  </si>
  <si>
    <t>IPP regulatory period 2</t>
  </si>
  <si>
    <t>IPP regulatory period 3</t>
  </si>
  <si>
    <r>
      <t>Relative year for discounting</t>
    </r>
    <r>
      <rPr>
        <sz val="8"/>
        <color theme="1"/>
        <rFont val="Calibri"/>
        <family val="2"/>
        <scheme val="minor"/>
      </rPr>
      <t/>
    </r>
  </si>
  <si>
    <t>Discount factor</t>
  </si>
  <si>
    <t>Forecast</t>
  </si>
  <si>
    <t>Forecast opex in 1st regulatory period</t>
  </si>
  <si>
    <t>1st period</t>
  </si>
  <si>
    <t>Revenue allowed in 1st regulatory period based on forecast opex</t>
  </si>
  <si>
    <t>No Saving</t>
  </si>
  <si>
    <t>Forecast opex in 1st regulatory period (no saving)</t>
  </si>
  <si>
    <t>Forecast opex in 2nd regulatory period (no saving)</t>
  </si>
  <si>
    <t>Forecast opex in subsequent regulatory periods (no saving)</t>
  </si>
  <si>
    <t>Actual opex (no saving)</t>
  </si>
  <si>
    <t>Revenue allowed in 1st regulatory period (no saving)</t>
  </si>
  <si>
    <t>Revenue allowed in 2nd regulatory period (no saving)</t>
  </si>
  <si>
    <t>Revenue allowed in subsequent regulatory periods (no saving)</t>
  </si>
  <si>
    <t>Revenue allowed based on forecast opex (no saving)</t>
  </si>
  <si>
    <t>With Saving</t>
  </si>
  <si>
    <t>Forecast opex in 1st regulatory period (with saving)</t>
  </si>
  <si>
    <t>Forecast opex in 2nd regulatory period (with saving)</t>
  </si>
  <si>
    <t>Forecast opex in subsequent regulatory periods (with saving)</t>
  </si>
  <si>
    <t>Actual opex (with saving)</t>
  </si>
  <si>
    <t>Revenue allowed in 1st regulatory period (with saving)</t>
  </si>
  <si>
    <t>Revenue allowed in 2nd regulatory period (with saving)</t>
  </si>
  <si>
    <t>Revenue allowed in subsequent regulatory periods (with saving)</t>
  </si>
  <si>
    <t>Revenue allowed based on forecast opex (with saving)</t>
  </si>
  <si>
    <t>Incremental change</t>
  </si>
  <si>
    <t>Carry forward terms</t>
  </si>
  <si>
    <t>Amount carried forward in the first disclosure year (cl 3.3.3(2))</t>
  </si>
  <si>
    <t>Amount carried forward in all but the first or last disclosure years (cl 3.3.3(3))</t>
  </si>
  <si>
    <t>Amount carried forward in the last disclosure year (cl 3.3.3(4))</t>
  </si>
  <si>
    <t>Equivalent adjustment terms carried forward</t>
  </si>
  <si>
    <t>Equivalent of base year adjustment term</t>
  </si>
  <si>
    <t>Equivalent of base line adjustment term</t>
  </si>
  <si>
    <t>Annual incremental changes</t>
  </si>
  <si>
    <r>
      <t xml:space="preserve">Amounts carried forward </t>
    </r>
    <r>
      <rPr>
        <b/>
        <sz val="10"/>
        <color theme="1"/>
        <rFont val="Calibri"/>
        <family val="2"/>
      </rPr>
      <t>(cl 3.3.3(1))</t>
    </r>
  </si>
  <si>
    <t>Amount carried forward from year 1</t>
  </si>
  <si>
    <t>Amount carried forward from year 2</t>
  </si>
  <si>
    <t>Amount carried forward from year 3</t>
  </si>
  <si>
    <t>Amount carried forward from year 4</t>
  </si>
  <si>
    <t>Amount carried forward from year 5</t>
  </si>
  <si>
    <t>Amount carried forward from year 6</t>
  </si>
  <si>
    <t>Amount carried forward from year 7</t>
  </si>
  <si>
    <t>Amount carried forward from year 8</t>
  </si>
  <si>
    <t>Amount carried forward from year 9</t>
  </si>
  <si>
    <t>Amount carried forward from year 10</t>
  </si>
  <si>
    <t>Amount carried forward from year 11</t>
  </si>
  <si>
    <t>Amount carried forward from year 12</t>
  </si>
  <si>
    <t>Amount carried forward from year 13</t>
  </si>
  <si>
    <t>Amounts carried forward to opex incentive amount (cl 3.3.2(2)(a))</t>
  </si>
  <si>
    <t>Adjustment to the opex incentive (cl 3.3.2(2)(b))</t>
  </si>
  <si>
    <t>Base year adjustment term (cl 3.3.5)</t>
  </si>
  <si>
    <t>Baseline adjustment term (cl 3.3.7)</t>
  </si>
  <si>
    <t xml:space="preserve">Opex incentive amount (cl 3.3.2(2)) </t>
  </si>
  <si>
    <t>Growth trend</t>
  </si>
  <si>
    <t>One-off factors in Year 1 ($m)</t>
  </si>
  <si>
    <t>Actual opex ($m) — from inputs</t>
  </si>
  <si>
    <t>Year 4 total savings adjusted with WACC in accordance with the reasons paper</t>
  </si>
  <si>
    <t>Using backcasting methodology to estimate baseline adjustment term</t>
  </si>
  <si>
    <t>Difference between backcast allowance and actual opex in Year 3</t>
  </si>
  <si>
    <t>Difference between opex allowance and actual opex in Year 3 less any temporary savings in Year 3</t>
  </si>
  <si>
    <t>Difference between opex allowance and actual opex in year 4 less any permanent savings accumulated in first 3 years</t>
  </si>
  <si>
    <t>Purpose</t>
  </si>
  <si>
    <t>General Overview</t>
  </si>
  <si>
    <t>Assumed Year 3 temporary savings ($m)</t>
  </si>
  <si>
    <t>Assumed Years 1-3 accumulated permanent savings ($m)</t>
  </si>
  <si>
    <t>Baseline adjustment term — backcasting method ($m)</t>
  </si>
  <si>
    <t>Backcasting the opex allowance for the next regulatory period to the third year of the current regulatory period allows us to estimate the temporary savings for Year 3. From this estimate we can derive total savings for Year 4 which is the value used as the differences in penultimate year.</t>
  </si>
  <si>
    <t>Assumed Year 4 total savings — differences in penultimate year ($m)</t>
  </si>
  <si>
    <t>IPP2 opex allowance ($m)</t>
  </si>
  <si>
    <t>One-off factors in Year 1 of IPP2 opex allowance ($m)</t>
  </si>
  <si>
    <t>Inputs (Based on the allowance provided in RCP2)</t>
  </si>
  <si>
    <t>2015/16</t>
  </si>
  <si>
    <t>2016/17</t>
  </si>
  <si>
    <t>2017/18</t>
  </si>
  <si>
    <t>2018/19</t>
  </si>
  <si>
    <t>2019/20</t>
  </si>
  <si>
    <t>2020/21</t>
  </si>
  <si>
    <t>2021/22</t>
  </si>
  <si>
    <t>2022/23</t>
  </si>
  <si>
    <t>2023/24</t>
  </si>
  <si>
    <t>2024/25</t>
  </si>
  <si>
    <t>Actuals</t>
  </si>
  <si>
    <t>Out-of-trend opex that is applicable to year 1 in IPP3 only</t>
  </si>
  <si>
    <t>Step-and-trend back cast</t>
  </si>
  <si>
    <t>Actual opex</t>
  </si>
  <si>
    <t>IPP3 opex allowance ($m)</t>
  </si>
  <si>
    <t>IPP3 opex allowance (NPV 5 year total, $m)</t>
  </si>
  <si>
    <t>IPP3 growth index</t>
  </si>
  <si>
    <t>IPP3 opex allowance — NPV neutral trend ($m)</t>
  </si>
  <si>
    <t>IPP3 NPV neutral trend (NPV 5 year total, $m)</t>
  </si>
  <si>
    <t>One-off factors in yr 1</t>
  </si>
  <si>
    <t>First year backcast</t>
  </si>
  <si>
    <t>Step and trend backcast</t>
  </si>
  <si>
    <t>Trend estimation</t>
  </si>
  <si>
    <t>Trend estimation - nominal $</t>
  </si>
  <si>
    <t>Opex allowance ($m) - adjusted for actual CPI</t>
  </si>
  <si>
    <t>WACC as set out in the IMs - based on our draft decision determination</t>
  </si>
  <si>
    <t>Set inputs</t>
  </si>
  <si>
    <t>Expenditure inputs</t>
  </si>
  <si>
    <t>Variable inputs</t>
  </si>
  <si>
    <t>Calculation of nominal IPP3 opex allowance</t>
  </si>
  <si>
    <t>Baseline adjustment term ($m)</t>
  </si>
  <si>
    <t>NPV opex incentive amount ($m)</t>
  </si>
  <si>
    <t>Calculation of opex incentive amounts</t>
  </si>
  <si>
    <t>Note: the baseline adjustment term is included in the opex incentive amount</t>
  </si>
  <si>
    <t>Exponential</t>
  </si>
  <si>
    <t>Method</t>
  </si>
  <si>
    <t>1 year backcast</t>
  </si>
  <si>
    <t>Step-and-trend backcast</t>
  </si>
  <si>
    <t>PV opex incentive amount ($m) (as at 1 April 2020)</t>
  </si>
  <si>
    <t>Year 1 backcast</t>
  </si>
  <si>
    <t>NPV neutral trend</t>
  </si>
  <si>
    <t>RCP2</t>
  </si>
  <si>
    <t>RCP3</t>
  </si>
  <si>
    <t>RCP3 allowance</t>
  </si>
  <si>
    <t>Estimating the differences in 2019</t>
  </si>
  <si>
    <t>FENZ levies ($m)</t>
  </si>
  <si>
    <t>UDS levies ($m)</t>
  </si>
  <si>
    <t>Operating Expenditure</t>
  </si>
  <si>
    <t>Trend calculations</t>
  </si>
  <si>
    <t>Number</t>
  </si>
  <si>
    <t>RCP2 allowance (CPI-adjusted)</t>
  </si>
  <si>
    <t>Total savings in Year 4 ($m)</t>
  </si>
  <si>
    <t>Opex incentive outcomes</t>
  </si>
  <si>
    <t>The Utility Complaints Scheme rules are outlined at: http://media.utilitiesdisputes.org.nz/media/Scheme%20Documents/ECS%20rules%20Utilities%20Disputes%201%20April%202019.pdf</t>
  </si>
  <si>
    <t>RCP3 Opex allowance incl. operating leases ($m)</t>
  </si>
  <si>
    <t>Actual opex ($m) (incl. operating leases)</t>
  </si>
  <si>
    <t>From RFI (RFI 068a)</t>
  </si>
  <si>
    <t>Value of operating leases</t>
  </si>
  <si>
    <t>From RFI on value of operating leases</t>
  </si>
  <si>
    <t>Final RCP3 opex allowance ($m)</t>
  </si>
  <si>
    <t>Draft RCP3 opex allowance ($m)</t>
  </si>
  <si>
    <t>Version 1.   14 November 2019</t>
  </si>
  <si>
    <t>Final IPP decision</t>
  </si>
  <si>
    <t xml:space="preserve">Our final decision on the Transpower Incremental Rolling Incentive Scheme for which this model accompanies explains our methodology and reasons in more detail.
The Transpower IRIS requires an entry called the baseline adjustment to act as an expenditure link between regulatory periods. This baseline adjustment term is determined by the differences in the penultimate year, which we estimate in this model using a backcasting approach (see our accompanying companion paper for more detail). </t>
  </si>
  <si>
    <t xml:space="preserve">The purpose of this model is to demonstrate how the Commission has estimated the baseline adjustment term applicable to Transpower's incremental rolling incentive scheme for operating expenditure (IRIS).
This model demonstrates how we have calculated the values explained in the associated companion paper. </t>
  </si>
  <si>
    <t>RCP3 Opex allowance for back cast ($m)</t>
  </si>
  <si>
    <t>RCP3 opex allowance</t>
  </si>
  <si>
    <t>Actuals (Transpower forecast)</t>
  </si>
  <si>
    <t>1st year back cast - backcasting 3 years</t>
  </si>
  <si>
    <t>Step-and-trend back cast - backcasting 3 years</t>
  </si>
  <si>
    <t>Year 1 back cast</t>
  </si>
  <si>
    <t>Exponential trend</t>
  </si>
  <si>
    <t>Underlying Opex (steps excluded)</t>
  </si>
  <si>
    <t>Figures</t>
  </si>
  <si>
    <t>Results summary</t>
  </si>
  <si>
    <t>Table of Contents</t>
  </si>
  <si>
    <t>Sheet Name</t>
  </si>
  <si>
    <t>Link</t>
  </si>
  <si>
    <t>IPP3 allowance</t>
  </si>
  <si>
    <t>Opex trend</t>
  </si>
  <si>
    <t>Back cast calculations</t>
  </si>
  <si>
    <t>TP IRIS (1 yr backcast)</t>
  </si>
  <si>
    <t>TP IRIS (step &amp; trend)</t>
  </si>
  <si>
    <t>We have considered two different methods of backcasting three years at a given growth rate:
  • from the first year opex allowance less any 1-off factors (Year 1 backcast);
  • from NPV neutral base, ie, step-and-trend (Step and Trend backcast).</t>
  </si>
  <si>
    <t>Opex trend estimation</t>
  </si>
  <si>
    <t xml:space="preserve">The table below outlines the opex incentive outcomes using our IPP model with the trend assumption from our exponential trend from actual observed opex and including the RCP3 IPP opex allowance from our final IPP decision (2015/16 to 2024/25). The baseline adjustment term and opex incentive amounts are given under both methodologies as displayed in Table 4 of the associated paper.
</t>
  </si>
  <si>
    <t>Opex incentive amount - 1 year back cast</t>
  </si>
  <si>
    <t>Opex incentive amount - Step-and-trend back cast</t>
  </si>
  <si>
    <t>Figure 4.3</t>
  </si>
  <si>
    <t>Figure 4.4</t>
  </si>
  <si>
    <t>Figure 4.5</t>
  </si>
  <si>
    <t>Data from Transpower RFI 068a</t>
  </si>
  <si>
    <t>Figure D1</t>
  </si>
  <si>
    <t>From Final IPP determination clause 33.2</t>
  </si>
  <si>
    <t>See IPP final reasons paper, Table I2 - Insurance</t>
  </si>
  <si>
    <t>Operating Expenditure (RCP3 allowance)</t>
  </si>
  <si>
    <t>Operating expenditure ($m)</t>
  </si>
  <si>
    <t>Exponential slope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</si>
</sst>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 #,##0.00_);_(* \(#,##0.00\);_(* &quot;-&quot;??_);_(@_)"/>
    <numFmt numFmtId="165" formatCode="_(&quot;$&quot;* #,##0_);_(&quot;$&quot;* \(#,##0\);_(&quot;$&quot;* &quot;-&quot;_);_(@_)"/>
    <numFmt numFmtId="166" formatCode="_(&quot;$&quot;* #,##0.00_);_(&quot;$&quot;* \(#,##0.00\);_(&quot;$&quot;* &quot;-&quot;??_);_(@_)"/>
    <numFmt numFmtId="167" formatCode="_(* #,##0.0_);_(* \(#,##0.0\);_(* &quot;–&quot;???_);_(* @_)"/>
    <numFmt numFmtId="168" formatCode="_(* #,##0.00_);_(* \(#,##0.00\);_(* &quot;–&quot;???_);_(* @_)"/>
    <numFmt numFmtId="169" formatCode="_(* #,##0%_);_(* \(#,##0%\);_(* &quot;–&quot;???_);_(* @_)"/>
    <numFmt numFmtId="170" formatCode="_(* #,##0.00%_);_(* \(#,##0.00%\);_(* &quot;–&quot;???_);_(* @_)"/>
    <numFmt numFmtId="171" formatCode="_(* #,##0_);_(* \(#,##0\);_(* &quot;–&quot;???_);_(* @_)"/>
    <numFmt numFmtId="172" formatCode="#,##0;[Red]\-#,##0;&quot;-&quot;"/>
    <numFmt numFmtId="173" formatCode="&quot;Y&quot;#"/>
    <numFmt numFmtId="174" formatCode="#,##0;[Red]\-#,##0;\-"/>
    <numFmt numFmtId="175" formatCode="&quot;Y&quot;0"/>
    <numFmt numFmtId="176" formatCode="#,##0.00;[Red]\-#,##0.00;&quot;-&quot;"/>
    <numFmt numFmtId="177" formatCode="0.0"/>
    <numFmt numFmtId="178" formatCode="#,##0.0;[Red]\-#,##0.0;&quot;-&quot;"/>
    <numFmt numFmtId="179" formatCode="_(* #,##0.0000_);_(* \(#,##0.0000\);_(* &quot;–&quot;??_);_(* @_)"/>
    <numFmt numFmtId="180" formatCode="[$-1409]d\ mmm\ yy;@"/>
    <numFmt numFmtId="181" formatCode="_(* #,##0%_);_(* \(#,##0%\);_(* &quot;–&quot;??_);_(* @_)"/>
    <numFmt numFmtId="182" formatCode="_(* #,##0.0%_);_(* \(#,##0.0%\);_(* &quot;–&quot;??_);_(* @_)"/>
    <numFmt numFmtId="183" formatCode="_(* #,##0.000%_);_(* \(#,##0.000%\);_(* &quot;–&quot;???_);_(* @_)"/>
    <numFmt numFmtId="184" formatCode="_(* #,##0_);_(* \(#,##0\);_(* &quot;-&quot;_);_(@_)"/>
    <numFmt numFmtId="185" formatCode="_(@_)"/>
    <numFmt numFmtId="186" formatCode="_(* 0_);_(* \(0\);_(* &quot;–&quot;??_);_(@_)"/>
    <numFmt numFmtId="187" formatCode="_(* #,##0.000_);_(* \(#,##0.000\);_(* &quot;–&quot;???_);_(* @_)"/>
    <numFmt numFmtId="188" formatCode="_(* #,##0.0000%_);_(* \(#,##0.0000%\);_(* &quot;–&quot;???_);_(* @_)"/>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name val="Calibri"/>
      <family val="2"/>
      <scheme val="minor"/>
    </font>
    <font>
      <b/>
      <sz val="18"/>
      <name val="Calibri"/>
      <family val="2"/>
      <scheme val="minor"/>
    </font>
    <font>
      <b/>
      <sz val="16"/>
      <name val="Calibri"/>
      <family val="2"/>
      <scheme val="minor"/>
    </font>
    <font>
      <b/>
      <sz val="14"/>
      <name val="Calibri"/>
      <family val="2"/>
      <scheme val="minor"/>
    </font>
    <font>
      <sz val="11"/>
      <color theme="2"/>
      <name val="Calibri"/>
      <family val="2"/>
      <scheme val="minor"/>
    </font>
    <font>
      <b/>
      <sz val="10"/>
      <name val="Calibri"/>
      <family val="4"/>
      <scheme val="minor"/>
    </font>
    <font>
      <sz val="11"/>
      <color theme="9"/>
      <name val="Calibri"/>
      <family val="2"/>
      <scheme val="minor"/>
    </font>
    <font>
      <sz val="11"/>
      <name val="Calibri"/>
      <family val="2"/>
    </font>
    <font>
      <i/>
      <sz val="10"/>
      <name val="Calibri"/>
      <family val="4"/>
      <scheme val="minor"/>
    </font>
    <font>
      <sz val="10"/>
      <color theme="1"/>
      <name val="Calibri"/>
      <family val="2"/>
      <scheme val="minor"/>
    </font>
    <font>
      <b/>
      <sz val="18"/>
      <color theme="2"/>
      <name val="Cambria"/>
      <family val="1"/>
      <scheme val="major"/>
    </font>
    <font>
      <b/>
      <sz val="10"/>
      <color theme="1"/>
      <name val="Cambria"/>
      <family val="1"/>
      <scheme val="major"/>
    </font>
    <font>
      <b/>
      <sz val="18"/>
      <color theme="1"/>
      <name val="Calibri"/>
      <family val="2"/>
      <scheme val="minor"/>
    </font>
    <font>
      <b/>
      <sz val="10"/>
      <color theme="1"/>
      <name val="Calibri"/>
      <family val="2"/>
    </font>
    <font>
      <sz val="18"/>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10"/>
      <color theme="0" tint="-0.499984740745262"/>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
      <b/>
      <u/>
      <sz val="12"/>
      <name val="Calibri"/>
      <family val="2"/>
      <scheme val="minor"/>
    </font>
    <font>
      <i/>
      <sz val="11"/>
      <name val="Calibri"/>
      <family val="2"/>
      <scheme val="minor"/>
    </font>
    <font>
      <i/>
      <sz val="11"/>
      <color theme="1"/>
      <name val="Calibri"/>
      <family val="2"/>
      <scheme val="minor"/>
    </font>
    <font>
      <b/>
      <sz val="14"/>
      <name val="Calibri"/>
      <family val="4"/>
      <scheme val="minor"/>
    </font>
    <font>
      <b/>
      <sz val="14"/>
      <color theme="1"/>
      <name val="Calibri"/>
      <family val="2"/>
      <scheme val="minor"/>
    </font>
    <font>
      <b/>
      <sz val="11"/>
      <name val="Calibri"/>
      <family val="2"/>
      <scheme val="minor"/>
    </font>
    <font>
      <u/>
      <sz val="11"/>
      <color theme="1"/>
      <name val="Calibri"/>
      <family val="2"/>
      <scheme val="minor"/>
    </font>
    <font>
      <b/>
      <sz val="11"/>
      <name val="Calibri"/>
      <family val="4"/>
      <scheme val="minor"/>
    </font>
    <font>
      <sz val="12"/>
      <color theme="1"/>
      <name val="Calibri"/>
      <family val="2"/>
      <scheme val="minor"/>
    </font>
    <font>
      <b/>
      <sz val="12"/>
      <name val="Calibri"/>
      <family val="2"/>
      <scheme val="minor"/>
    </font>
    <font>
      <b/>
      <sz val="12"/>
      <color theme="1"/>
      <name val="Calibri"/>
      <family val="2"/>
      <scheme val="minor"/>
    </font>
    <font>
      <sz val="12"/>
      <name val="Calibri"/>
      <family val="2"/>
      <scheme val="minor"/>
    </font>
    <font>
      <sz val="12"/>
      <color theme="2"/>
      <name val="Calibri"/>
      <family val="2"/>
      <scheme val="minor"/>
    </font>
    <font>
      <i/>
      <sz val="11"/>
      <name val="Calibri"/>
      <family val="4"/>
      <scheme val="minor"/>
    </font>
    <font>
      <sz val="11"/>
      <color theme="1"/>
      <name val="Calibri"/>
      <family val="2"/>
    </font>
    <font>
      <u/>
      <sz val="10"/>
      <color rgb="FF0000FF"/>
      <name val="Calibri"/>
      <family val="2"/>
      <scheme val="minor"/>
    </font>
    <font>
      <sz val="11"/>
      <color rgb="FFC00000"/>
      <name val="Calibri"/>
      <family val="2"/>
      <scheme val="minor"/>
    </font>
    <font>
      <sz val="11"/>
      <color rgb="FF645F3A"/>
      <name val="Calibri"/>
      <family val="2"/>
      <scheme val="minor"/>
    </font>
    <font>
      <b/>
      <sz val="20"/>
      <color rgb="FFC00000"/>
      <name val="Calibri"/>
      <family val="2"/>
      <scheme val="minor"/>
    </font>
    <font>
      <b/>
      <sz val="14"/>
      <color theme="2"/>
      <name val="Calibri"/>
      <family val="4"/>
      <scheme val="minor"/>
    </font>
    <font>
      <b/>
      <sz val="14"/>
      <color theme="2"/>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3"/>
        <bgColor indexed="64"/>
      </patternFill>
    </fill>
    <fill>
      <patternFill patternType="solid">
        <fgColor theme="3"/>
        <bgColor indexed="64"/>
      </patternFill>
    </fill>
    <fill>
      <patternFill patternType="solid">
        <fgColor rgb="FFFFFFCC"/>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C9C4A3"/>
        <bgColor indexed="64"/>
      </patternFill>
    </fill>
    <fill>
      <patternFill patternType="solid">
        <fgColor rgb="FFEAE8DA"/>
        <bgColor indexed="64"/>
      </patternFill>
    </fill>
    <fill>
      <patternFill patternType="solid">
        <fgColor rgb="FFD7D3BB"/>
        <bgColor indexed="64"/>
      </patternFill>
    </fill>
  </fills>
  <borders count="4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7"/>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auto="1"/>
      </right>
      <top/>
      <bottom/>
      <diagonal/>
    </border>
    <border>
      <left style="dotted">
        <color indexed="64"/>
      </left>
      <right/>
      <top/>
      <bottom/>
      <diagonal/>
    </border>
    <border>
      <left/>
      <right/>
      <top style="thin">
        <color theme="0" tint="-0.499984740745262"/>
      </top>
      <bottom style="thin">
        <color theme="0" tint="-0.499984740745262"/>
      </bottom>
      <diagonal/>
    </border>
    <border>
      <left/>
      <right style="dotted">
        <color indexed="64"/>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style="dotted">
        <color indexed="64"/>
      </left>
      <right/>
      <top/>
      <bottom style="thin">
        <color theme="0" tint="-0.499984740745262"/>
      </bottom>
      <diagonal/>
    </border>
    <border>
      <left/>
      <right/>
      <top/>
      <bottom style="thin">
        <color theme="0" tint="-0.499984740745262"/>
      </bottom>
      <diagonal/>
    </border>
    <border>
      <left/>
      <right/>
      <top style="hair">
        <color auto="1"/>
      </top>
      <bottom/>
      <diagonal/>
    </border>
    <border>
      <left/>
      <right style="dotted">
        <color indexed="64"/>
      </right>
      <top style="hair">
        <color indexed="64"/>
      </top>
      <bottom/>
      <diagonal/>
    </border>
    <border>
      <left style="dotted">
        <color indexed="64"/>
      </left>
      <right/>
      <top style="hair">
        <color indexed="64"/>
      </top>
      <bottom/>
      <diagonal/>
    </border>
    <border>
      <left/>
      <right/>
      <top/>
      <bottom style="hair">
        <color auto="1"/>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theme="7"/>
      </top>
      <bottom/>
      <diagonal/>
    </border>
    <border>
      <left/>
      <right/>
      <top/>
      <bottom style="thin">
        <color theme="7"/>
      </bottom>
      <diagonal/>
    </border>
    <border>
      <left/>
      <right/>
      <top style="thin">
        <color rgb="FFB0A978"/>
      </top>
      <bottom style="thin">
        <color rgb="FFB0A978"/>
      </bottom>
      <diagonal/>
    </border>
    <border>
      <left/>
      <right style="thin">
        <color rgb="FFB0A978"/>
      </right>
      <top style="thin">
        <color rgb="FFB0A978"/>
      </top>
      <bottom style="thin">
        <color rgb="FFB0A97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thin">
        <color indexed="64"/>
      </top>
      <bottom/>
      <diagonal/>
    </border>
    <border>
      <left/>
      <right style="medium">
        <color indexed="8"/>
      </right>
      <top style="thin">
        <color indexed="64"/>
      </top>
      <bottom/>
      <diagonal/>
    </border>
    <border>
      <left style="medium">
        <color indexed="8"/>
      </left>
      <right/>
      <top style="thin">
        <color indexed="64"/>
      </top>
      <bottom style="medium">
        <color indexed="8"/>
      </bottom>
      <diagonal/>
    </border>
    <border>
      <left/>
      <right style="medium">
        <color indexed="8"/>
      </right>
      <top style="thin">
        <color indexed="64"/>
      </top>
      <bottom style="medium">
        <color indexed="8"/>
      </bottom>
      <diagonal/>
    </border>
    <border>
      <left style="medium">
        <color indexed="8"/>
      </left>
      <right/>
      <top/>
      <bottom/>
      <diagonal/>
    </border>
    <border>
      <left/>
      <right style="medium">
        <color indexed="8"/>
      </right>
      <top/>
      <bottom/>
      <diagonal/>
    </border>
    <border>
      <left/>
      <right/>
      <top style="thin">
        <color rgb="FFB0A978"/>
      </top>
      <bottom/>
      <diagonal/>
    </border>
  </borders>
  <cellStyleXfs count="66">
    <xf numFmtId="0" fontId="0" fillId="0" borderId="0"/>
    <xf numFmtId="164" fontId="1" fillId="0" borderId="0" applyFont="0" applyFill="0" applyBorder="0" applyAlignment="0" applyProtection="0"/>
    <xf numFmtId="171" fontId="12"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9" fontId="52" fillId="0" borderId="0" applyFill="0" applyAlignment="0"/>
    <xf numFmtId="49" fontId="13" fillId="0" borderId="0" applyFill="0" applyAlignment="0"/>
    <xf numFmtId="49" fontId="14" fillId="0" borderId="0" applyFill="0" applyAlignment="0"/>
    <xf numFmtId="49" fontId="15" fillId="33" borderId="0" applyFill="0" applyBorder="0">
      <alignment horizontal="left"/>
    </xf>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50" fillId="0" borderId="38" applyNumberFormat="0" applyAlignment="0">
      <protection locked="0"/>
    </xf>
    <xf numFmtId="0" fontId="1" fillId="0" borderId="38" applyNumberFormat="0" applyAlignment="0"/>
    <xf numFmtId="0" fontId="7" fillId="5" borderId="1" applyNumberFormat="0" applyAlignment="0" applyProtection="0"/>
    <xf numFmtId="0" fontId="8" fillId="0" borderId="2" applyNumberFormat="0" applyFill="0" applyAlignment="0" applyProtection="0"/>
    <xf numFmtId="0" fontId="9" fillId="6" borderId="3" applyNumberFormat="0" applyAlignment="0" applyProtection="0"/>
    <xf numFmtId="0" fontId="10" fillId="0" borderId="0" applyNumberFormat="0" applyFill="0" applyBorder="0" applyAlignment="0" applyProtection="0"/>
    <xf numFmtId="0" fontId="1" fillId="7" borderId="4" applyNumberFormat="0" applyFont="0" applyAlignment="0" applyProtection="0"/>
    <xf numFmtId="49" fontId="20" fillId="0" borderId="0" applyFill="0" applyProtection="0">
      <alignment horizontal="left" indent="1"/>
    </xf>
    <xf numFmtId="0" fontId="2" fillId="0" borderId="5" applyNumberFormat="0" applyFill="0" applyAlignment="0" applyProtection="0"/>
    <xf numFmtId="0" fontId="1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 fillId="31" borderId="0" applyNumberFormat="0" applyBorder="0" applyAlignment="0" applyProtection="0"/>
    <xf numFmtId="170" fontId="19" fillId="0" borderId="0" applyFont="0" applyFill="0" applyBorder="0" applyAlignment="0" applyProtection="0">
      <protection locked="0"/>
    </xf>
    <xf numFmtId="169" fontId="51" fillId="0" borderId="38" applyNumberFormat="0" applyAlignment="0"/>
    <xf numFmtId="0" fontId="17" fillId="0" borderId="38" applyNumberFormat="0">
      <alignment horizontal="centerContinuous" wrapText="1"/>
    </xf>
    <xf numFmtId="167" fontId="19" fillId="0" borderId="0" applyFont="0" applyFill="0" applyBorder="0" applyAlignment="0" applyProtection="0">
      <protection locked="0"/>
    </xf>
    <xf numFmtId="0" fontId="49"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168" fontId="19" fillId="0" borderId="0" applyFont="0" applyFill="0" applyBorder="0" applyAlignment="0" applyProtection="0">
      <protection locked="0"/>
    </xf>
    <xf numFmtId="179" fontId="19" fillId="0" borderId="0" applyFont="0" applyFill="0" applyBorder="0" applyAlignment="0" applyProtection="0"/>
    <xf numFmtId="180" fontId="19" fillId="0" borderId="0" applyFont="0" applyFill="0" applyBorder="0" applyAlignment="0" applyProtection="0">
      <alignment wrapText="1"/>
    </xf>
    <xf numFmtId="181" fontId="1" fillId="0" borderId="0" applyFont="0" applyFill="0" applyBorder="0" applyAlignment="0" applyProtection="0"/>
    <xf numFmtId="182" fontId="12" fillId="0" borderId="0" applyFont="0" applyFill="0" applyBorder="0" applyAlignment="0" applyProtection="0">
      <alignment horizontal="center" vertical="top" wrapText="1"/>
    </xf>
    <xf numFmtId="183" fontId="12" fillId="32" borderId="0" applyFont="0" applyBorder="0"/>
    <xf numFmtId="184" fontId="1" fillId="34" borderId="39" applyNumberFormat="0" applyFont="0" applyFill="0" applyAlignment="0" applyProtection="0"/>
    <xf numFmtId="185" fontId="48" fillId="0" borderId="0" applyFont="0" applyFill="0" applyBorder="0" applyAlignment="0" applyProtection="0">
      <alignment horizontal="left"/>
      <protection locked="0"/>
    </xf>
    <xf numFmtId="186" fontId="19" fillId="0" borderId="0" applyFont="0" applyFill="0" applyBorder="0" applyAlignment="0" applyProtection="0">
      <alignment horizontal="left"/>
      <protection locked="0"/>
    </xf>
    <xf numFmtId="0" fontId="12" fillId="41" borderId="38" applyNumberFormat="0" applyAlignment="0" applyProtection="0"/>
    <xf numFmtId="187" fontId="1" fillId="0" borderId="0" applyFont="0" applyFill="0" applyBorder="0" applyAlignment="0" applyProtection="0"/>
    <xf numFmtId="49" fontId="20" fillId="0" borderId="0" applyFill="0" applyProtection="0">
      <alignment horizontal="left" indent="1"/>
    </xf>
    <xf numFmtId="188" fontId="1" fillId="32" borderId="0" applyFont="0" applyBorder="0"/>
  </cellStyleXfs>
  <cellXfs count="381">
    <xf numFmtId="0" fontId="0" fillId="0" borderId="0" xfId="0"/>
    <xf numFmtId="0" fontId="0" fillId="0" borderId="7" xfId="0" applyFill="1" applyBorder="1"/>
    <xf numFmtId="0" fontId="0" fillId="0" borderId="8" xfId="0" applyFill="1" applyBorder="1"/>
    <xf numFmtId="0" fontId="0" fillId="0" borderId="9" xfId="0" applyFill="1" applyBorder="1"/>
    <xf numFmtId="0" fontId="21" fillId="32" borderId="10" xfId="0" applyFont="1" applyFill="1" applyBorder="1"/>
    <xf numFmtId="0" fontId="21" fillId="32" borderId="0" xfId="0" applyFont="1" applyFill="1" applyBorder="1"/>
    <xf numFmtId="0" fontId="21" fillId="32" borderId="11" xfId="0" applyFont="1" applyFill="1" applyBorder="1"/>
    <xf numFmtId="0" fontId="22" fillId="0" borderId="10" xfId="0" applyFont="1" applyFill="1" applyBorder="1" applyAlignment="1">
      <alignment horizontal="centerContinuous"/>
    </xf>
    <xf numFmtId="0" fontId="21" fillId="32" borderId="0" xfId="0" applyFont="1" applyFill="1" applyBorder="1" applyAlignment="1">
      <alignment horizontal="centerContinuous"/>
    </xf>
    <xf numFmtId="0" fontId="21" fillId="32" borderId="11" xfId="0" applyFont="1" applyFill="1" applyBorder="1" applyAlignment="1">
      <alignment horizontal="centerContinuous"/>
    </xf>
    <xf numFmtId="0" fontId="0" fillId="0" borderId="0" xfId="0" applyBorder="1"/>
    <xf numFmtId="0" fontId="21" fillId="32" borderId="11" xfId="0" applyFont="1" applyFill="1" applyBorder="1" applyAlignment="1"/>
    <xf numFmtId="0" fontId="23" fillId="32" borderId="12" xfId="0" applyFont="1" applyFill="1" applyBorder="1" applyAlignment="1">
      <alignment horizontal="centerContinuous"/>
    </xf>
    <xf numFmtId="0" fontId="21" fillId="32" borderId="13" xfId="0" applyFont="1" applyFill="1" applyBorder="1" applyAlignment="1">
      <alignment horizontal="centerContinuous"/>
    </xf>
    <xf numFmtId="0" fontId="21" fillId="32" borderId="14" xfId="0" applyFont="1" applyFill="1" applyBorder="1" applyAlignment="1">
      <alignment horizontal="centerContinuous"/>
    </xf>
    <xf numFmtId="0" fontId="0" fillId="0" borderId="0" xfId="0" applyAlignment="1">
      <alignment wrapText="1"/>
    </xf>
    <xf numFmtId="49" fontId="52" fillId="0" borderId="0" xfId="5"/>
    <xf numFmtId="167" fontId="1" fillId="0" borderId="38" xfId="14" applyNumberFormat="1" applyFill="1"/>
    <xf numFmtId="49" fontId="14" fillId="0" borderId="0" xfId="7"/>
    <xf numFmtId="49" fontId="13" fillId="0" borderId="0" xfId="6"/>
    <xf numFmtId="0" fontId="1" fillId="0" borderId="38" xfId="14" applyFill="1"/>
    <xf numFmtId="0" fontId="0" fillId="0" borderId="0" xfId="0"/>
    <xf numFmtId="172" fontId="21" fillId="32" borderId="0" xfId="0" applyNumberFormat="1" applyFont="1" applyFill="1" applyBorder="1"/>
    <xf numFmtId="0" fontId="24" fillId="32" borderId="0" xfId="0" applyFont="1" applyFill="1"/>
    <xf numFmtId="0" fontId="26" fillId="32" borderId="0" xfId="0" applyFont="1" applyFill="1"/>
    <xf numFmtId="0" fontId="26" fillId="32" borderId="0" xfId="0" applyFont="1" applyFill="1" applyBorder="1"/>
    <xf numFmtId="0" fontId="9" fillId="38" borderId="0" xfId="0" applyFont="1" applyFill="1"/>
    <xf numFmtId="0" fontId="11" fillId="38" borderId="0" xfId="0" applyFont="1" applyFill="1"/>
    <xf numFmtId="0" fontId="0" fillId="38" borderId="0" xfId="0" applyFont="1" applyFill="1"/>
    <xf numFmtId="0" fontId="0" fillId="32" borderId="0" xfId="0" applyFont="1" applyFill="1" applyBorder="1"/>
    <xf numFmtId="0" fontId="21" fillId="32" borderId="0" xfId="0" applyFont="1" applyFill="1"/>
    <xf numFmtId="0" fontId="21" fillId="32" borderId="0" xfId="0" applyFont="1" applyFill="1" applyBorder="1"/>
    <xf numFmtId="174" fontId="21" fillId="36" borderId="0" xfId="0" applyNumberFormat="1" applyFont="1" applyFill="1" applyBorder="1"/>
    <xf numFmtId="174" fontId="21" fillId="39" borderId="0" xfId="0" applyNumberFormat="1" applyFont="1" applyFill="1" applyBorder="1"/>
    <xf numFmtId="0" fontId="0" fillId="32" borderId="0" xfId="0" applyFont="1" applyFill="1"/>
    <xf numFmtId="174" fontId="27" fillId="40" borderId="0" xfId="0" applyNumberFormat="1" applyFont="1" applyFill="1" applyBorder="1"/>
    <xf numFmtId="0" fontId="28" fillId="38" borderId="0" xfId="0" applyFont="1" applyFill="1"/>
    <xf numFmtId="0" fontId="29" fillId="38" borderId="0" xfId="0" applyFont="1" applyFill="1"/>
    <xf numFmtId="0" fontId="21" fillId="38" borderId="0" xfId="0" applyFont="1" applyFill="1"/>
    <xf numFmtId="0" fontId="9" fillId="32" borderId="0" xfId="0" applyFont="1" applyFill="1"/>
    <xf numFmtId="0" fontId="28" fillId="32" borderId="0" xfId="0" applyFont="1" applyFill="1"/>
    <xf numFmtId="0" fontId="29" fillId="32" borderId="0" xfId="0" applyFont="1" applyFill="1"/>
    <xf numFmtId="175" fontId="27" fillId="32" borderId="0" xfId="0" applyNumberFormat="1" applyFont="1" applyFill="1" applyBorder="1" applyAlignment="1">
      <alignment horizontal="center"/>
    </xf>
    <xf numFmtId="175" fontId="27" fillId="32" borderId="17" xfId="0" applyNumberFormat="1" applyFont="1" applyFill="1" applyBorder="1" applyAlignment="1">
      <alignment horizontal="center"/>
    </xf>
    <xf numFmtId="0" fontId="21" fillId="32" borderId="0" xfId="0" applyFont="1" applyFill="1" applyAlignment="1">
      <alignment horizontal="left" indent="1"/>
    </xf>
    <xf numFmtId="10" fontId="21" fillId="35" borderId="18" xfId="52" applyNumberFormat="1" applyFont="1" applyFill="1" applyBorder="1"/>
    <xf numFmtId="172" fontId="21" fillId="32" borderId="0" xfId="0" applyNumberFormat="1" applyFont="1" applyFill="1" applyAlignment="1">
      <alignment horizontal="left" indent="1"/>
    </xf>
    <xf numFmtId="172" fontId="21" fillId="32" borderId="0" xfId="0" applyNumberFormat="1" applyFont="1" applyFill="1"/>
    <xf numFmtId="0" fontId="9" fillId="38" borderId="0" xfId="0" applyFont="1" applyFill="1" applyBorder="1"/>
    <xf numFmtId="0" fontId="28" fillId="38" borderId="0" xfId="0" applyFont="1" applyFill="1" applyBorder="1"/>
    <xf numFmtId="0" fontId="29" fillId="38" borderId="0" xfId="0" applyFont="1" applyFill="1" applyBorder="1"/>
    <xf numFmtId="0" fontId="21" fillId="32" borderId="0" xfId="0" applyFont="1" applyFill="1" applyBorder="1" applyAlignment="1">
      <alignment horizontal="left" indent="1"/>
    </xf>
    <xf numFmtId="9" fontId="27" fillId="32" borderId="0" xfId="52" applyFont="1" applyFill="1" applyBorder="1"/>
    <xf numFmtId="0" fontId="21" fillId="32" borderId="0" xfId="0" applyFont="1" applyFill="1" applyAlignment="1">
      <alignment horizontal="center"/>
    </xf>
    <xf numFmtId="175" fontId="21" fillId="32" borderId="20" xfId="0" applyNumberFormat="1" applyFont="1" applyFill="1" applyBorder="1" applyAlignment="1">
      <alignment horizontal="center"/>
    </xf>
    <xf numFmtId="175" fontId="21" fillId="32" borderId="15" xfId="0" applyNumberFormat="1" applyFont="1" applyFill="1" applyBorder="1" applyAlignment="1">
      <alignment horizontal="center"/>
    </xf>
    <xf numFmtId="175" fontId="21" fillId="32" borderId="16" xfId="0" applyNumberFormat="1" applyFont="1" applyFill="1" applyBorder="1" applyAlignment="1">
      <alignment horizontal="center"/>
    </xf>
    <xf numFmtId="0" fontId="30" fillId="32" borderId="0" xfId="0" applyFont="1" applyFill="1" applyBorder="1" applyAlignment="1">
      <alignment horizontal="left" indent="1"/>
    </xf>
    <xf numFmtId="1" fontId="30" fillId="32" borderId="8" xfId="0" applyNumberFormat="1" applyFont="1" applyFill="1" applyBorder="1" applyAlignment="1"/>
    <xf numFmtId="1" fontId="30" fillId="32" borderId="21" xfId="0" applyNumberFormat="1" applyFont="1" applyFill="1" applyBorder="1" applyAlignment="1"/>
    <xf numFmtId="1" fontId="30" fillId="32" borderId="22" xfId="0" applyNumberFormat="1" applyFont="1" applyFill="1" applyBorder="1" applyAlignment="1"/>
    <xf numFmtId="176" fontId="30" fillId="32" borderId="0" xfId="0" applyNumberFormat="1" applyFont="1" applyFill="1" applyBorder="1" applyAlignment="1"/>
    <xf numFmtId="176" fontId="30" fillId="32" borderId="23" xfId="0" applyNumberFormat="1" applyFont="1" applyFill="1" applyBorder="1" applyAlignment="1"/>
    <xf numFmtId="176" fontId="30" fillId="32" borderId="24" xfId="0" applyNumberFormat="1" applyFont="1" applyFill="1" applyBorder="1" applyAlignment="1"/>
    <xf numFmtId="176" fontId="21" fillId="32" borderId="0" xfId="0" applyNumberFormat="1" applyFont="1" applyFill="1" applyBorder="1" applyAlignment="1">
      <alignment horizontal="center"/>
    </xf>
    <xf numFmtId="176" fontId="21" fillId="32" borderId="23" xfId="0" applyNumberFormat="1" applyFont="1" applyFill="1" applyBorder="1" applyAlignment="1">
      <alignment horizontal="center"/>
    </xf>
    <xf numFmtId="176" fontId="21" fillId="32" borderId="24" xfId="0" applyNumberFormat="1" applyFont="1" applyFill="1" applyBorder="1" applyAlignment="1">
      <alignment horizontal="center"/>
    </xf>
    <xf numFmtId="176" fontId="21" fillId="32" borderId="0" xfId="0" applyNumberFormat="1" applyFont="1" applyFill="1" applyBorder="1"/>
    <xf numFmtId="174" fontId="27" fillId="32" borderId="0" xfId="0" applyNumberFormat="1" applyFont="1" applyFill="1" applyBorder="1" applyAlignment="1">
      <alignment horizontal="left"/>
    </xf>
    <xf numFmtId="174" fontId="27" fillId="32" borderId="0" xfId="0" applyNumberFormat="1" applyFont="1" applyFill="1" applyBorder="1" applyAlignment="1">
      <alignment horizontal="left" indent="1"/>
    </xf>
    <xf numFmtId="174" fontId="27" fillId="32" borderId="0" xfId="0" applyNumberFormat="1" applyFont="1" applyFill="1" applyBorder="1"/>
    <xf numFmtId="174" fontId="27" fillId="32" borderId="23" xfId="0" applyNumberFormat="1" applyFont="1" applyFill="1" applyBorder="1"/>
    <xf numFmtId="174" fontId="27" fillId="32" borderId="24" xfId="0" applyNumberFormat="1" applyFont="1" applyFill="1" applyBorder="1" applyAlignment="1">
      <alignment horizontal="center"/>
    </xf>
    <xf numFmtId="174" fontId="27" fillId="32" borderId="0" xfId="0" applyNumberFormat="1" applyFont="1" applyFill="1" applyBorder="1" applyAlignment="1">
      <alignment horizontal="center"/>
    </xf>
    <xf numFmtId="174" fontId="27" fillId="32" borderId="23" xfId="0" applyNumberFormat="1" applyFont="1" applyFill="1" applyBorder="1" applyAlignment="1">
      <alignment horizontal="center"/>
    </xf>
    <xf numFmtId="174" fontId="27" fillId="32" borderId="25" xfId="0" applyNumberFormat="1" applyFont="1" applyFill="1" applyBorder="1" applyAlignment="1">
      <alignment horizontal="left"/>
    </xf>
    <xf numFmtId="174" fontId="27" fillId="32" borderId="25" xfId="0" applyNumberFormat="1" applyFont="1" applyFill="1" applyBorder="1" applyAlignment="1">
      <alignment horizontal="left" indent="1"/>
    </xf>
    <xf numFmtId="174" fontId="27" fillId="32" borderId="25" xfId="0" applyNumberFormat="1" applyFont="1" applyFill="1" applyBorder="1"/>
    <xf numFmtId="174" fontId="27" fillId="32" borderId="26" xfId="0" applyNumberFormat="1" applyFont="1" applyFill="1" applyBorder="1"/>
    <xf numFmtId="174" fontId="27" fillId="32" borderId="27" xfId="0" applyNumberFormat="1" applyFont="1" applyFill="1" applyBorder="1" applyAlignment="1">
      <alignment horizontal="center"/>
    </xf>
    <xf numFmtId="174" fontId="27" fillId="32" borderId="25" xfId="0" applyNumberFormat="1" applyFont="1" applyFill="1" applyBorder="1" applyAlignment="1">
      <alignment horizontal="center"/>
    </xf>
    <xf numFmtId="174" fontId="27" fillId="32" borderId="26" xfId="0" applyNumberFormat="1" applyFont="1" applyFill="1" applyBorder="1" applyAlignment="1">
      <alignment horizontal="center"/>
    </xf>
    <xf numFmtId="174" fontId="21" fillId="32" borderId="0" xfId="0" applyNumberFormat="1" applyFont="1" applyFill="1" applyBorder="1" applyAlignment="1">
      <alignment horizontal="left"/>
    </xf>
    <xf numFmtId="174" fontId="21" fillId="32" borderId="0" xfId="0" applyNumberFormat="1" applyFont="1" applyFill="1" applyBorder="1" applyAlignment="1">
      <alignment horizontal="left" indent="1"/>
    </xf>
    <xf numFmtId="174" fontId="21" fillId="32" borderId="0" xfId="0" applyNumberFormat="1" applyFont="1" applyFill="1" applyBorder="1"/>
    <xf numFmtId="174" fontId="21" fillId="32" borderId="23" xfId="0" applyNumberFormat="1" applyFont="1" applyFill="1" applyBorder="1"/>
    <xf numFmtId="174" fontId="21" fillId="32" borderId="24" xfId="0" applyNumberFormat="1" applyFont="1" applyFill="1" applyBorder="1"/>
    <xf numFmtId="174" fontId="21" fillId="32" borderId="0" xfId="0" applyNumberFormat="1" applyFont="1" applyFill="1" applyAlignment="1">
      <alignment horizontal="left"/>
    </xf>
    <xf numFmtId="174" fontId="27" fillId="40" borderId="24" xfId="0" applyNumberFormat="1" applyFont="1" applyFill="1" applyBorder="1"/>
    <xf numFmtId="174" fontId="27" fillId="40" borderId="23" xfId="0" applyNumberFormat="1" applyFont="1" applyFill="1" applyBorder="1"/>
    <xf numFmtId="174" fontId="21" fillId="32" borderId="25" xfId="0" applyNumberFormat="1" applyFont="1" applyFill="1" applyBorder="1" applyAlignment="1">
      <alignment horizontal="left"/>
    </xf>
    <xf numFmtId="174" fontId="21" fillId="32" borderId="25" xfId="0" applyNumberFormat="1" applyFont="1" applyFill="1" applyBorder="1" applyAlignment="1">
      <alignment horizontal="left" indent="1"/>
    </xf>
    <xf numFmtId="174" fontId="21" fillId="32" borderId="25" xfId="0" applyNumberFormat="1" applyFont="1" applyFill="1" applyBorder="1"/>
    <xf numFmtId="174" fontId="21" fillId="32" borderId="26" xfId="0" applyNumberFormat="1" applyFont="1" applyFill="1" applyBorder="1"/>
    <xf numFmtId="174" fontId="21" fillId="32" borderId="27" xfId="0" applyNumberFormat="1" applyFont="1" applyFill="1" applyBorder="1"/>
    <xf numFmtId="174" fontId="27" fillId="32" borderId="0" xfId="0" applyNumberFormat="1" applyFont="1" applyFill="1" applyAlignment="1">
      <alignment horizontal="left"/>
    </xf>
    <xf numFmtId="174" fontId="27" fillId="32" borderId="24" xfId="0" applyNumberFormat="1" applyFont="1" applyFill="1" applyBorder="1" applyAlignment="1">
      <alignment horizontal="right"/>
    </xf>
    <xf numFmtId="174" fontId="27" fillId="32" borderId="0" xfId="0" applyNumberFormat="1" applyFont="1" applyFill="1" applyBorder="1" applyAlignment="1">
      <alignment horizontal="right"/>
    </xf>
    <xf numFmtId="174" fontId="27" fillId="32" borderId="23" xfId="0" applyNumberFormat="1" applyFont="1" applyFill="1" applyBorder="1" applyAlignment="1">
      <alignment horizontal="right"/>
    </xf>
    <xf numFmtId="174" fontId="27" fillId="32" borderId="24" xfId="0" applyNumberFormat="1" applyFont="1" applyFill="1" applyBorder="1"/>
    <xf numFmtId="174" fontId="27" fillId="32" borderId="28" xfId="0" applyNumberFormat="1" applyFont="1" applyFill="1" applyBorder="1" applyAlignment="1">
      <alignment horizontal="right"/>
    </xf>
    <xf numFmtId="174" fontId="27" fillId="32" borderId="29" xfId="0" applyNumberFormat="1" applyFont="1" applyFill="1" applyBorder="1" applyAlignment="1">
      <alignment horizontal="right"/>
    </xf>
    <xf numFmtId="174" fontId="27" fillId="32" borderId="27" xfId="0" applyNumberFormat="1" applyFont="1" applyFill="1" applyBorder="1"/>
    <xf numFmtId="174" fontId="21" fillId="32" borderId="0" xfId="0" applyNumberFormat="1" applyFont="1" applyFill="1" applyBorder="1" applyAlignment="1">
      <alignment horizontal="left" indent="2"/>
    </xf>
    <xf numFmtId="174" fontId="32" fillId="32" borderId="0" xfId="0" applyNumberFormat="1" applyFont="1" applyFill="1" applyBorder="1" applyAlignment="1">
      <alignment horizontal="left" indent="1"/>
    </xf>
    <xf numFmtId="174" fontId="32" fillId="32" borderId="0" xfId="0" applyNumberFormat="1" applyFont="1" applyFill="1" applyBorder="1" applyAlignment="1">
      <alignment horizontal="right"/>
    </xf>
    <xf numFmtId="174" fontId="32" fillId="32" borderId="23" xfId="0" applyNumberFormat="1" applyFont="1" applyFill="1" applyBorder="1" applyAlignment="1">
      <alignment horizontal="right"/>
    </xf>
    <xf numFmtId="174" fontId="32" fillId="32" borderId="24" xfId="0" applyNumberFormat="1" applyFont="1" applyFill="1" applyBorder="1" applyAlignment="1">
      <alignment horizontal="right"/>
    </xf>
    <xf numFmtId="174" fontId="32" fillId="32" borderId="0" xfId="0" applyNumberFormat="1" applyFont="1" applyFill="1" applyBorder="1"/>
    <xf numFmtId="174" fontId="32" fillId="32" borderId="23" xfId="0" applyNumberFormat="1" applyFont="1" applyFill="1" applyBorder="1"/>
    <xf numFmtId="174" fontId="32" fillId="37" borderId="0" xfId="0" applyNumberFormat="1" applyFont="1" applyFill="1" applyBorder="1"/>
    <xf numFmtId="174" fontId="32" fillId="37" borderId="23" xfId="0" applyNumberFormat="1" applyFont="1" applyFill="1" applyBorder="1"/>
    <xf numFmtId="174" fontId="32" fillId="37" borderId="24" xfId="0" applyNumberFormat="1" applyFont="1" applyFill="1" applyBorder="1" applyAlignment="1">
      <alignment horizontal="right"/>
    </xf>
    <xf numFmtId="174" fontId="32" fillId="37" borderId="0" xfId="0" applyNumberFormat="1" applyFont="1" applyFill="1" applyBorder="1" applyAlignment="1">
      <alignment horizontal="right"/>
    </xf>
    <xf numFmtId="174" fontId="32" fillId="37" borderId="23" xfId="0" applyNumberFormat="1" applyFont="1" applyFill="1" applyBorder="1" applyAlignment="1">
      <alignment horizontal="right"/>
    </xf>
    <xf numFmtId="174" fontId="32" fillId="32" borderId="8" xfId="0" applyNumberFormat="1" applyFont="1" applyFill="1" applyBorder="1"/>
    <xf numFmtId="174" fontId="32" fillId="32" borderId="21" xfId="0" applyNumberFormat="1" applyFont="1" applyFill="1" applyBorder="1"/>
    <xf numFmtId="174" fontId="32" fillId="32" borderId="22" xfId="0" applyNumberFormat="1" applyFont="1" applyFill="1" applyBorder="1"/>
    <xf numFmtId="174" fontId="32" fillId="32" borderId="24" xfId="0" applyNumberFormat="1" applyFont="1" applyFill="1" applyBorder="1"/>
    <xf numFmtId="174" fontId="21" fillId="32" borderId="30" xfId="0" applyNumberFormat="1" applyFont="1" applyFill="1" applyBorder="1" applyAlignment="1">
      <alignment horizontal="left" indent="2"/>
    </xf>
    <xf numFmtId="174" fontId="32" fillId="32" borderId="30" xfId="0" applyNumberFormat="1" applyFont="1" applyFill="1" applyBorder="1" applyAlignment="1">
      <alignment horizontal="left" indent="1"/>
    </xf>
    <xf numFmtId="174" fontId="32" fillId="32" borderId="30" xfId="0" applyNumberFormat="1" applyFont="1" applyFill="1" applyBorder="1"/>
    <xf numFmtId="174" fontId="32" fillId="32" borderId="31" xfId="0" applyNumberFormat="1" applyFont="1" applyFill="1" applyBorder="1"/>
    <xf numFmtId="174" fontId="32" fillId="32" borderId="32" xfId="0" applyNumberFormat="1" applyFont="1" applyFill="1" applyBorder="1"/>
    <xf numFmtId="174" fontId="21" fillId="32" borderId="33" xfId="0" applyNumberFormat="1" applyFont="1" applyFill="1" applyBorder="1" applyAlignment="1">
      <alignment horizontal="left" indent="2"/>
    </xf>
    <xf numFmtId="174" fontId="32" fillId="32" borderId="33" xfId="0" applyNumberFormat="1" applyFont="1" applyFill="1" applyBorder="1" applyAlignment="1">
      <alignment horizontal="left" indent="1"/>
    </xf>
    <xf numFmtId="174" fontId="33" fillId="32" borderId="0" xfId="0" applyNumberFormat="1" applyFont="1" applyFill="1" applyBorder="1" applyAlignment="1">
      <alignment horizontal="right"/>
    </xf>
    <xf numFmtId="174" fontId="27" fillId="32" borderId="0" xfId="0" applyNumberFormat="1" applyFont="1" applyFill="1" applyBorder="1" applyAlignment="1">
      <alignment horizontal="left" indent="2"/>
    </xf>
    <xf numFmtId="174" fontId="27" fillId="32" borderId="15" xfId="0" applyNumberFormat="1" applyFont="1" applyFill="1" applyBorder="1" applyAlignment="1">
      <alignment horizontal="left"/>
    </xf>
    <xf numFmtId="174" fontId="27" fillId="32" borderId="15" xfId="0" applyNumberFormat="1" applyFont="1" applyFill="1" applyBorder="1" applyAlignment="1">
      <alignment horizontal="left" indent="1"/>
    </xf>
    <xf numFmtId="174" fontId="27" fillId="32" borderId="15" xfId="0" applyNumberFormat="1" applyFont="1" applyFill="1" applyBorder="1"/>
    <xf numFmtId="174" fontId="27" fillId="32" borderId="34" xfId="0" applyNumberFormat="1" applyFont="1" applyFill="1" applyBorder="1"/>
    <xf numFmtId="174" fontId="27" fillId="32" borderId="35" xfId="0" applyNumberFormat="1" applyFont="1" applyFill="1" applyBorder="1"/>
    <xf numFmtId="174" fontId="21" fillId="40" borderId="24" xfId="0" applyNumberFormat="1" applyFont="1" applyFill="1" applyBorder="1"/>
    <xf numFmtId="174" fontId="21" fillId="40" borderId="0" xfId="0" applyNumberFormat="1" applyFont="1" applyFill="1" applyBorder="1"/>
    <xf numFmtId="174" fontId="27" fillId="40" borderId="0" xfId="0" applyNumberFormat="1" applyFont="1" applyFill="1" applyBorder="1" applyAlignment="1">
      <alignment horizontal="right"/>
    </xf>
    <xf numFmtId="0" fontId="1" fillId="0" borderId="38" xfId="14" applyNumberFormat="1" applyFill="1"/>
    <xf numFmtId="0" fontId="17" fillId="0" borderId="38" xfId="48" applyFill="1" applyAlignment="1">
      <alignment horizontal="left" wrapText="1"/>
    </xf>
    <xf numFmtId="176" fontId="21" fillId="35" borderId="18" xfId="0" applyNumberFormat="1" applyFont="1" applyFill="1" applyBorder="1"/>
    <xf numFmtId="176" fontId="21" fillId="35" borderId="19" xfId="0" applyNumberFormat="1" applyFont="1" applyFill="1" applyBorder="1"/>
    <xf numFmtId="49" fontId="13" fillId="0" borderId="0" xfId="6" applyAlignment="1">
      <alignment wrapText="1"/>
    </xf>
    <xf numFmtId="49" fontId="50" fillId="0" borderId="38" xfId="13" applyNumberFormat="1" applyFill="1" applyAlignment="1">
      <alignment wrapText="1"/>
      <protection locked="0"/>
    </xf>
    <xf numFmtId="49" fontId="34" fillId="0" borderId="0" xfId="8" applyFont="1" applyFill="1">
      <alignment horizontal="left"/>
    </xf>
    <xf numFmtId="0" fontId="0" fillId="0" borderId="0" xfId="0"/>
    <xf numFmtId="0" fontId="0" fillId="0" borderId="0" xfId="0"/>
    <xf numFmtId="0" fontId="21" fillId="32" borderId="0" xfId="0" applyFont="1" applyFill="1" applyBorder="1"/>
    <xf numFmtId="49" fontId="52" fillId="0" borderId="0" xfId="5"/>
    <xf numFmtId="49" fontId="20" fillId="0" borderId="0" xfId="20">
      <alignment horizontal="left" indent="1"/>
    </xf>
    <xf numFmtId="49" fontId="13" fillId="0" borderId="0" xfId="6"/>
    <xf numFmtId="172" fontId="21" fillId="32" borderId="0" xfId="0" applyNumberFormat="1" applyFont="1" applyFill="1" applyBorder="1"/>
    <xf numFmtId="0" fontId="24" fillId="32" borderId="0" xfId="0" applyFont="1" applyFill="1"/>
    <xf numFmtId="0" fontId="26" fillId="32" borderId="0" xfId="0" applyFont="1" applyFill="1"/>
    <xf numFmtId="0" fontId="26" fillId="32" borderId="0" xfId="0" applyFont="1" applyFill="1" applyBorder="1"/>
    <xf numFmtId="0" fontId="9" fillId="38" borderId="0" xfId="0" applyFont="1" applyFill="1"/>
    <xf numFmtId="0" fontId="11" fillId="38" borderId="0" xfId="0" applyFont="1" applyFill="1"/>
    <xf numFmtId="0" fontId="0" fillId="38" borderId="0" xfId="0" applyFont="1" applyFill="1"/>
    <xf numFmtId="0" fontId="0" fillId="32" borderId="0" xfId="0" applyFont="1" applyFill="1" applyBorder="1"/>
    <xf numFmtId="0" fontId="21" fillId="32" borderId="0" xfId="0" applyFont="1" applyFill="1"/>
    <xf numFmtId="174" fontId="21" fillId="36" borderId="0" xfId="0" applyNumberFormat="1" applyFont="1" applyFill="1" applyBorder="1"/>
    <xf numFmtId="174" fontId="21" fillId="39" borderId="0" xfId="0" applyNumberFormat="1" applyFont="1" applyFill="1" applyBorder="1"/>
    <xf numFmtId="0" fontId="0" fillId="32" borderId="0" xfId="0" applyFont="1" applyFill="1"/>
    <xf numFmtId="174" fontId="27" fillId="40" borderId="0" xfId="0" applyNumberFormat="1" applyFont="1" applyFill="1" applyBorder="1"/>
    <xf numFmtId="0" fontId="28" fillId="38" borderId="0" xfId="0" applyFont="1" applyFill="1"/>
    <xf numFmtId="0" fontId="29" fillId="38" borderId="0" xfId="0" applyFont="1" applyFill="1"/>
    <xf numFmtId="0" fontId="21" fillId="38" borderId="0" xfId="0" applyFont="1" applyFill="1"/>
    <xf numFmtId="0" fontId="9" fillId="32" borderId="0" xfId="0" applyFont="1" applyFill="1"/>
    <xf numFmtId="0" fontId="28" fillId="32" borderId="0" xfId="0" applyFont="1" applyFill="1"/>
    <xf numFmtId="0" fontId="29" fillId="32" borderId="0" xfId="0" applyFont="1" applyFill="1"/>
    <xf numFmtId="175" fontId="27" fillId="32" borderId="0" xfId="0" applyNumberFormat="1" applyFont="1" applyFill="1" applyBorder="1" applyAlignment="1">
      <alignment horizontal="center"/>
    </xf>
    <xf numFmtId="175" fontId="27" fillId="32" borderId="17" xfId="0" applyNumberFormat="1" applyFont="1" applyFill="1" applyBorder="1" applyAlignment="1">
      <alignment horizontal="center"/>
    </xf>
    <xf numFmtId="0" fontId="21" fillId="32" borderId="0" xfId="0" applyFont="1" applyFill="1" applyAlignment="1">
      <alignment horizontal="left" indent="1"/>
    </xf>
    <xf numFmtId="10" fontId="21" fillId="35" borderId="18" xfId="52" applyNumberFormat="1" applyFont="1" applyFill="1" applyBorder="1"/>
    <xf numFmtId="172" fontId="21" fillId="32" borderId="0" xfId="0" applyNumberFormat="1" applyFont="1" applyFill="1" applyAlignment="1">
      <alignment horizontal="left" indent="1"/>
    </xf>
    <xf numFmtId="172" fontId="21" fillId="32" borderId="0" xfId="0" applyNumberFormat="1" applyFont="1" applyFill="1"/>
    <xf numFmtId="0" fontId="9" fillId="38" borderId="0" xfId="0" applyFont="1" applyFill="1" applyBorder="1"/>
    <xf numFmtId="0" fontId="28" fillId="38" borderId="0" xfId="0" applyFont="1" applyFill="1" applyBorder="1"/>
    <xf numFmtId="0" fontId="29" fillId="38" borderId="0" xfId="0" applyFont="1" applyFill="1" applyBorder="1"/>
    <xf numFmtId="0" fontId="21" fillId="32" borderId="0" xfId="0" applyFont="1" applyFill="1" applyBorder="1" applyAlignment="1">
      <alignment horizontal="left" indent="1"/>
    </xf>
    <xf numFmtId="9" fontId="27" fillId="32" borderId="0" xfId="52" applyFont="1" applyFill="1" applyBorder="1"/>
    <xf numFmtId="0" fontId="21" fillId="32" borderId="0" xfId="0" applyFont="1" applyFill="1" applyAlignment="1">
      <alignment horizontal="center"/>
    </xf>
    <xf numFmtId="175" fontId="21" fillId="32" borderId="20" xfId="0" applyNumberFormat="1" applyFont="1" applyFill="1" applyBorder="1" applyAlignment="1">
      <alignment horizontal="center"/>
    </xf>
    <xf numFmtId="175" fontId="21" fillId="32" borderId="15" xfId="0" applyNumberFormat="1" applyFont="1" applyFill="1" applyBorder="1" applyAlignment="1">
      <alignment horizontal="center"/>
    </xf>
    <xf numFmtId="175" fontId="21" fillId="32" borderId="16" xfId="0" applyNumberFormat="1" applyFont="1" applyFill="1" applyBorder="1" applyAlignment="1">
      <alignment horizontal="center"/>
    </xf>
    <xf numFmtId="0" fontId="30" fillId="32" borderId="0" xfId="0" applyFont="1" applyFill="1" applyBorder="1" applyAlignment="1">
      <alignment horizontal="left" indent="1"/>
    </xf>
    <xf numFmtId="1" fontId="30" fillId="32" borderId="8" xfId="0" applyNumberFormat="1" applyFont="1" applyFill="1" applyBorder="1" applyAlignment="1"/>
    <xf numFmtId="1" fontId="30" fillId="32" borderId="21" xfId="0" applyNumberFormat="1" applyFont="1" applyFill="1" applyBorder="1" applyAlignment="1"/>
    <xf numFmtId="1" fontId="30" fillId="32" borderId="22" xfId="0" applyNumberFormat="1" applyFont="1" applyFill="1" applyBorder="1" applyAlignment="1"/>
    <xf numFmtId="176" fontId="30" fillId="32" borderId="0" xfId="0" applyNumberFormat="1" applyFont="1" applyFill="1" applyBorder="1" applyAlignment="1"/>
    <xf numFmtId="176" fontId="30" fillId="32" borderId="23" xfId="0" applyNumberFormat="1" applyFont="1" applyFill="1" applyBorder="1" applyAlignment="1"/>
    <xf numFmtId="176" fontId="30" fillId="32" borderId="24" xfId="0" applyNumberFormat="1" applyFont="1" applyFill="1" applyBorder="1" applyAlignment="1"/>
    <xf numFmtId="176" fontId="21" fillId="32" borderId="0" xfId="0" applyNumberFormat="1" applyFont="1" applyFill="1" applyBorder="1" applyAlignment="1">
      <alignment horizontal="center"/>
    </xf>
    <xf numFmtId="176" fontId="21" fillId="32" borderId="23" xfId="0" applyNumberFormat="1" applyFont="1" applyFill="1" applyBorder="1" applyAlignment="1">
      <alignment horizontal="center"/>
    </xf>
    <xf numFmtId="176" fontId="21" fillId="32" borderId="24" xfId="0" applyNumberFormat="1" applyFont="1" applyFill="1" applyBorder="1" applyAlignment="1">
      <alignment horizontal="center"/>
    </xf>
    <xf numFmtId="176" fontId="21" fillId="32" borderId="0" xfId="0" applyNumberFormat="1" applyFont="1" applyFill="1" applyBorder="1"/>
    <xf numFmtId="174" fontId="27" fillId="32" borderId="0" xfId="0" applyNumberFormat="1" applyFont="1" applyFill="1" applyBorder="1" applyAlignment="1">
      <alignment horizontal="left"/>
    </xf>
    <xf numFmtId="174" fontId="27" fillId="32" borderId="0" xfId="0" applyNumberFormat="1" applyFont="1" applyFill="1" applyBorder="1" applyAlignment="1">
      <alignment horizontal="left" indent="1"/>
    </xf>
    <xf numFmtId="174" fontId="27" fillId="32" borderId="0" xfId="0" applyNumberFormat="1" applyFont="1" applyFill="1" applyBorder="1"/>
    <xf numFmtId="174" fontId="27" fillId="32" borderId="23" xfId="0" applyNumberFormat="1" applyFont="1" applyFill="1" applyBorder="1"/>
    <xf numFmtId="174" fontId="27" fillId="32" borderId="24" xfId="0" applyNumberFormat="1" applyFont="1" applyFill="1" applyBorder="1" applyAlignment="1">
      <alignment horizontal="center"/>
    </xf>
    <xf numFmtId="174" fontId="27" fillId="32" borderId="0" xfId="0" applyNumberFormat="1" applyFont="1" applyFill="1" applyBorder="1" applyAlignment="1">
      <alignment horizontal="center"/>
    </xf>
    <xf numFmtId="174" fontId="27" fillId="32" borderId="23" xfId="0" applyNumberFormat="1" applyFont="1" applyFill="1" applyBorder="1" applyAlignment="1">
      <alignment horizontal="center"/>
    </xf>
    <xf numFmtId="174" fontId="27" fillId="32" borderId="25" xfId="0" applyNumberFormat="1" applyFont="1" applyFill="1" applyBorder="1" applyAlignment="1">
      <alignment horizontal="left"/>
    </xf>
    <xf numFmtId="174" fontId="27" fillId="32" borderId="25" xfId="0" applyNumberFormat="1" applyFont="1" applyFill="1" applyBorder="1" applyAlignment="1">
      <alignment horizontal="left" indent="1"/>
    </xf>
    <xf numFmtId="174" fontId="27" fillId="32" borderId="25" xfId="0" applyNumberFormat="1" applyFont="1" applyFill="1" applyBorder="1"/>
    <xf numFmtId="174" fontId="27" fillId="32" borderId="26" xfId="0" applyNumberFormat="1" applyFont="1" applyFill="1" applyBorder="1"/>
    <xf numFmtId="174" fontId="27" fillId="32" borderId="27" xfId="0" applyNumberFormat="1" applyFont="1" applyFill="1" applyBorder="1" applyAlignment="1">
      <alignment horizontal="center"/>
    </xf>
    <xf numFmtId="174" fontId="27" fillId="32" borderId="25" xfId="0" applyNumberFormat="1" applyFont="1" applyFill="1" applyBorder="1" applyAlignment="1">
      <alignment horizontal="center"/>
    </xf>
    <xf numFmtId="174" fontId="27" fillId="32" borderId="26" xfId="0" applyNumberFormat="1" applyFont="1" applyFill="1" applyBorder="1" applyAlignment="1">
      <alignment horizontal="center"/>
    </xf>
    <xf numFmtId="174" fontId="21" fillId="32" borderId="0" xfId="0" applyNumberFormat="1" applyFont="1" applyFill="1" applyBorder="1" applyAlignment="1">
      <alignment horizontal="left"/>
    </xf>
    <xf numFmtId="174" fontId="21" fillId="32" borderId="0" xfId="0" applyNumberFormat="1" applyFont="1" applyFill="1" applyBorder="1" applyAlignment="1">
      <alignment horizontal="left" indent="1"/>
    </xf>
    <xf numFmtId="174" fontId="21" fillId="32" borderId="0" xfId="0" applyNumberFormat="1" applyFont="1" applyFill="1" applyBorder="1"/>
    <xf numFmtId="174" fontId="21" fillId="32" borderId="23" xfId="0" applyNumberFormat="1" applyFont="1" applyFill="1" applyBorder="1"/>
    <xf numFmtId="174" fontId="21" fillId="32" borderId="24" xfId="0" applyNumberFormat="1" applyFont="1" applyFill="1" applyBorder="1"/>
    <xf numFmtId="174" fontId="21" fillId="32" borderId="0" xfId="0" applyNumberFormat="1" applyFont="1" applyFill="1" applyAlignment="1">
      <alignment horizontal="left"/>
    </xf>
    <xf numFmtId="174" fontId="27" fillId="40" borderId="24" xfId="0" applyNumberFormat="1" applyFont="1" applyFill="1" applyBorder="1"/>
    <xf numFmtId="174" fontId="27" fillId="40" borderId="23" xfId="0" applyNumberFormat="1" applyFont="1" applyFill="1" applyBorder="1"/>
    <xf numFmtId="174" fontId="21" fillId="32" borderId="25" xfId="0" applyNumberFormat="1" applyFont="1" applyFill="1" applyBorder="1" applyAlignment="1">
      <alignment horizontal="left"/>
    </xf>
    <xf numFmtId="174" fontId="21" fillId="32" borderId="25" xfId="0" applyNumberFormat="1" applyFont="1" applyFill="1" applyBorder="1" applyAlignment="1">
      <alignment horizontal="left" indent="1"/>
    </xf>
    <xf numFmtId="174" fontId="21" fillId="32" borderId="25" xfId="0" applyNumberFormat="1" applyFont="1" applyFill="1" applyBorder="1"/>
    <xf numFmtId="174" fontId="21" fillId="32" borderId="26" xfId="0" applyNumberFormat="1" applyFont="1" applyFill="1" applyBorder="1"/>
    <xf numFmtId="174" fontId="21" fillId="32" borderId="27" xfId="0" applyNumberFormat="1" applyFont="1" applyFill="1" applyBorder="1"/>
    <xf numFmtId="174" fontId="27" fillId="32" borderId="0" xfId="0" applyNumberFormat="1" applyFont="1" applyFill="1" applyAlignment="1">
      <alignment horizontal="left"/>
    </xf>
    <xf numFmtId="174" fontId="27" fillId="32" borderId="24" xfId="0" applyNumberFormat="1" applyFont="1" applyFill="1" applyBorder="1" applyAlignment="1">
      <alignment horizontal="right"/>
    </xf>
    <xf numFmtId="174" fontId="27" fillId="32" borderId="0" xfId="0" applyNumberFormat="1" applyFont="1" applyFill="1" applyBorder="1" applyAlignment="1">
      <alignment horizontal="right"/>
    </xf>
    <xf numFmtId="174" fontId="27" fillId="32" borderId="23" xfId="0" applyNumberFormat="1" applyFont="1" applyFill="1" applyBorder="1" applyAlignment="1">
      <alignment horizontal="right"/>
    </xf>
    <xf numFmtId="174" fontId="27" fillId="32" borderId="24" xfId="0" applyNumberFormat="1" applyFont="1" applyFill="1" applyBorder="1"/>
    <xf numFmtId="174" fontId="27" fillId="32" borderId="28" xfId="0" applyNumberFormat="1" applyFont="1" applyFill="1" applyBorder="1" applyAlignment="1">
      <alignment horizontal="right"/>
    </xf>
    <xf numFmtId="174" fontId="27" fillId="32" borderId="29" xfId="0" applyNumberFormat="1" applyFont="1" applyFill="1" applyBorder="1" applyAlignment="1">
      <alignment horizontal="right"/>
    </xf>
    <xf numFmtId="174" fontId="27" fillId="32" borderId="27" xfId="0" applyNumberFormat="1" applyFont="1" applyFill="1" applyBorder="1"/>
    <xf numFmtId="174" fontId="21" fillId="32" borderId="0" xfId="0" applyNumberFormat="1" applyFont="1" applyFill="1" applyBorder="1" applyAlignment="1">
      <alignment horizontal="left" indent="2"/>
    </xf>
    <xf numFmtId="174" fontId="32" fillId="32" borderId="0" xfId="0" applyNumberFormat="1" applyFont="1" applyFill="1" applyBorder="1" applyAlignment="1">
      <alignment horizontal="left" indent="1"/>
    </xf>
    <xf numFmtId="174" fontId="32" fillId="32" borderId="0" xfId="0" applyNumberFormat="1" applyFont="1" applyFill="1" applyBorder="1" applyAlignment="1">
      <alignment horizontal="right"/>
    </xf>
    <xf numFmtId="174" fontId="32" fillId="32" borderId="23" xfId="0" applyNumberFormat="1" applyFont="1" applyFill="1" applyBorder="1" applyAlignment="1">
      <alignment horizontal="right"/>
    </xf>
    <xf numFmtId="174" fontId="32" fillId="32" borderId="24" xfId="0" applyNumberFormat="1" applyFont="1" applyFill="1" applyBorder="1" applyAlignment="1">
      <alignment horizontal="right"/>
    </xf>
    <xf numFmtId="174" fontId="32" fillId="32" borderId="0" xfId="0" applyNumberFormat="1" applyFont="1" applyFill="1" applyBorder="1"/>
    <xf numFmtId="174" fontId="32" fillId="32" borderId="23" xfId="0" applyNumberFormat="1" applyFont="1" applyFill="1" applyBorder="1"/>
    <xf numFmtId="174" fontId="32" fillId="37" borderId="0" xfId="0" applyNumberFormat="1" applyFont="1" applyFill="1" applyBorder="1"/>
    <xf numFmtId="174" fontId="32" fillId="37" borderId="23" xfId="0" applyNumberFormat="1" applyFont="1" applyFill="1" applyBorder="1"/>
    <xf numFmtId="174" fontId="32" fillId="37" borderId="24" xfId="0" applyNumberFormat="1" applyFont="1" applyFill="1" applyBorder="1" applyAlignment="1">
      <alignment horizontal="right"/>
    </xf>
    <xf numFmtId="174" fontId="32" fillId="37" borderId="0" xfId="0" applyNumberFormat="1" applyFont="1" applyFill="1" applyBorder="1" applyAlignment="1">
      <alignment horizontal="right"/>
    </xf>
    <xf numFmtId="174" fontId="32" fillId="37" borderId="23" xfId="0" applyNumberFormat="1" applyFont="1" applyFill="1" applyBorder="1" applyAlignment="1">
      <alignment horizontal="right"/>
    </xf>
    <xf numFmtId="174" fontId="32" fillId="32" borderId="8" xfId="0" applyNumberFormat="1" applyFont="1" applyFill="1" applyBorder="1"/>
    <xf numFmtId="174" fontId="32" fillId="32" borderId="21" xfId="0" applyNumberFormat="1" applyFont="1" applyFill="1" applyBorder="1"/>
    <xf numFmtId="174" fontId="32" fillId="32" borderId="22" xfId="0" applyNumberFormat="1" applyFont="1" applyFill="1" applyBorder="1"/>
    <xf numFmtId="174" fontId="32" fillId="32" borderId="24" xfId="0" applyNumberFormat="1" applyFont="1" applyFill="1" applyBorder="1"/>
    <xf numFmtId="174" fontId="21" fillId="32" borderId="30" xfId="0" applyNumberFormat="1" applyFont="1" applyFill="1" applyBorder="1" applyAlignment="1">
      <alignment horizontal="left" indent="2"/>
    </xf>
    <xf numFmtId="174" fontId="32" fillId="32" borderId="30" xfId="0" applyNumberFormat="1" applyFont="1" applyFill="1" applyBorder="1" applyAlignment="1">
      <alignment horizontal="left" indent="1"/>
    </xf>
    <xf numFmtId="174" fontId="32" fillId="32" borderId="30" xfId="0" applyNumberFormat="1" applyFont="1" applyFill="1" applyBorder="1"/>
    <xf numFmtId="174" fontId="32" fillId="32" borderId="31" xfId="0" applyNumberFormat="1" applyFont="1" applyFill="1" applyBorder="1"/>
    <xf numFmtId="174" fontId="32" fillId="32" borderId="32" xfId="0" applyNumberFormat="1" applyFont="1" applyFill="1" applyBorder="1"/>
    <xf numFmtId="174" fontId="21" fillId="32" borderId="33" xfId="0" applyNumberFormat="1" applyFont="1" applyFill="1" applyBorder="1" applyAlignment="1">
      <alignment horizontal="left" indent="2"/>
    </xf>
    <xf numFmtId="174" fontId="32" fillId="32" borderId="33" xfId="0" applyNumberFormat="1" applyFont="1" applyFill="1" applyBorder="1" applyAlignment="1">
      <alignment horizontal="left" indent="1"/>
    </xf>
    <xf numFmtId="174" fontId="33" fillId="32" borderId="0" xfId="0" applyNumberFormat="1" applyFont="1" applyFill="1" applyBorder="1" applyAlignment="1">
      <alignment horizontal="right"/>
    </xf>
    <xf numFmtId="174" fontId="27" fillId="32" borderId="0" xfId="0" applyNumberFormat="1" applyFont="1" applyFill="1" applyBorder="1" applyAlignment="1">
      <alignment horizontal="left" indent="2"/>
    </xf>
    <xf numFmtId="174" fontId="27" fillId="32" borderId="15" xfId="0" applyNumberFormat="1" applyFont="1" applyFill="1" applyBorder="1" applyAlignment="1">
      <alignment horizontal="left"/>
    </xf>
    <xf numFmtId="174" fontId="27" fillId="32" borderId="15" xfId="0" applyNumberFormat="1" applyFont="1" applyFill="1" applyBorder="1" applyAlignment="1">
      <alignment horizontal="left" indent="1"/>
    </xf>
    <xf numFmtId="174" fontId="27" fillId="32" borderId="15" xfId="0" applyNumberFormat="1" applyFont="1" applyFill="1" applyBorder="1"/>
    <xf numFmtId="174" fontId="27" fillId="32" borderId="34" xfId="0" applyNumberFormat="1" applyFont="1" applyFill="1" applyBorder="1"/>
    <xf numFmtId="174" fontId="27" fillId="32" borderId="35" xfId="0" applyNumberFormat="1" applyFont="1" applyFill="1" applyBorder="1"/>
    <xf numFmtId="174" fontId="21" fillId="40" borderId="24" xfId="0" applyNumberFormat="1" applyFont="1" applyFill="1" applyBorder="1"/>
    <xf numFmtId="174" fontId="21" fillId="40" borderId="0" xfId="0" applyNumberFormat="1" applyFont="1" applyFill="1" applyBorder="1"/>
    <xf numFmtId="174" fontId="27" fillId="40" borderId="0" xfId="0" applyNumberFormat="1" applyFont="1" applyFill="1" applyBorder="1" applyAlignment="1">
      <alignment horizontal="right"/>
    </xf>
    <xf numFmtId="0" fontId="17" fillId="0" borderId="38" xfId="48" applyFill="1" applyAlignment="1">
      <alignment horizontal="left" wrapText="1"/>
    </xf>
    <xf numFmtId="176" fontId="21" fillId="35" borderId="18" xfId="0" applyNumberFormat="1" applyFont="1" applyFill="1" applyBorder="1"/>
    <xf numFmtId="176" fontId="21" fillId="35" borderId="19" xfId="0" applyNumberFormat="1" applyFont="1" applyFill="1" applyBorder="1"/>
    <xf numFmtId="167" fontId="16" fillId="0" borderId="0" xfId="49" applyFont="1" applyFill="1" applyBorder="1">
      <protection locked="0"/>
    </xf>
    <xf numFmtId="167" fontId="51" fillId="0" borderId="38" xfId="47" applyNumberFormat="1" applyFill="1"/>
    <xf numFmtId="0" fontId="0" fillId="0" borderId="0" xfId="0" applyFill="1"/>
    <xf numFmtId="10" fontId="51" fillId="0" borderId="38" xfId="47" applyNumberFormat="1" applyFill="1"/>
    <xf numFmtId="167" fontId="18" fillId="0" borderId="6" xfId="49" applyFont="1" applyFill="1" applyBorder="1" applyProtection="1"/>
    <xf numFmtId="167" fontId="1" fillId="0" borderId="6" xfId="49" applyFont="1" applyFill="1" applyBorder="1" applyProtection="1"/>
    <xf numFmtId="49" fontId="20" fillId="0" borderId="0" xfId="20" applyFill="1">
      <alignment horizontal="left" indent="1"/>
    </xf>
    <xf numFmtId="0" fontId="2" fillId="0" borderId="0" xfId="0" applyFont="1"/>
    <xf numFmtId="10" fontId="0" fillId="0" borderId="0" xfId="52" applyNumberFormat="1" applyFont="1"/>
    <xf numFmtId="2" fontId="0" fillId="0" borderId="0" xfId="52" applyNumberFormat="1" applyFont="1" applyBorder="1"/>
    <xf numFmtId="0" fontId="2" fillId="0" borderId="0" xfId="0" applyFont="1" applyBorder="1"/>
    <xf numFmtId="10" fontId="2" fillId="0" borderId="0" xfId="0" applyNumberFormat="1" applyFont="1"/>
    <xf numFmtId="10" fontId="2" fillId="36" borderId="0" xfId="0" applyNumberFormat="1" applyFont="1" applyFill="1"/>
    <xf numFmtId="0" fontId="0" fillId="36" borderId="0" xfId="0" applyFill="1"/>
    <xf numFmtId="2" fontId="0" fillId="0" borderId="0" xfId="0" applyNumberFormat="1"/>
    <xf numFmtId="10" fontId="0" fillId="0" borderId="0" xfId="0" applyNumberFormat="1" applyFill="1"/>
    <xf numFmtId="0" fontId="36" fillId="0" borderId="0" xfId="0" applyFont="1"/>
    <xf numFmtId="0" fontId="50" fillId="0" borderId="0" xfId="13" applyFill="1" applyBorder="1">
      <protection locked="0"/>
    </xf>
    <xf numFmtId="167" fontId="12" fillId="0" borderId="6" xfId="49" applyFont="1" applyFill="1" applyBorder="1">
      <protection locked="0"/>
    </xf>
    <xf numFmtId="0" fontId="37" fillId="0" borderId="0" xfId="48" applyFont="1" applyFill="1" applyBorder="1" applyAlignment="1">
      <alignment horizontal="left"/>
    </xf>
    <xf numFmtId="178" fontId="21" fillId="35" borderId="18" xfId="0" applyNumberFormat="1" applyFont="1" applyFill="1" applyBorder="1"/>
    <xf numFmtId="0" fontId="0" fillId="0" borderId="0" xfId="0" applyFont="1" applyBorder="1"/>
    <xf numFmtId="2" fontId="10" fillId="0" borderId="0" xfId="0" applyNumberFormat="1" applyFont="1" applyBorder="1"/>
    <xf numFmtId="2" fontId="10" fillId="0" borderId="0" xfId="52" applyNumberFormat="1" applyFont="1" applyBorder="1"/>
    <xf numFmtId="0" fontId="38" fillId="36" borderId="0" xfId="0" applyFont="1" applyFill="1"/>
    <xf numFmtId="178" fontId="21" fillId="35" borderId="19" xfId="0" applyNumberFormat="1" applyFont="1" applyFill="1" applyBorder="1"/>
    <xf numFmtId="177" fontId="1" fillId="0" borderId="6" xfId="49" applyNumberFormat="1" applyFont="1" applyFill="1" applyBorder="1" applyAlignment="1" applyProtection="1">
      <alignment horizontal="center" vertical="center"/>
    </xf>
    <xf numFmtId="173" fontId="39" fillId="0" borderId="38" xfId="48" applyNumberFormat="1" applyFont="1" applyFill="1">
      <alignment horizontal="centerContinuous" wrapText="1"/>
    </xf>
    <xf numFmtId="177" fontId="12" fillId="0" borderId="38" xfId="48" applyNumberFormat="1" applyFont="1" applyFill="1" applyAlignment="1">
      <alignment horizontal="center" vertical="center" wrapText="1"/>
    </xf>
    <xf numFmtId="0" fontId="12" fillId="0" borderId="38" xfId="48" applyFont="1" applyFill="1" applyAlignment="1">
      <alignment horizontal="left" wrapText="1"/>
    </xf>
    <xf numFmtId="10" fontId="1" fillId="0" borderId="6" xfId="52" applyNumberFormat="1" applyFont="1" applyFill="1" applyBorder="1" applyAlignment="1" applyProtection="1">
      <alignment horizontal="center" vertical="center"/>
    </xf>
    <xf numFmtId="0" fontId="39" fillId="0" borderId="38" xfId="48" applyNumberFormat="1" applyFont="1" applyFill="1" applyAlignment="1">
      <alignment horizontal="center" vertical="center" wrapText="1"/>
    </xf>
    <xf numFmtId="0" fontId="39" fillId="0" borderId="38" xfId="13" applyNumberFormat="1" applyFont="1" applyFill="1" applyAlignment="1">
      <alignment horizontal="center" vertical="center"/>
      <protection locked="0"/>
    </xf>
    <xf numFmtId="0" fontId="39" fillId="0" borderId="6" xfId="49" applyNumberFormat="1" applyFont="1" applyFill="1" applyBorder="1" applyAlignment="1">
      <alignment horizontal="center" vertical="center"/>
      <protection locked="0"/>
    </xf>
    <xf numFmtId="0" fontId="40" fillId="0" borderId="0" xfId="0" applyFont="1"/>
    <xf numFmtId="49" fontId="14" fillId="0" borderId="0" xfId="7" applyBorder="1"/>
    <xf numFmtId="0" fontId="41" fillId="0" borderId="38" xfId="48" applyFont="1" applyFill="1" applyAlignment="1">
      <alignment horizontal="left" wrapText="1"/>
    </xf>
    <xf numFmtId="1" fontId="12" fillId="0" borderId="0" xfId="49" applyNumberFormat="1" applyFont="1" applyFill="1" applyBorder="1" applyAlignment="1">
      <alignment horizontal="center" vertical="center"/>
      <protection locked="0"/>
    </xf>
    <xf numFmtId="0" fontId="0" fillId="0" borderId="0" xfId="0"/>
    <xf numFmtId="0" fontId="0" fillId="0" borderId="0" xfId="0" applyBorder="1"/>
    <xf numFmtId="0" fontId="12" fillId="0" borderId="36" xfId="48" applyFont="1" applyFill="1" applyBorder="1" applyAlignment="1">
      <alignment horizontal="left" wrapText="1"/>
    </xf>
    <xf numFmtId="1" fontId="12" fillId="0" borderId="36" xfId="13" applyNumberFormat="1" applyFont="1" applyFill="1" applyBorder="1" applyAlignment="1">
      <alignment horizontal="center" vertical="center"/>
      <protection locked="0"/>
    </xf>
    <xf numFmtId="1" fontId="12" fillId="0" borderId="36" xfId="48" applyNumberFormat="1" applyFont="1" applyFill="1" applyBorder="1" applyAlignment="1">
      <alignment horizontal="center" vertical="center" wrapText="1"/>
    </xf>
    <xf numFmtId="177" fontId="12" fillId="0" borderId="38" xfId="13" applyNumberFormat="1" applyFont="1" applyFill="1" applyAlignment="1">
      <alignment horizontal="center" vertical="center"/>
      <protection locked="0"/>
    </xf>
    <xf numFmtId="177" fontId="12" fillId="0" borderId="6" xfId="49" applyNumberFormat="1" applyFont="1" applyFill="1" applyBorder="1" applyAlignment="1">
      <alignment horizontal="center" vertical="center"/>
      <protection locked="0"/>
    </xf>
    <xf numFmtId="177" fontId="12" fillId="0" borderId="36" xfId="13" applyNumberFormat="1" applyFont="1" applyFill="1" applyBorder="1" applyAlignment="1">
      <alignment horizontal="center" vertical="center"/>
      <protection locked="0"/>
    </xf>
    <xf numFmtId="177" fontId="12" fillId="0" borderId="36" xfId="49" applyNumberFormat="1" applyFont="1" applyFill="1" applyBorder="1" applyAlignment="1">
      <alignment horizontal="center" vertical="center"/>
      <protection locked="0"/>
    </xf>
    <xf numFmtId="177" fontId="1" fillId="0" borderId="6" xfId="52" applyNumberFormat="1" applyFont="1" applyFill="1" applyBorder="1" applyAlignment="1" applyProtection="1">
      <alignment horizontal="center" vertical="center"/>
    </xf>
    <xf numFmtId="0" fontId="12" fillId="0" borderId="38" xfId="48" applyFont="1" applyFill="1" applyAlignment="1">
      <alignment horizontal="left" vertical="center" wrapText="1"/>
    </xf>
    <xf numFmtId="177" fontId="12" fillId="0" borderId="38" xfId="13" applyNumberFormat="1" applyFont="1" applyFill="1" applyAlignment="1" applyProtection="1">
      <alignment horizontal="center" vertical="center"/>
    </xf>
    <xf numFmtId="177" fontId="12" fillId="0" borderId="6" xfId="49" applyNumberFormat="1" applyFont="1" applyFill="1" applyBorder="1" applyAlignment="1" applyProtection="1">
      <alignment horizontal="center" vertical="center"/>
    </xf>
    <xf numFmtId="0" fontId="17" fillId="0" borderId="0" xfId="48" applyFill="1" applyBorder="1" applyAlignment="1">
      <alignment horizontal="left" wrapText="1"/>
    </xf>
    <xf numFmtId="0" fontId="38" fillId="0" borderId="0" xfId="0" applyFont="1" applyFill="1"/>
    <xf numFmtId="2" fontId="38" fillId="0" borderId="0" xfId="0" applyNumberFormat="1" applyFont="1"/>
    <xf numFmtId="10" fontId="12" fillId="0" borderId="0" xfId="52" applyNumberFormat="1" applyFont="1" applyFill="1" applyBorder="1" applyAlignment="1">
      <alignment horizontal="left" wrapText="1"/>
    </xf>
    <xf numFmtId="167" fontId="12" fillId="0" borderId="6" xfId="49" applyNumberFormat="1" applyFont="1" applyFill="1" applyBorder="1" applyAlignment="1" applyProtection="1">
      <alignment horizontal="center"/>
    </xf>
    <xf numFmtId="10" fontId="51" fillId="0" borderId="0" xfId="47" applyNumberFormat="1" applyFill="1" applyBorder="1"/>
    <xf numFmtId="0" fontId="42" fillId="0" borderId="0" xfId="0" applyFont="1"/>
    <xf numFmtId="0" fontId="44" fillId="0" borderId="0" xfId="0" applyFont="1"/>
    <xf numFmtId="10" fontId="42" fillId="0" borderId="0" xfId="0" applyNumberFormat="1" applyFont="1"/>
    <xf numFmtId="0" fontId="42" fillId="0" borderId="0" xfId="0" applyFont="1" applyFill="1"/>
    <xf numFmtId="0" fontId="43" fillId="0" borderId="6" xfId="49" applyNumberFormat="1" applyFont="1" applyFill="1" applyBorder="1" applyAlignment="1">
      <alignment horizontal="center" vertical="center"/>
      <protection locked="0"/>
    </xf>
    <xf numFmtId="0" fontId="43" fillId="0" borderId="38" xfId="48" applyNumberFormat="1" applyFont="1" applyFill="1" applyAlignment="1">
      <alignment horizontal="center" vertical="center" wrapText="1"/>
    </xf>
    <xf numFmtId="0" fontId="43" fillId="0" borderId="38" xfId="13" applyNumberFormat="1" applyFont="1" applyFill="1" applyAlignment="1">
      <alignment horizontal="center" vertical="center"/>
      <protection locked="0"/>
    </xf>
    <xf numFmtId="1" fontId="45" fillId="0" borderId="38" xfId="13" applyNumberFormat="1" applyFont="1" applyFill="1" applyAlignment="1">
      <alignment horizontal="center" vertical="center"/>
      <protection locked="0"/>
    </xf>
    <xf numFmtId="1" fontId="45" fillId="0" borderId="6" xfId="49" applyNumberFormat="1" applyFont="1" applyFill="1" applyBorder="1" applyAlignment="1">
      <alignment horizontal="center" vertical="center"/>
      <protection locked="0"/>
    </xf>
    <xf numFmtId="1" fontId="45" fillId="0" borderId="38" xfId="48" applyNumberFormat="1" applyFont="1" applyFill="1" applyAlignment="1">
      <alignment horizontal="center" vertical="center" wrapText="1"/>
    </xf>
    <xf numFmtId="49" fontId="45" fillId="0" borderId="0" xfId="7" applyFont="1"/>
    <xf numFmtId="0" fontId="45" fillId="0" borderId="38" xfId="48" applyFont="1" applyFill="1" applyAlignment="1">
      <alignment horizontal="left" wrapText="1"/>
    </xf>
    <xf numFmtId="0" fontId="43" fillId="0" borderId="38" xfId="48" applyFont="1" applyFill="1" applyAlignment="1">
      <alignment horizontal="left" wrapText="1"/>
    </xf>
    <xf numFmtId="10" fontId="45" fillId="0" borderId="6" xfId="52" applyNumberFormat="1" applyFont="1" applyFill="1" applyBorder="1" applyAlignment="1">
      <alignment horizontal="left" wrapText="1"/>
    </xf>
    <xf numFmtId="0" fontId="0" fillId="0" borderId="0" xfId="0" applyFont="1"/>
    <xf numFmtId="0" fontId="41" fillId="0" borderId="38" xfId="48" applyFont="1" applyFill="1" applyAlignment="1">
      <alignment horizontal="left"/>
    </xf>
    <xf numFmtId="177" fontId="50" fillId="0" borderId="38" xfId="13" applyNumberFormat="1" applyFill="1" applyProtection="1"/>
    <xf numFmtId="0" fontId="41" fillId="0" borderId="37" xfId="48" applyFont="1" applyFill="1" applyBorder="1" applyAlignment="1">
      <alignment horizontal="left" wrapText="1"/>
    </xf>
    <xf numFmtId="49" fontId="43" fillId="0" borderId="0" xfId="7" applyFont="1"/>
    <xf numFmtId="0" fontId="46" fillId="0" borderId="38" xfId="13" applyFont="1" applyFill="1">
      <protection locked="0"/>
    </xf>
    <xf numFmtId="167" fontId="45" fillId="0" borderId="6" xfId="49" applyFont="1" applyFill="1" applyBorder="1">
      <protection locked="0"/>
    </xf>
    <xf numFmtId="0" fontId="43" fillId="0" borderId="38" xfId="48" applyFont="1" applyFill="1" applyAlignment="1">
      <alignment horizontal="left"/>
    </xf>
    <xf numFmtId="167" fontId="45" fillId="0" borderId="6" xfId="49" applyFont="1" applyFill="1" applyBorder="1" applyAlignment="1" applyProtection="1">
      <alignment horizontal="center"/>
    </xf>
    <xf numFmtId="168" fontId="45" fillId="0" borderId="6" xfId="49" applyNumberFormat="1" applyFont="1" applyFill="1" applyBorder="1" applyAlignment="1" applyProtection="1">
      <alignment horizontal="center"/>
    </xf>
    <xf numFmtId="49" fontId="35" fillId="0" borderId="0" xfId="20" applyFont="1" applyFill="1">
      <alignment horizontal="left" indent="1"/>
    </xf>
    <xf numFmtId="49" fontId="35" fillId="0" borderId="0" xfId="20" applyFont="1">
      <alignment horizontal="left" indent="1"/>
    </xf>
    <xf numFmtId="49" fontId="47" fillId="0" borderId="0" xfId="20" applyFont="1">
      <alignment horizontal="left" indent="1"/>
    </xf>
    <xf numFmtId="49" fontId="47" fillId="0" borderId="0" xfId="20" applyFont="1" applyFill="1">
      <alignment horizontal="left" indent="1"/>
    </xf>
    <xf numFmtId="167" fontId="46" fillId="0" borderId="6" xfId="49" applyFont="1" applyFill="1" applyBorder="1">
      <protection locked="0"/>
    </xf>
    <xf numFmtId="170" fontId="45" fillId="0" borderId="6" xfId="46" applyFont="1" applyFill="1" applyBorder="1">
      <protection locked="0"/>
    </xf>
    <xf numFmtId="0" fontId="2" fillId="0" borderId="0" xfId="0" applyFont="1" applyFill="1"/>
    <xf numFmtId="49" fontId="52" fillId="32" borderId="0" xfId="5" quotePrefix="1" applyFill="1"/>
    <xf numFmtId="49" fontId="52" fillId="0" borderId="0" xfId="5" applyFill="1" applyAlignment="1">
      <alignment horizontal="left"/>
    </xf>
    <xf numFmtId="0" fontId="52" fillId="0" borderId="0" xfId="5" applyNumberFormat="1"/>
    <xf numFmtId="0" fontId="0" fillId="0" borderId="8" xfId="0" applyBorder="1"/>
    <xf numFmtId="0" fontId="0" fillId="0" borderId="10" xfId="0" applyBorder="1"/>
    <xf numFmtId="0" fontId="44" fillId="41" borderId="40" xfId="0" applyFont="1" applyFill="1" applyBorder="1"/>
    <xf numFmtId="0" fontId="44" fillId="41" borderId="41" xfId="0" applyFont="1" applyFill="1" applyBorder="1"/>
    <xf numFmtId="49" fontId="0" fillId="42" borderId="42" xfId="0" applyNumberFormat="1" applyFill="1" applyBorder="1"/>
    <xf numFmtId="0" fontId="49" fillId="42" borderId="43" xfId="50" applyFill="1" applyBorder="1" applyAlignment="1" applyProtection="1"/>
    <xf numFmtId="49" fontId="0" fillId="43" borderId="42" xfId="0" applyNumberFormat="1" applyFill="1" applyBorder="1"/>
    <xf numFmtId="0" fontId="49" fillId="43" borderId="43" xfId="50" applyFill="1" applyBorder="1" applyAlignment="1" applyProtection="1"/>
    <xf numFmtId="49" fontId="0" fillId="42" borderId="46" xfId="0" applyNumberFormat="1" applyFill="1" applyBorder="1"/>
    <xf numFmtId="0" fontId="49" fillId="42" borderId="47" xfId="50" applyFill="1" applyBorder="1" applyAlignment="1" applyProtection="1">
      <alignment horizontal="left" indent="1"/>
    </xf>
    <xf numFmtId="49" fontId="0" fillId="43" borderId="46" xfId="0" applyNumberFormat="1" applyFill="1" applyBorder="1"/>
    <xf numFmtId="0" fontId="49" fillId="43" borderId="47" xfId="50" applyFill="1" applyBorder="1" applyAlignment="1" applyProtection="1">
      <alignment horizontal="left" indent="1"/>
    </xf>
    <xf numFmtId="49" fontId="0" fillId="43" borderId="44" xfId="0" applyNumberFormat="1" applyFill="1" applyBorder="1"/>
    <xf numFmtId="0" fontId="49" fillId="43" borderId="45" xfId="50" applyFill="1" applyBorder="1" applyAlignment="1" applyProtection="1"/>
    <xf numFmtId="0" fontId="17" fillId="0" borderId="48" xfId="48" applyFill="1" applyBorder="1" applyAlignment="1">
      <alignment horizontal="left" wrapText="1"/>
    </xf>
    <xf numFmtId="0" fontId="50" fillId="0" borderId="48" xfId="13" applyFill="1" applyBorder="1">
      <protection locked="0"/>
    </xf>
    <xf numFmtId="0" fontId="0" fillId="36" borderId="0" xfId="0" applyFill="1" applyBorder="1"/>
    <xf numFmtId="0" fontId="53" fillId="0" borderId="0" xfId="48" applyFont="1" applyFill="1" applyBorder="1" applyAlignment="1">
      <alignment horizontal="left" wrapText="1"/>
    </xf>
    <xf numFmtId="0" fontId="54" fillId="0" borderId="0" xfId="0" applyFont="1"/>
    <xf numFmtId="167" fontId="45" fillId="0" borderId="6" xfId="49" applyNumberFormat="1" applyFont="1" applyFill="1" applyBorder="1" applyAlignment="1" applyProtection="1">
      <alignment horizontal="center"/>
    </xf>
    <xf numFmtId="177" fontId="45" fillId="0" borderId="6" xfId="49" applyNumberFormat="1" applyFont="1" applyFill="1" applyBorder="1" applyAlignment="1" applyProtection="1">
      <alignment horizontal="center" vertical="center"/>
    </xf>
    <xf numFmtId="49" fontId="13" fillId="36" borderId="0" xfId="6" applyFill="1"/>
    <xf numFmtId="49" fontId="13" fillId="0" borderId="0" xfId="6" applyFill="1" applyAlignment="1">
      <alignment horizontal="left"/>
    </xf>
    <xf numFmtId="168" fontId="1" fillId="0" borderId="6" xfId="53" applyFont="1" applyFill="1" applyBorder="1" applyProtection="1"/>
    <xf numFmtId="0" fontId="0" fillId="0" borderId="0" xfId="0" applyFont="1" applyBorder="1" applyAlignment="1">
      <alignment horizontal="left" vertical="top" wrapText="1"/>
    </xf>
  </cellXfs>
  <cellStyles count="66">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Array" xfId="62" xr:uid="{B02DF4C6-8EE8-41F4-BC5D-3384DDA5D22E}"/>
    <cellStyle name="Bad" xfId="11" builtinId="27" hidden="1"/>
    <cellStyle name="Calculation" xfId="15" builtinId="22" hidden="1"/>
    <cellStyle name="Check Cell" xfId="17" builtinId="23" hidden="1"/>
    <cellStyle name="Comma" xfId="1" builtinId="3" hidden="1"/>
    <cellStyle name="Comma [0]" xfId="2" builtinId="6" customBuiltin="1"/>
    <cellStyle name="Comma [1]" xfId="49" xr:uid="{00000000-0005-0000-0000-00001D000000}"/>
    <cellStyle name="Comma [2]" xfId="53" xr:uid="{60A48F7C-E93D-46B4-8C95-C597B16197EA}"/>
    <cellStyle name="Comma [3]" xfId="63" xr:uid="{A448E701-A514-4232-8B8B-B608FD7219EA}"/>
    <cellStyle name="Comma [4]" xfId="54" xr:uid="{AB43FA80-6163-42A8-B28F-FD246979FB35}"/>
    <cellStyle name="Currency" xfId="3" builtinId="4" hidden="1"/>
    <cellStyle name="Currency [0]" xfId="4" builtinId="7" hidden="1"/>
    <cellStyle name="Date (short)" xfId="55" xr:uid="{56488B7F-8315-471F-A247-A72B2A66A017}"/>
    <cellStyle name="Explanatory Text" xfId="20" builtinId="53" customBuiltin="1"/>
    <cellStyle name="Explanatory Text 3" xfId="64" xr:uid="{EED65483-ED68-4391-A778-1DE16B6F3FBD}"/>
    <cellStyle name="Good" xfId="10" builtinId="26" hidden="1"/>
    <cellStyle name="Heading 1" xfId="6" builtinId="16" customBuiltin="1"/>
    <cellStyle name="Heading 2" xfId="7" builtinId="17" customBuiltin="1"/>
    <cellStyle name="Heading 3" xfId="8" builtinId="18" customBuiltin="1"/>
    <cellStyle name="Heading 4" xfId="9" builtinId="19" hidden="1"/>
    <cellStyle name="Hyperlink" xfId="50" builtinId="8" customBuiltin="1"/>
    <cellStyle name="Input" xfId="13" builtinId="20" customBuiltin="1"/>
    <cellStyle name="Label" xfId="48" xr:uid="{00000000-0005-0000-0000-000033000000}"/>
    <cellStyle name="Link" xfId="47" xr:uid="{00000000-0005-0000-0000-000034000000}"/>
    <cellStyle name="Linked Cell" xfId="16" builtinId="24" hidden="1"/>
    <cellStyle name="Neutral" xfId="12" builtinId="28" hidden="1"/>
    <cellStyle name="Normal" xfId="0" builtinId="0" customBuiltin="1"/>
    <cellStyle name="Note" xfId="19" builtinId="10" hidden="1"/>
    <cellStyle name="Output" xfId="14" builtinId="21" customBuiltin="1"/>
    <cellStyle name="Percent" xfId="51" builtinId="5" hidden="1" customBuiltin="1"/>
    <cellStyle name="Percent" xfId="52" builtinId="5"/>
    <cellStyle name="Percent [0]" xfId="56" xr:uid="{6FBDB4C2-8241-4466-BB26-FBEC538BEA4E}"/>
    <cellStyle name="Percent [1]" xfId="57" xr:uid="{484353F2-A8D0-43F4-8415-1884AFA90451}"/>
    <cellStyle name="Percent [2]" xfId="46" xr:uid="{00000000-0005-0000-0000-00003E000000}"/>
    <cellStyle name="Percent [3]" xfId="58" xr:uid="{3FFB57E0-5513-490E-A8F9-659503472A7C}"/>
    <cellStyle name="Percent [4]" xfId="65" xr:uid="{3AD58AF1-AE5B-4E59-9450-4A668C6B100B}"/>
    <cellStyle name="Rt border" xfId="59" xr:uid="{8E35CB43-393A-42E2-9824-A45CE57B3E9E}"/>
    <cellStyle name="Text" xfId="60" xr:uid="{B45EE103-C063-429E-9C3D-84E680739748}"/>
    <cellStyle name="Title" xfId="5" builtinId="15" customBuiltin="1"/>
    <cellStyle name="Total" xfId="21" builtinId="25" hidden="1"/>
    <cellStyle name="Warning Text" xfId="18" builtinId="11" hidden="1"/>
    <cellStyle name="Year" xfId="61" xr:uid="{1DA155E1-4735-4EF0-AC6A-03CACF9F002B}"/>
  </cellStyles>
  <dxfs count="25">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4" formatCode="0.00%"/>
    </dxf>
    <dxf>
      <border diagonalUp="0" diagonalDown="0" outline="0">
        <left style="thin">
          <color indexed="64"/>
        </left>
        <right/>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right style="thin">
          <color indexed="64"/>
        </right>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color rgb="FFFF0000"/>
      </font>
    </dxf>
    <dxf>
      <font>
        <color auto="1"/>
      </font>
    </dxf>
    <dxf>
      <font>
        <color rgb="FFFF0000"/>
      </font>
    </dxf>
    <dxf>
      <font>
        <color auto="1"/>
      </font>
    </dxf>
    <dxf>
      <font>
        <color rgb="FFFF0000"/>
      </font>
    </dxf>
    <dxf>
      <font>
        <color auto="1"/>
      </font>
    </dxf>
    <dxf>
      <font>
        <strike val="0"/>
        <outline val="0"/>
        <shadow val="0"/>
        <u val="none"/>
        <vertAlign val="baseline"/>
        <sz val="12"/>
        <color theme="1"/>
        <name val="Calibri"/>
        <family val="2"/>
        <scheme val="minor"/>
      </font>
      <numFmt numFmtId="14" formatCode="0.00%"/>
    </dxf>
    <dxf>
      <font>
        <b/>
        <i val="0"/>
        <strike val="0"/>
        <condense val="0"/>
        <extend val="0"/>
        <outline val="0"/>
        <shadow val="0"/>
        <u val="none"/>
        <vertAlign val="baseline"/>
        <sz val="11"/>
        <color theme="1"/>
        <name val="Calibri"/>
        <family val="2"/>
        <scheme val="minor"/>
      </font>
    </dxf>
    <dxf>
      <font>
        <strike val="0"/>
        <outline val="0"/>
        <shadow val="0"/>
        <u val="none"/>
        <vertAlign val="baseline"/>
        <sz val="12"/>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color rgb="FFFF0000"/>
      </font>
    </dxf>
    <dxf>
      <font>
        <color auto="1"/>
      </font>
    </dxf>
    <dxf>
      <font>
        <color rgb="FFFF0000"/>
      </font>
    </dxf>
    <dxf>
      <font>
        <color auto="1"/>
      </font>
    </dxf>
    <dxf>
      <font>
        <color rgb="FFFF0000"/>
      </font>
    </dxf>
    <dxf>
      <font>
        <color auto="1"/>
      </font>
    </dxf>
  </dxfs>
  <tableStyles count="0" defaultTableStyle="TableStyleMedium2" defaultPivotStyle="PivotStyleLight16"/>
  <colors>
    <mruColors>
      <color rgb="FF3E8A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Transpower historical opex (exponential trend)</a:t>
            </a:r>
            <a:endParaRPr lang="en-NZ"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Opex</c:v>
          </c:tx>
          <c:spPr>
            <a:ln w="28575" cap="rnd">
              <a:solidFill>
                <a:schemeClr val="accent2">
                  <a:lumMod val="75000"/>
                </a:schemeClr>
              </a:solidFill>
              <a:round/>
            </a:ln>
            <a:effectLst/>
          </c:spPr>
          <c:marker>
            <c:symbol val="none"/>
          </c:marker>
          <c:trendline>
            <c:name>Exponential trend</c:name>
            <c:spPr>
              <a:ln w="19050" cap="rnd">
                <a:solidFill>
                  <a:schemeClr val="accent5"/>
                </a:solidFill>
                <a:prstDash val="sysDot"/>
              </a:ln>
              <a:effectLst/>
            </c:spPr>
            <c:trendlineType val="exp"/>
            <c:dispRSqr val="1"/>
            <c:dispEq val="1"/>
            <c:trendlineLbl>
              <c:layout>
                <c:manualLayout>
                  <c:x val="5.2053547256357226E-2"/>
                  <c:y val="1.9410253227932998E-2"/>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rendlineLbl>
          </c:trendline>
          <c:cat>
            <c:multiLvlStrRef>
              <c:f>'Opex trend'!$C$8:$L$9</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'Opex trend'!$C$10:$L$10</c:f>
              <c:numCache>
                <c:formatCode>0.0</c:formatCode>
                <c:ptCount val="10"/>
                <c:pt idx="0">
                  <c:v>251.20997800000001</c:v>
                </c:pt>
                <c:pt idx="1">
                  <c:v>249.74721200000002</c:v>
                </c:pt>
                <c:pt idx="2">
                  <c:v>260.76057930721555</c:v>
                </c:pt>
                <c:pt idx="3">
                  <c:v>259.51974885040977</c:v>
                </c:pt>
                <c:pt idx="4">
                  <c:v>270.43407701714358</c:v>
                </c:pt>
                <c:pt idx="5">
                  <c:v>282.02978112000005</c:v>
                </c:pt>
                <c:pt idx="6">
                  <c:v>286.84899666000001</c:v>
                </c:pt>
                <c:pt idx="7">
                  <c:v>296.96829293000002</c:v>
                </c:pt>
                <c:pt idx="8">
                  <c:v>306.58765871000003</c:v>
                </c:pt>
                <c:pt idx="9">
                  <c:v>307.20741191999997</c:v>
                </c:pt>
              </c:numCache>
            </c:numRef>
          </c:val>
          <c:smooth val="0"/>
          <c:extLst>
            <c:ext xmlns:c16="http://schemas.microsoft.com/office/drawing/2014/chart" uri="{C3380CC4-5D6E-409C-BE32-E72D297353CC}">
              <c16:uniqueId val="{00000001-66D2-4651-8E8D-8DB09283872A}"/>
            </c:ext>
          </c:extLst>
        </c:ser>
        <c:dLbls>
          <c:showLegendKey val="0"/>
          <c:showVal val="0"/>
          <c:showCatName val="0"/>
          <c:showSerName val="0"/>
          <c:showPercent val="0"/>
          <c:showBubbleSize val="0"/>
        </c:dLbls>
        <c:smooth val="0"/>
        <c:axId val="305861327"/>
        <c:axId val="813107647"/>
      </c:lineChart>
      <c:catAx>
        <c:axId val="30586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13107647"/>
        <c:crosses val="autoZero"/>
        <c:auto val="1"/>
        <c:lblAlgn val="ctr"/>
        <c:lblOffset val="100"/>
        <c:noMultiLvlLbl val="0"/>
      </c:catAx>
      <c:valAx>
        <c:axId val="813107647"/>
        <c:scaling>
          <c:orientation val="minMax"/>
          <c:max val="310"/>
          <c:min val="2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5861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85422872894518E-2"/>
          <c:y val="2.660093737158126E-2"/>
          <c:w val="0.92047897973713977"/>
          <c:h val="0.74124139294303693"/>
        </c:manualLayout>
      </c:layout>
      <c:lineChart>
        <c:grouping val="standard"/>
        <c:varyColors val="0"/>
        <c:ser>
          <c:idx val="0"/>
          <c:order val="0"/>
          <c:tx>
            <c:v>Allowance in RCP2</c:v>
          </c:tx>
          <c:spPr>
            <a:ln w="63500" cap="rnd">
              <a:solidFill>
                <a:srgbClr val="0070C0"/>
              </a:solidFill>
              <a:round/>
            </a:ln>
            <a:effectLst/>
          </c:spPr>
          <c:marker>
            <c:symbol val="circle"/>
            <c:size val="10"/>
            <c:spPr>
              <a:solidFill>
                <a:srgbClr val="0070C0"/>
              </a:solidFill>
              <a:ln w="9525">
                <a:solidFill>
                  <a:srgbClr val="0070C0"/>
                </a:solidFill>
              </a:ln>
              <a:effectLst/>
            </c:spPr>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Inputs!$D$13:$H$13</c:f>
              <c:numCache>
                <c:formatCode>_(* #,##0.0_);_(* \(#,##0.0\);_(* "–"???_);_(* @_)</c:formatCode>
                <c:ptCount val="5"/>
                <c:pt idx="0">
                  <c:v>268.50950662405819</c:v>
                </c:pt>
                <c:pt idx="1">
                  <c:v>275.35239839163683</c:v>
                </c:pt>
                <c:pt idx="2">
                  <c:v>281.47785302078222</c:v>
                </c:pt>
                <c:pt idx="3">
                  <c:v>281.78874885040977</c:v>
                </c:pt>
                <c:pt idx="4">
                  <c:v>283.87907701714357</c:v>
                </c:pt>
              </c:numCache>
            </c:numRef>
          </c:val>
          <c:smooth val="0"/>
          <c:extLst>
            <c:ext xmlns:c16="http://schemas.microsoft.com/office/drawing/2014/chart" uri="{C3380CC4-5D6E-409C-BE32-E72D297353CC}">
              <c16:uniqueId val="{00000000-0AE1-43D1-A8F5-4FEED3B7FC01}"/>
            </c:ext>
          </c:extLst>
        </c:ser>
        <c:ser>
          <c:idx val="2"/>
          <c:order val="1"/>
          <c:tx>
            <c:v>Actual opex</c:v>
          </c:tx>
          <c:spPr>
            <a:ln w="63500" cap="rnd">
              <a:solidFill>
                <a:srgbClr val="00B050"/>
              </a:solidFill>
              <a:round/>
            </a:ln>
            <a:effectLst/>
          </c:spPr>
          <c:marker>
            <c:symbol val="circle"/>
            <c:size val="10"/>
            <c:spPr>
              <a:solidFill>
                <a:srgbClr val="00B050"/>
              </a:solidFill>
              <a:ln w="9525">
                <a:solidFill>
                  <a:srgbClr val="00B050"/>
                </a:solidFill>
              </a:ln>
              <a:effectLst/>
            </c:spPr>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Inputs!$D$14:$H$14</c:f>
              <c:numCache>
                <c:formatCode>_(* #,##0.0_);_(* \(#,##0.0\);_(* "–"???_);_(* @_)</c:formatCode>
                <c:ptCount val="5"/>
                <c:pt idx="0">
                  <c:v>251.20997800000001</c:v>
                </c:pt>
                <c:pt idx="1">
                  <c:v>249.74721200000002</c:v>
                </c:pt>
                <c:pt idx="2">
                  <c:v>260.76057930721555</c:v>
                </c:pt>
                <c:pt idx="3">
                  <c:v>259.51974885040977</c:v>
                </c:pt>
                <c:pt idx="4">
                  <c:v>270.43407701714358</c:v>
                </c:pt>
              </c:numCache>
            </c:numRef>
          </c:val>
          <c:smooth val="0"/>
          <c:extLst>
            <c:ext xmlns:c16="http://schemas.microsoft.com/office/drawing/2014/chart" uri="{C3380CC4-5D6E-409C-BE32-E72D297353CC}">
              <c16:uniqueId val="{00000001-0AE1-43D1-A8F5-4FEED3B7FC01}"/>
            </c:ext>
          </c:extLst>
        </c:ser>
        <c:ser>
          <c:idx val="1"/>
          <c:order val="2"/>
          <c:tx>
            <c:v>Allowance in RCP3</c:v>
          </c:tx>
          <c:spPr>
            <a:ln w="63500" cap="rnd">
              <a:solidFill>
                <a:schemeClr val="bg2"/>
              </a:solidFill>
              <a:round/>
            </a:ln>
            <a:effectLst/>
          </c:spPr>
          <c:marker>
            <c:symbol val="circle"/>
            <c:size val="10"/>
            <c:spPr>
              <a:solidFill>
                <a:schemeClr val="bg2"/>
              </a:solidFill>
              <a:ln>
                <a:solidFill>
                  <a:schemeClr val="bg2"/>
                </a:solidFill>
              </a:ln>
            </c:spPr>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Figures!$C$6:$L$6</c:f>
              <c:numCache>
                <c:formatCode>0.0</c:formatCode>
                <c:ptCount val="10"/>
                <c:pt idx="5">
                  <c:v>282.02978112000005</c:v>
                </c:pt>
                <c:pt idx="6">
                  <c:v>286.84899666000001</c:v>
                </c:pt>
                <c:pt idx="7">
                  <c:v>296.96829293000002</c:v>
                </c:pt>
                <c:pt idx="8">
                  <c:v>306.58765871000003</c:v>
                </c:pt>
                <c:pt idx="9">
                  <c:v>307.20741191999997</c:v>
                </c:pt>
              </c:numCache>
            </c:numRef>
          </c:val>
          <c:smooth val="0"/>
          <c:extLst>
            <c:ext xmlns:c16="http://schemas.microsoft.com/office/drawing/2014/chart" uri="{C3380CC4-5D6E-409C-BE32-E72D297353CC}">
              <c16:uniqueId val="{00000002-0AE1-43D1-A8F5-4FEED3B7FC01}"/>
            </c:ext>
          </c:extLst>
        </c:ser>
        <c:ser>
          <c:idx val="4"/>
          <c:order val="3"/>
          <c:tx>
            <c:strRef>
              <c:f>Figures!$B$9</c:f>
              <c:strCache>
                <c:ptCount val="1"/>
                <c:pt idx="0">
                  <c:v>NPV neutral trend</c:v>
                </c:pt>
              </c:strCache>
            </c:strRef>
          </c:tx>
          <c:spPr>
            <a:ln>
              <a:solidFill>
                <a:schemeClr val="accent1">
                  <a:lumMod val="50000"/>
                </a:schemeClr>
              </a:solidFill>
            </a:ln>
          </c:spPr>
          <c:marker>
            <c:symbol val="none"/>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Figures!$C$9:$L$9</c:f>
              <c:numCache>
                <c:formatCode>0.0</c:formatCode>
                <c:ptCount val="10"/>
                <c:pt idx="5">
                  <c:v>281.14903777707286</c:v>
                </c:pt>
                <c:pt idx="6">
                  <c:v>288.37193414688051</c:v>
                </c:pt>
                <c:pt idx="7">
                  <c:v>295.78039128681019</c:v>
                </c:pt>
                <c:pt idx="8">
                  <c:v>303.3791763702568</c:v>
                </c:pt>
                <c:pt idx="9">
                  <c:v>311.17317904231101</c:v>
                </c:pt>
              </c:numCache>
            </c:numRef>
          </c:val>
          <c:smooth val="0"/>
          <c:extLst>
            <c:ext xmlns:c16="http://schemas.microsoft.com/office/drawing/2014/chart" uri="{C3380CC4-5D6E-409C-BE32-E72D297353CC}">
              <c16:uniqueId val="{00000006-0AE1-43D1-A8F5-4FEED3B7FC01}"/>
            </c:ext>
          </c:extLst>
        </c:ser>
        <c:ser>
          <c:idx val="3"/>
          <c:order val="4"/>
          <c:tx>
            <c:v>Year 1 back-cast</c:v>
          </c:tx>
          <c:spPr>
            <a:ln w="31750">
              <a:prstDash val="sysDot"/>
            </a:ln>
          </c:spPr>
          <c:marker>
            <c:symbol val="none"/>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Figures!$C$7:$H$7</c:f>
              <c:numCache>
                <c:formatCode>0.0</c:formatCode>
                <c:ptCount val="6"/>
                <c:pt idx="2">
                  <c:v>261.36402153585738</c:v>
                </c:pt>
                <c:pt idx="3">
                  <c:v>268.0786283411154</c:v>
                </c:pt>
                <c:pt idx="4">
                  <c:v>274.96573763651833</c:v>
                </c:pt>
                <c:pt idx="5">
                  <c:v>282.02978112000005</c:v>
                </c:pt>
              </c:numCache>
            </c:numRef>
          </c:val>
          <c:smooth val="0"/>
          <c:extLst>
            <c:ext xmlns:c16="http://schemas.microsoft.com/office/drawing/2014/chart" uri="{C3380CC4-5D6E-409C-BE32-E72D297353CC}">
              <c16:uniqueId val="{00000007-0AE1-43D1-A8F5-4FEED3B7FC01}"/>
            </c:ext>
          </c:extLst>
        </c:ser>
        <c:ser>
          <c:idx val="5"/>
          <c:order val="5"/>
          <c:tx>
            <c:v>Step-and-trend back-cast</c:v>
          </c:tx>
          <c:spPr>
            <a:ln w="31750">
              <a:solidFill>
                <a:srgbClr val="002060"/>
              </a:solidFill>
              <a:prstDash val="sysDot"/>
            </a:ln>
          </c:spPr>
          <c:marker>
            <c:symbol val="none"/>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Figures!$C$8:$H$8</c:f>
              <c:numCache>
                <c:formatCode>0.0</c:formatCode>
                <c:ptCount val="6"/>
                <c:pt idx="2">
                  <c:v>260.54781474686428</c:v>
                </c:pt>
                <c:pt idx="3">
                  <c:v>267.24145268415162</c:v>
                </c:pt>
                <c:pt idx="4">
                  <c:v>274.10705440812058</c:v>
                </c:pt>
                <c:pt idx="5">
                  <c:v>281.14903777707286</c:v>
                </c:pt>
              </c:numCache>
            </c:numRef>
          </c:val>
          <c:smooth val="0"/>
          <c:extLst>
            <c:ext xmlns:c16="http://schemas.microsoft.com/office/drawing/2014/chart" uri="{C3380CC4-5D6E-409C-BE32-E72D297353CC}">
              <c16:uniqueId val="{00000008-0AE1-43D1-A8F5-4FEED3B7FC01}"/>
            </c:ext>
          </c:extLst>
        </c:ser>
        <c:dLbls>
          <c:showLegendKey val="0"/>
          <c:showVal val="0"/>
          <c:showCatName val="0"/>
          <c:showSerName val="0"/>
          <c:showPercent val="0"/>
          <c:showBubbleSize val="0"/>
        </c:dLbls>
        <c:marker val="1"/>
        <c:smooth val="0"/>
        <c:axId val="349433856"/>
        <c:axId val="349435392"/>
      </c:lineChart>
      <c:catAx>
        <c:axId val="349433856"/>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49435392"/>
        <c:crosses val="autoZero"/>
        <c:auto val="1"/>
        <c:lblAlgn val="ctr"/>
        <c:lblOffset val="100"/>
        <c:noMultiLvlLbl val="0"/>
      </c:catAx>
      <c:valAx>
        <c:axId val="349435392"/>
        <c:scaling>
          <c:orientation val="minMax"/>
          <c:min val="2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a:solidFill>
              <a:schemeClr val="bg1">
                <a:lumMod val="75000"/>
              </a:schemeClr>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49433856"/>
        <c:crosses val="autoZero"/>
        <c:crossBetween val="between"/>
        <c:majorUnit val="10"/>
      </c:valAx>
      <c:spPr>
        <a:noFill/>
        <a:ln>
          <a:noFill/>
        </a:ln>
        <a:effectLst/>
      </c:spPr>
    </c:plotArea>
    <c:legend>
      <c:legendPos val="b"/>
      <c:layout>
        <c:manualLayout>
          <c:xMode val="edge"/>
          <c:yMode val="edge"/>
          <c:x val="7.2582521244250395E-2"/>
          <c:y val="0.88596393793971007"/>
          <c:w val="0.90820051453964279"/>
          <c:h val="9.3507897311652613E-2"/>
        </c:manualLayout>
      </c:layout>
      <c:overlay val="0"/>
      <c:txPr>
        <a:bodyPr/>
        <a:lstStyle/>
        <a:p>
          <a:pPr>
            <a:defRPr sz="1200"/>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Actual opex</c:v>
          </c:tx>
          <c:spPr>
            <a:ln w="63500" cap="rnd">
              <a:solidFill>
                <a:srgbClr val="00B050"/>
              </a:solidFill>
              <a:round/>
            </a:ln>
            <a:effectLst/>
          </c:spPr>
          <c:marker>
            <c:symbol val="none"/>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Figures!$C$4:$G$4</c:f>
              <c:numCache>
                <c:formatCode>0.0</c:formatCode>
                <c:ptCount val="5"/>
                <c:pt idx="0">
                  <c:v>251.20997800000001</c:v>
                </c:pt>
                <c:pt idx="1">
                  <c:v>249.74721200000002</c:v>
                </c:pt>
                <c:pt idx="2">
                  <c:v>260.76057930721555</c:v>
                </c:pt>
                <c:pt idx="3">
                  <c:v>259.51974885040977</c:v>
                </c:pt>
                <c:pt idx="4">
                  <c:v>270.43407701714358</c:v>
                </c:pt>
              </c:numCache>
            </c:numRef>
          </c:val>
          <c:smooth val="0"/>
          <c:extLst>
            <c:ext xmlns:c16="http://schemas.microsoft.com/office/drawing/2014/chart" uri="{C3380CC4-5D6E-409C-BE32-E72D297353CC}">
              <c16:uniqueId val="{00000008-44A7-4B88-B787-70CFF3FB4243}"/>
            </c:ext>
          </c:extLst>
        </c:ser>
        <c:ser>
          <c:idx val="2"/>
          <c:order val="1"/>
          <c:tx>
            <c:v>Allowance in RCP3</c:v>
          </c:tx>
          <c:spPr>
            <a:ln w="63500" cap="rnd">
              <a:solidFill>
                <a:schemeClr val="bg2"/>
              </a:solidFill>
              <a:round/>
            </a:ln>
            <a:effectLst/>
          </c:spPr>
          <c:marker>
            <c:symbol val="none"/>
          </c:marker>
          <c:cat>
            <c:multiLvlStrRef>
              <c:f>Figures!$C$2:$L$3</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Figures!$C$6:$L$6</c:f>
              <c:numCache>
                <c:formatCode>0.0</c:formatCode>
                <c:ptCount val="10"/>
                <c:pt idx="5">
                  <c:v>282.02978112000005</c:v>
                </c:pt>
                <c:pt idx="6">
                  <c:v>286.84899666000001</c:v>
                </c:pt>
                <c:pt idx="7">
                  <c:v>296.96829293000002</c:v>
                </c:pt>
                <c:pt idx="8">
                  <c:v>306.58765871000003</c:v>
                </c:pt>
                <c:pt idx="9">
                  <c:v>307.20741191999997</c:v>
                </c:pt>
              </c:numCache>
            </c:numRef>
          </c:val>
          <c:smooth val="0"/>
          <c:extLst>
            <c:ext xmlns:c16="http://schemas.microsoft.com/office/drawing/2014/chart" uri="{C3380CC4-5D6E-409C-BE32-E72D297353CC}">
              <c16:uniqueId val="{00000009-44A7-4B88-B787-70CFF3FB4243}"/>
            </c:ext>
          </c:extLst>
        </c:ser>
        <c:ser>
          <c:idx val="0"/>
          <c:order val="2"/>
          <c:tx>
            <c:v>Opex</c:v>
          </c:tx>
          <c:spPr>
            <a:ln w="28575" cap="rnd">
              <a:noFill/>
              <a:round/>
            </a:ln>
            <a:effectLst/>
          </c:spPr>
          <c:marker>
            <c:symbol val="none"/>
          </c:marker>
          <c:trendline>
            <c:name>Exponential trend</c:name>
            <c:spPr>
              <a:ln w="19050" cap="rnd">
                <a:solidFill>
                  <a:schemeClr val="accent5"/>
                </a:solidFill>
                <a:prstDash val="sysDot"/>
              </a:ln>
              <a:effectLst/>
            </c:spPr>
            <c:trendlineType val="exp"/>
            <c:dispRSqr val="0"/>
            <c:dispEq val="0"/>
          </c:trendline>
          <c:cat>
            <c:strRef>
              <c:f>'Opex trend'!$C$9:$L$9</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'Opex trend'!$C$10:$L$10</c:f>
              <c:numCache>
                <c:formatCode>0.0</c:formatCode>
                <c:ptCount val="10"/>
                <c:pt idx="0">
                  <c:v>251.20997800000001</c:v>
                </c:pt>
                <c:pt idx="1">
                  <c:v>249.74721200000002</c:v>
                </c:pt>
                <c:pt idx="2">
                  <c:v>260.76057930721555</c:v>
                </c:pt>
                <c:pt idx="3">
                  <c:v>259.51974885040977</c:v>
                </c:pt>
                <c:pt idx="4">
                  <c:v>270.43407701714358</c:v>
                </c:pt>
                <c:pt idx="5">
                  <c:v>282.02978112000005</c:v>
                </c:pt>
                <c:pt idx="6">
                  <c:v>286.84899666000001</c:v>
                </c:pt>
                <c:pt idx="7">
                  <c:v>296.96829293000002</c:v>
                </c:pt>
                <c:pt idx="8">
                  <c:v>306.58765871000003</c:v>
                </c:pt>
                <c:pt idx="9">
                  <c:v>307.20741191999997</c:v>
                </c:pt>
              </c:numCache>
            </c:numRef>
          </c:val>
          <c:smooth val="0"/>
          <c:extLst>
            <c:ext xmlns:c16="http://schemas.microsoft.com/office/drawing/2014/chart" uri="{C3380CC4-5D6E-409C-BE32-E72D297353CC}">
              <c16:uniqueId val="{00000007-44A7-4B88-B787-70CFF3FB4243}"/>
            </c:ext>
          </c:extLst>
        </c:ser>
        <c:dLbls>
          <c:showLegendKey val="0"/>
          <c:showVal val="0"/>
          <c:showCatName val="0"/>
          <c:showSerName val="0"/>
          <c:showPercent val="0"/>
          <c:showBubbleSize val="0"/>
        </c:dLbls>
        <c:smooth val="0"/>
        <c:axId val="305861327"/>
        <c:axId val="813107647"/>
      </c:lineChart>
      <c:catAx>
        <c:axId val="305861327"/>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13107647"/>
        <c:crosses val="autoZero"/>
        <c:auto val="1"/>
        <c:lblAlgn val="ctr"/>
        <c:lblOffset val="100"/>
        <c:noMultiLvlLbl val="0"/>
      </c:catAx>
      <c:valAx>
        <c:axId val="813107647"/>
        <c:scaling>
          <c:orientation val="minMax"/>
          <c:max val="310"/>
          <c:min val="23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05861327"/>
        <c:crosses val="autoZero"/>
        <c:crossBetween val="between"/>
      </c:valAx>
    </c:plotArea>
    <c:legend>
      <c:legendPos val="b"/>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Figures!$B$74</c:f>
              <c:strCache>
                <c:ptCount val="1"/>
                <c:pt idx="0">
                  <c:v>Final RCP3 opex allowance ($m)</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exp"/>
            <c:dispRSqr val="0"/>
            <c:dispEq val="1"/>
            <c:trendlineLbl>
              <c:layout>
                <c:manualLayout>
                  <c:x val="-0.10409893414140468"/>
                  <c:y val="0"/>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cat>
            <c:strRef>
              <c:f>Figures!$C$73:$L$73</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Figures!$C$74:$L$74</c:f>
              <c:numCache>
                <c:formatCode>_(* #,##0.0_);_(* \(#,##0.0\);_(* "–"???_);_(* @_)</c:formatCode>
                <c:ptCount val="10"/>
                <c:pt idx="0">
                  <c:v>251.20997800000001</c:v>
                </c:pt>
                <c:pt idx="1">
                  <c:v>249.74721200000002</c:v>
                </c:pt>
                <c:pt idx="2">
                  <c:v>260.76057930721555</c:v>
                </c:pt>
                <c:pt idx="3">
                  <c:v>259.51974885040977</c:v>
                </c:pt>
                <c:pt idx="4">
                  <c:v>270.43407701714358</c:v>
                </c:pt>
                <c:pt idx="5">
                  <c:v>282.02978112000005</c:v>
                </c:pt>
                <c:pt idx="6">
                  <c:v>286.84899666000001</c:v>
                </c:pt>
                <c:pt idx="7">
                  <c:v>296.96829293000002</c:v>
                </c:pt>
                <c:pt idx="8">
                  <c:v>306.58765871000003</c:v>
                </c:pt>
                <c:pt idx="9">
                  <c:v>307.20741191999997</c:v>
                </c:pt>
              </c:numCache>
            </c:numRef>
          </c:val>
          <c:smooth val="0"/>
          <c:extLst>
            <c:ext xmlns:c16="http://schemas.microsoft.com/office/drawing/2014/chart" uri="{C3380CC4-5D6E-409C-BE32-E72D297353CC}">
              <c16:uniqueId val="{00000000-BF9D-41D1-919F-BA04B4554BF2}"/>
            </c:ext>
          </c:extLst>
        </c:ser>
        <c:ser>
          <c:idx val="1"/>
          <c:order val="1"/>
          <c:tx>
            <c:strRef>
              <c:f>Figures!$B$75</c:f>
              <c:strCache>
                <c:ptCount val="1"/>
                <c:pt idx="0">
                  <c:v>Draft RCP3 opex allowance ($m)</c:v>
                </c:pt>
              </c:strCache>
            </c:strRef>
          </c:tx>
          <c:spPr>
            <a:ln w="28575" cap="rnd">
              <a:solidFill>
                <a:schemeClr val="accent2"/>
              </a:solidFill>
              <a:round/>
            </a:ln>
            <a:effectLst/>
          </c:spPr>
          <c:marker>
            <c:symbol val="none"/>
          </c:marker>
          <c:trendline>
            <c:spPr>
              <a:ln w="19050" cap="rnd">
                <a:solidFill>
                  <a:schemeClr val="accent2"/>
                </a:solidFill>
                <a:prstDash val="sysDot"/>
              </a:ln>
              <a:effectLst/>
            </c:spPr>
            <c:trendlineType val="exp"/>
            <c:dispRSqr val="0"/>
            <c:dispEq val="1"/>
            <c:trendlineLbl>
              <c:layout>
                <c:manualLayout>
                  <c:x val="4.6470654763994028E-2"/>
                  <c:y val="0.1218336549052568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cat>
            <c:strRef>
              <c:f>Figures!$C$73:$L$73</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Figures!$C$75:$L$75</c:f>
              <c:numCache>
                <c:formatCode>_(* #,##0.0_);_(* \(#,##0.0\);_(* "–"???_);_(* @_)</c:formatCode>
                <c:ptCount val="10"/>
                <c:pt idx="0">
                  <c:v>251.20997800000001</c:v>
                </c:pt>
                <c:pt idx="1">
                  <c:v>249.74721200000002</c:v>
                </c:pt>
                <c:pt idx="2">
                  <c:v>260.76057930721555</c:v>
                </c:pt>
                <c:pt idx="3">
                  <c:v>259.51974885040977</c:v>
                </c:pt>
                <c:pt idx="4">
                  <c:v>270.43407701714358</c:v>
                </c:pt>
                <c:pt idx="5">
                  <c:v>278.22978111999998</c:v>
                </c:pt>
                <c:pt idx="6">
                  <c:v>282.74899665999999</c:v>
                </c:pt>
                <c:pt idx="7">
                  <c:v>292.76829293000003</c:v>
                </c:pt>
                <c:pt idx="8">
                  <c:v>302.28765871000002</c:v>
                </c:pt>
                <c:pt idx="9">
                  <c:v>302.60741192</c:v>
                </c:pt>
              </c:numCache>
            </c:numRef>
          </c:val>
          <c:smooth val="0"/>
          <c:extLst>
            <c:ext xmlns:c16="http://schemas.microsoft.com/office/drawing/2014/chart" uri="{C3380CC4-5D6E-409C-BE32-E72D297353CC}">
              <c16:uniqueId val="{00000001-BF9D-41D1-919F-BA04B4554BF2}"/>
            </c:ext>
          </c:extLst>
        </c:ser>
        <c:dLbls>
          <c:showLegendKey val="0"/>
          <c:showVal val="0"/>
          <c:showCatName val="0"/>
          <c:showSerName val="0"/>
          <c:showPercent val="0"/>
          <c:showBubbleSize val="0"/>
        </c:dLbls>
        <c:smooth val="0"/>
        <c:axId val="2013946704"/>
        <c:axId val="210362272"/>
      </c:lineChart>
      <c:catAx>
        <c:axId val="201394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10362272"/>
        <c:crosses val="autoZero"/>
        <c:auto val="1"/>
        <c:lblAlgn val="ctr"/>
        <c:lblOffset val="100"/>
        <c:noMultiLvlLbl val="0"/>
      </c:catAx>
      <c:valAx>
        <c:axId val="210362272"/>
        <c:scaling>
          <c:orientation val="minMax"/>
          <c:max val="310"/>
          <c:min val="2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13946704"/>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Figures!$B$108</c:f>
              <c:strCache>
                <c:ptCount val="1"/>
                <c:pt idx="0">
                  <c:v>Actuals</c:v>
                </c:pt>
              </c:strCache>
            </c:strRef>
          </c:tx>
          <c:spPr>
            <a:ln w="28575" cap="rnd">
              <a:solidFill>
                <a:schemeClr val="accent1"/>
              </a:solidFill>
              <a:round/>
            </a:ln>
            <a:effectLst/>
          </c:spPr>
          <c:marker>
            <c:symbol val="none"/>
          </c:marker>
          <c:cat>
            <c:multiLvlStrRef>
              <c:f>Figures!$C$106:$L$107</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Figures!$C$108:$L$108</c:f>
              <c:numCache>
                <c:formatCode>0.0</c:formatCode>
                <c:ptCount val="10"/>
                <c:pt idx="0">
                  <c:v>251.20997800000001</c:v>
                </c:pt>
                <c:pt idx="1">
                  <c:v>249.74721200000002</c:v>
                </c:pt>
                <c:pt idx="2">
                  <c:v>260.76057930721555</c:v>
                </c:pt>
                <c:pt idx="3">
                  <c:v>259.51974885040977</c:v>
                </c:pt>
                <c:pt idx="4">
                  <c:v>270.43407701714358</c:v>
                </c:pt>
              </c:numCache>
            </c:numRef>
          </c:val>
          <c:smooth val="0"/>
          <c:extLst>
            <c:ext xmlns:c16="http://schemas.microsoft.com/office/drawing/2014/chart" uri="{C3380CC4-5D6E-409C-BE32-E72D297353CC}">
              <c16:uniqueId val="{00000000-D965-4972-9405-F7C537B25F2D}"/>
            </c:ext>
          </c:extLst>
        </c:ser>
        <c:ser>
          <c:idx val="1"/>
          <c:order val="1"/>
          <c:tx>
            <c:strRef>
              <c:f>Figures!$B$109</c:f>
              <c:strCache>
                <c:ptCount val="1"/>
                <c:pt idx="0">
                  <c:v>RCP2 allowance (CPI-adjusted)</c:v>
                </c:pt>
              </c:strCache>
            </c:strRef>
          </c:tx>
          <c:spPr>
            <a:ln w="28575" cap="rnd">
              <a:solidFill>
                <a:schemeClr val="accent2"/>
              </a:solidFill>
              <a:round/>
            </a:ln>
            <a:effectLst/>
          </c:spPr>
          <c:marker>
            <c:symbol val="none"/>
          </c:marker>
          <c:cat>
            <c:multiLvlStrRef>
              <c:f>Figures!$C$106:$L$107</c:f>
              <c:multiLvlStrCache>
                <c:ptCount val="10"/>
                <c:lvl>
                  <c:pt idx="0">
                    <c:v>2015/16</c:v>
                  </c:pt>
                  <c:pt idx="1">
                    <c:v>2016/17</c:v>
                  </c:pt>
                  <c:pt idx="2">
                    <c:v>2017/18</c:v>
                  </c:pt>
                  <c:pt idx="3">
                    <c:v>2018/19</c:v>
                  </c:pt>
                  <c:pt idx="4">
                    <c:v>2019/20</c:v>
                  </c:pt>
                  <c:pt idx="5">
                    <c:v>2020/21</c:v>
                  </c:pt>
                  <c:pt idx="6">
                    <c:v>2021/22</c:v>
                  </c:pt>
                  <c:pt idx="7">
                    <c:v>2022/23</c:v>
                  </c:pt>
                  <c:pt idx="8">
                    <c:v>2023/24</c:v>
                  </c:pt>
                  <c:pt idx="9">
                    <c:v>2024/25</c:v>
                  </c:pt>
                </c:lvl>
                <c:lvl>
                  <c:pt idx="0">
                    <c:v>RCP2</c:v>
                  </c:pt>
                  <c:pt idx="5">
                    <c:v>RCP3</c:v>
                  </c:pt>
                </c:lvl>
              </c:multiLvlStrCache>
            </c:multiLvlStrRef>
          </c:cat>
          <c:val>
            <c:numRef>
              <c:f>Figures!$C$109:$L$109</c:f>
              <c:numCache>
                <c:formatCode>0.0</c:formatCode>
                <c:ptCount val="10"/>
                <c:pt idx="0">
                  <c:v>268.50950662405819</c:v>
                </c:pt>
                <c:pt idx="1">
                  <c:v>275.35239839163683</c:v>
                </c:pt>
                <c:pt idx="2">
                  <c:v>281.47785302078222</c:v>
                </c:pt>
                <c:pt idx="3">
                  <c:v>281.78874885040977</c:v>
                </c:pt>
                <c:pt idx="4">
                  <c:v>283.87907701714357</c:v>
                </c:pt>
              </c:numCache>
            </c:numRef>
          </c:val>
          <c:smooth val="0"/>
          <c:extLst>
            <c:ext xmlns:c16="http://schemas.microsoft.com/office/drawing/2014/chart" uri="{C3380CC4-5D6E-409C-BE32-E72D297353CC}">
              <c16:uniqueId val="{00000001-D965-4972-9405-F7C537B25F2D}"/>
            </c:ext>
          </c:extLst>
        </c:ser>
        <c:ser>
          <c:idx val="2"/>
          <c:order val="2"/>
          <c:tx>
            <c:strRef>
              <c:f>Figures!$B$110</c:f>
              <c:strCache>
                <c:ptCount val="1"/>
                <c:pt idx="0">
                  <c:v>Underlying Opex (steps excluded)</c:v>
                </c:pt>
              </c:strCache>
            </c:strRef>
          </c:tx>
          <c:spPr>
            <a:ln w="28575" cap="rnd">
              <a:solidFill>
                <a:schemeClr val="accent3"/>
              </a:solidFill>
              <a:round/>
            </a:ln>
            <a:effectLst/>
          </c:spPr>
          <c:marker>
            <c:symbol val="none"/>
          </c:marker>
          <c:val>
            <c:numRef>
              <c:f>Figures!$C$110:$L$110</c:f>
              <c:numCache>
                <c:formatCode>0.0</c:formatCode>
                <c:ptCount val="10"/>
                <c:pt idx="2">
                  <c:v>260.76057930721555</c:v>
                </c:pt>
                <c:pt idx="3">
                  <c:v>252.52044585040977</c:v>
                </c:pt>
                <c:pt idx="4">
                  <c:v>258.79354801714356</c:v>
                </c:pt>
                <c:pt idx="5">
                  <c:v>269.498503549475</c:v>
                </c:pt>
                <c:pt idx="6">
                  <c:v>274.66648272611599</c:v>
                </c:pt>
                <c:pt idx="7">
                  <c:v>282.22916398123448</c:v>
                </c:pt>
                <c:pt idx="8">
                  <c:v>288.69626339048239</c:v>
                </c:pt>
                <c:pt idx="9">
                  <c:v>292.22607546032611</c:v>
                </c:pt>
              </c:numCache>
            </c:numRef>
          </c:val>
          <c:smooth val="0"/>
          <c:extLst>
            <c:ext xmlns:c16="http://schemas.microsoft.com/office/drawing/2014/chart" uri="{C3380CC4-5D6E-409C-BE32-E72D297353CC}">
              <c16:uniqueId val="{00000003-D965-4972-9405-F7C537B25F2D}"/>
            </c:ext>
          </c:extLst>
        </c:ser>
        <c:ser>
          <c:idx val="3"/>
          <c:order val="3"/>
          <c:tx>
            <c:strRef>
              <c:f>Figures!$B$111</c:f>
              <c:strCache>
                <c:ptCount val="1"/>
                <c:pt idx="0">
                  <c:v>Step-and-trend backcast</c:v>
                </c:pt>
              </c:strCache>
            </c:strRef>
          </c:tx>
          <c:spPr>
            <a:ln w="28575" cap="rnd">
              <a:solidFill>
                <a:schemeClr val="accent4"/>
              </a:solidFill>
              <a:round/>
            </a:ln>
            <a:effectLst/>
          </c:spPr>
          <c:marker>
            <c:symbol val="none"/>
          </c:marker>
          <c:val>
            <c:numRef>
              <c:f>Figures!$C$111:$L$111</c:f>
              <c:numCache>
                <c:formatCode>0.0</c:formatCode>
                <c:ptCount val="10"/>
                <c:pt idx="2">
                  <c:v>253.82811733661549</c:v>
                </c:pt>
                <c:pt idx="3">
                  <c:v>259.10396822175051</c:v>
                </c:pt>
                <c:pt idx="4">
                  <c:v>264.48947836313437</c:v>
                </c:pt>
                <c:pt idx="5">
                  <c:v>269.9869270428664</c:v>
                </c:pt>
              </c:numCache>
            </c:numRef>
          </c:val>
          <c:smooth val="0"/>
          <c:extLst>
            <c:ext xmlns:c16="http://schemas.microsoft.com/office/drawing/2014/chart" uri="{C3380CC4-5D6E-409C-BE32-E72D297353CC}">
              <c16:uniqueId val="{00000004-D965-4972-9405-F7C537B25F2D}"/>
            </c:ext>
          </c:extLst>
        </c:ser>
        <c:ser>
          <c:idx val="4"/>
          <c:order val="4"/>
          <c:tx>
            <c:strRef>
              <c:f>Figures!$B$112</c:f>
              <c:strCache>
                <c:ptCount val="1"/>
                <c:pt idx="0">
                  <c:v>RCP3 allowance</c:v>
                </c:pt>
              </c:strCache>
            </c:strRef>
          </c:tx>
          <c:spPr>
            <a:ln w="28575" cap="rnd">
              <a:solidFill>
                <a:schemeClr val="accent5"/>
              </a:solidFill>
              <a:round/>
            </a:ln>
            <a:effectLst/>
          </c:spPr>
          <c:marker>
            <c:symbol val="none"/>
          </c:marker>
          <c:val>
            <c:numRef>
              <c:f>Figures!$C$112:$L$112</c:f>
              <c:numCache>
                <c:formatCode>0.0</c:formatCode>
                <c:ptCount val="10"/>
                <c:pt idx="5">
                  <c:v>285.53989194175551</c:v>
                </c:pt>
                <c:pt idx="6">
                  <c:v>290.19561892606367</c:v>
                </c:pt>
                <c:pt idx="7">
                  <c:v>300.42426661675216</c:v>
                </c:pt>
                <c:pt idx="8">
                  <c:v>310.28598933669144</c:v>
                </c:pt>
                <c:pt idx="9">
                  <c:v>310.84555850261535</c:v>
                </c:pt>
              </c:numCache>
            </c:numRef>
          </c:val>
          <c:smooth val="0"/>
          <c:extLst>
            <c:ext xmlns:c16="http://schemas.microsoft.com/office/drawing/2014/chart" uri="{C3380CC4-5D6E-409C-BE32-E72D297353CC}">
              <c16:uniqueId val="{00000005-D965-4972-9405-F7C537B25F2D}"/>
            </c:ext>
          </c:extLst>
        </c:ser>
        <c:ser>
          <c:idx val="5"/>
          <c:order val="5"/>
          <c:tx>
            <c:strRef>
              <c:f>Figures!$B$113</c:f>
              <c:strCache>
                <c:ptCount val="1"/>
                <c:pt idx="0">
                  <c:v>NPV neutral trend</c:v>
                </c:pt>
              </c:strCache>
            </c:strRef>
          </c:tx>
          <c:spPr>
            <a:ln w="28575" cap="rnd">
              <a:solidFill>
                <a:schemeClr val="accent6"/>
              </a:solidFill>
              <a:round/>
            </a:ln>
            <a:effectLst/>
          </c:spPr>
          <c:marker>
            <c:symbol val="none"/>
          </c:marker>
          <c:val>
            <c:numRef>
              <c:f>Figures!$C$113:$L$113</c:f>
              <c:numCache>
                <c:formatCode>0.0</c:formatCode>
                <c:ptCount val="10"/>
                <c:pt idx="5">
                  <c:v>269.9869270428664</c:v>
                </c:pt>
                <c:pt idx="6">
                  <c:v>275.59864091822487</c:v>
                </c:pt>
                <c:pt idx="7">
                  <c:v>281.32699500636619</c:v>
                </c:pt>
                <c:pt idx="8">
                  <c:v>287.17441368949176</c:v>
                </c:pt>
                <c:pt idx="9">
                  <c:v>293.14337174090656</c:v>
                </c:pt>
              </c:numCache>
            </c:numRef>
          </c:val>
          <c:smooth val="0"/>
          <c:extLst>
            <c:ext xmlns:c16="http://schemas.microsoft.com/office/drawing/2014/chart" uri="{C3380CC4-5D6E-409C-BE32-E72D297353CC}">
              <c16:uniqueId val="{00000006-D965-4972-9405-F7C537B25F2D}"/>
            </c:ext>
          </c:extLst>
        </c:ser>
        <c:dLbls>
          <c:showLegendKey val="0"/>
          <c:showVal val="0"/>
          <c:showCatName val="0"/>
          <c:showSerName val="0"/>
          <c:showPercent val="0"/>
          <c:showBubbleSize val="0"/>
        </c:dLbls>
        <c:smooth val="0"/>
        <c:axId val="520529167"/>
        <c:axId val="649577023"/>
      </c:lineChart>
      <c:catAx>
        <c:axId val="520529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577023"/>
        <c:crosses val="autoZero"/>
        <c:auto val="1"/>
        <c:lblAlgn val="ctr"/>
        <c:lblOffset val="100"/>
        <c:noMultiLvlLbl val="0"/>
      </c:catAx>
      <c:valAx>
        <c:axId val="649577023"/>
        <c:scaling>
          <c:orientation val="minMax"/>
          <c:min val="24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529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2326005</xdr:rowOff>
    </xdr:from>
    <xdr:to>
      <xdr:col>4</xdr:col>
      <xdr:colOff>0</xdr:colOff>
      <xdr:row>15</xdr:row>
      <xdr:rowOff>20955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16505"/>
          <a:ext cx="9235440" cy="328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1</xdr:row>
      <xdr:rowOff>0</xdr:rowOff>
    </xdr:from>
    <xdr:to>
      <xdr:col>1</xdr:col>
      <xdr:colOff>1216152</xdr:colOff>
      <xdr:row>1</xdr:row>
      <xdr:rowOff>850392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90500"/>
          <a:ext cx="2816352" cy="850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26455</xdr:colOff>
      <xdr:row>14</xdr:row>
      <xdr:rowOff>10583</xdr:rowOff>
    </xdr:from>
    <xdr:to>
      <xdr:col>12</xdr:col>
      <xdr:colOff>63499</xdr:colOff>
      <xdr:row>35</xdr:row>
      <xdr:rowOff>89428</xdr:rowOff>
    </xdr:to>
    <xdr:graphicFrame macro="">
      <xdr:nvGraphicFramePr>
        <xdr:cNvPr id="4" name="Chart 3">
          <a:extLst>
            <a:ext uri="{FF2B5EF4-FFF2-40B4-BE49-F238E27FC236}">
              <a16:creationId xmlns:a16="http://schemas.microsoft.com/office/drawing/2014/main" id="{0A2AF9C3-9ABD-4099-87FA-845C6A0B7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19050" y="7958138"/>
    <xdr:ext cx="9925050" cy="5586412"/>
    <xdr:graphicFrame macro="">
      <xdr:nvGraphicFramePr>
        <xdr:cNvPr id="2" name="Chart 1">
          <a:extLst>
            <a:ext uri="{FF2B5EF4-FFF2-40B4-BE49-F238E27FC236}">
              <a16:creationId xmlns:a16="http://schemas.microsoft.com/office/drawing/2014/main" id="{E049C1C0-F019-47FB-9352-25076D8774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42887" y="2290762"/>
    <xdr:ext cx="9620250" cy="5365750"/>
    <xdr:graphicFrame macro="">
      <xdr:nvGraphicFramePr>
        <xdr:cNvPr id="15" name="Chart 14">
          <a:extLst>
            <a:ext uri="{FF2B5EF4-FFF2-40B4-BE49-F238E27FC236}">
              <a16:creationId xmlns:a16="http://schemas.microsoft.com/office/drawing/2014/main" id="{EF80C002-1DD3-4960-9C6F-96DEB8DE79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xdr:col>
      <xdr:colOff>47624</xdr:colOff>
      <xdr:row>77</xdr:row>
      <xdr:rowOff>57148</xdr:rowOff>
    </xdr:from>
    <xdr:to>
      <xdr:col>11</xdr:col>
      <xdr:colOff>600075</xdr:colOff>
      <xdr:row>102</xdr:row>
      <xdr:rowOff>47625</xdr:rowOff>
    </xdr:to>
    <xdr:graphicFrame macro="">
      <xdr:nvGraphicFramePr>
        <xdr:cNvPr id="3" name="Chart 2">
          <a:extLst>
            <a:ext uri="{FF2B5EF4-FFF2-40B4-BE49-F238E27FC236}">
              <a16:creationId xmlns:a16="http://schemas.microsoft.com/office/drawing/2014/main" id="{5BAB80EF-12E9-48DB-9EEC-8B172C7745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114300</xdr:colOff>
      <xdr:row>113</xdr:row>
      <xdr:rowOff>161923</xdr:rowOff>
    </xdr:from>
    <xdr:to>
      <xdr:col>12</xdr:col>
      <xdr:colOff>476250</xdr:colOff>
      <xdr:row>137</xdr:row>
      <xdr:rowOff>66675</xdr:rowOff>
    </xdr:to>
    <xdr:graphicFrame macro="">
      <xdr:nvGraphicFramePr>
        <xdr:cNvPr id="4" name="Chart 3">
          <a:extLst>
            <a:ext uri="{FF2B5EF4-FFF2-40B4-BE49-F238E27FC236}">
              <a16:creationId xmlns:a16="http://schemas.microsoft.com/office/drawing/2014/main" id="{3C30001F-06AD-45C5-99BA-17BDA40B53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0.58131</cdr:x>
      <cdr:y>0.42368</cdr:y>
    </cdr:from>
    <cdr:to>
      <cdr:x>0.81308</cdr:x>
      <cdr:y>0.57917</cdr:y>
    </cdr:to>
    <cdr:sp macro="" textlink="">
      <cdr:nvSpPr>
        <cdr:cNvPr id="2" name="TextBox 1">
          <a:extLst xmlns:a="http://schemas.openxmlformats.org/drawingml/2006/main">
            <a:ext uri="{FF2B5EF4-FFF2-40B4-BE49-F238E27FC236}">
              <a16:creationId xmlns:a16="http://schemas.microsoft.com/office/drawing/2014/main" id="{BA4C7242-FC69-4724-90FE-C79A4703BA76}"/>
            </a:ext>
          </a:extLst>
        </cdr:cNvPr>
        <cdr:cNvSpPr txBox="1"/>
      </cdr:nvSpPr>
      <cdr:spPr>
        <a:xfrm xmlns:a="http://schemas.openxmlformats.org/drawingml/2006/main">
          <a:off x="5385955" y="2571749"/>
          <a:ext cx="2147454" cy="9438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sz="1100"/>
        </a:p>
      </cdr:txBody>
    </cdr:sp>
  </cdr:relSizeAnchor>
</c:userShapes>
</file>

<file path=xl/drawings/drawing5.xml><?xml version="1.0" encoding="utf-8"?>
<c:userShapes xmlns:c="http://schemas.openxmlformats.org/drawingml/2006/chart">
  <cdr:relSizeAnchor xmlns:cdr="http://schemas.openxmlformats.org/drawingml/2006/chartDrawing">
    <cdr:from>
      <cdr:x>0.58131</cdr:x>
      <cdr:y>0.42368</cdr:y>
    </cdr:from>
    <cdr:to>
      <cdr:x>0.81308</cdr:x>
      <cdr:y>0.57917</cdr:y>
    </cdr:to>
    <cdr:sp macro="" textlink="">
      <cdr:nvSpPr>
        <cdr:cNvPr id="2" name="TextBox 1">
          <a:extLst xmlns:a="http://schemas.openxmlformats.org/drawingml/2006/main">
            <a:ext uri="{FF2B5EF4-FFF2-40B4-BE49-F238E27FC236}">
              <a16:creationId xmlns:a16="http://schemas.microsoft.com/office/drawing/2014/main" id="{BA4C7242-FC69-4724-90FE-C79A4703BA76}"/>
            </a:ext>
          </a:extLst>
        </cdr:cNvPr>
        <cdr:cNvSpPr txBox="1"/>
      </cdr:nvSpPr>
      <cdr:spPr>
        <a:xfrm xmlns:a="http://schemas.openxmlformats.org/drawingml/2006/main">
          <a:off x="5385955" y="2571749"/>
          <a:ext cx="2147454" cy="9438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Ha/Downloads/227698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enHa/Downloads/2519119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chaelW/Desktop/Expenditure%20Analys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Description"/>
      <sheetName val="Table of Contents"/>
      <sheetName val="Inputs for ROI Calc"/>
      <sheetName val="EDB Selector ROI"/>
      <sheetName val="ROI"/>
      <sheetName val="2 Year IRR"/>
      <sheetName val="3 Year IRR "/>
      <sheetName val="5 Year IRR"/>
      <sheetName val="Outputs"/>
    </sheetNames>
    <sheetDataSet>
      <sheetData sheetId="0" refreshError="1"/>
      <sheetData sheetId="1" refreshError="1"/>
      <sheetData sheetId="2" refreshError="1"/>
      <sheetData sheetId="3"/>
      <sheetData sheetId="4">
        <row r="4">
          <cell r="C4" t="str">
            <v>Centralines</v>
          </cell>
        </row>
      </sheetData>
      <sheetData sheetId="5"/>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Description"/>
      <sheetName val="Table of Contents"/>
      <sheetName val="Inputs"/>
      <sheetName val="Selection"/>
      <sheetName val="Calculation"/>
      <sheetName val="Outputs"/>
    </sheetNames>
    <sheetDataSet>
      <sheetData sheetId="0"/>
      <sheetData sheetId="1"/>
      <sheetData sheetId="2"/>
      <sheetData sheetId="3"/>
      <sheetData sheetId="4">
        <row r="5">
          <cell r="C5" t="str">
            <v>Alpine Energy</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Description"/>
      <sheetName val="Table of Contents"/>
      <sheetName val="Inflators"/>
      <sheetName val="Inputs"/>
      <sheetName val="EDB Select"/>
      <sheetName val="Calculations"/>
      <sheetName val="Output"/>
      <sheetName val="Graphs"/>
      <sheetName val="Table1"/>
      <sheetName val="Table2"/>
    </sheetNames>
    <sheetDataSet>
      <sheetData sheetId="0"/>
      <sheetData sheetId="1"/>
      <sheetData sheetId="2"/>
      <sheetData sheetId="3"/>
      <sheetData sheetId="4"/>
      <sheetData sheetId="5"/>
      <sheetData sheetId="6">
        <row r="7">
          <cell r="E7">
            <v>8.77E-2</v>
          </cell>
        </row>
      </sheetData>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B27157D-64E8-45CC-ACA1-4DF03338E05A}" name="Table7" displayName="Table7" ref="B3:C4" headerRowCount="0" totalsRowShown="0" headerRowDxfId="18" dataDxfId="17">
  <tableColumns count="2">
    <tableColumn id="1" xr3:uid="{4D765EAF-514D-456D-BD2B-A7346E897252}" name="Column1" headerRowDxfId="16" dataDxfId="15"/>
    <tableColumn id="3" xr3:uid="{F5D1AD11-05FB-4E72-9364-493EC9B6134A}" name="Column3" headerRowDxfId="14" dataDxfId="13"/>
  </tableColumns>
  <tableStyleInfo name="TableStyleDark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BD75FB-AB6D-4341-825D-A928A39C108B}" name="Table3" displayName="Table3" ref="B4:E8" headerRowCount="0" totalsRowShown="0" headerRowDxfId="6" headerRowBorderDxfId="5">
  <tableColumns count="4">
    <tableColumn id="1" xr3:uid="{89FD7D8B-70D1-42EE-8380-21031BFE36E8}" name="Column1" headerRowDxfId="4"/>
    <tableColumn id="4" xr3:uid="{4D887BE4-ACCC-43B0-8102-BE76E24C8D68}" name="Column4" headerRowDxfId="3"/>
    <tableColumn id="2" xr3:uid="{F0854E7B-F0C0-4E68-A838-308C90268D89}" name="Column2" headerRowDxfId="2" dataDxfId="1" dataCellStyle="Percent">
      <calculatedColumnFormula>Inputs!#REF!</calculatedColumnFormula>
    </tableColumn>
    <tableColumn id="3" xr3:uid="{F87DE1A0-2522-44E1-87D2-0C550399B53C}" name="Column3" headerRowDxfId="0"/>
  </tableColumns>
  <tableStyleInfo name="TableStyleDark11" showFirstColumn="0" showLastColumn="0" showRowStripes="1" showColumnStripes="0"/>
</table>
</file>

<file path=xl/theme/theme1.xml><?xml version="1.0" encoding="utf-8"?>
<a:theme xmlns:a="http://schemas.openxmlformats.org/drawingml/2006/main" name="Commission Bronze">
  <a:themeElements>
    <a:clrScheme name="Office">
      <a:dk1>
        <a:srgbClr val="000000"/>
      </a:dk1>
      <a:lt1>
        <a:srgbClr val="FFFFFF"/>
      </a:lt1>
      <a:dk2>
        <a:srgbClr val="F9F9F5"/>
      </a:dk2>
      <a:lt2>
        <a:srgbClr val="C00000"/>
      </a:lt2>
      <a:accent1>
        <a:srgbClr val="EAE8DA"/>
      </a:accent1>
      <a:accent2>
        <a:srgbClr val="D7D3BB"/>
      </a:accent2>
      <a:accent3>
        <a:srgbClr val="C9C4A3"/>
      </a:accent3>
      <a:accent4>
        <a:srgbClr val="B0A978"/>
      </a:accent4>
      <a:accent5>
        <a:srgbClr val="968F58"/>
      </a:accent5>
      <a:accent6>
        <a:srgbClr val="645F3A"/>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D17"/>
  <sheetViews>
    <sheetView showGridLines="0" view="pageBreakPreview" zoomScaleNormal="100" zoomScaleSheetLayoutView="100" workbookViewId="0"/>
  </sheetViews>
  <sheetFormatPr defaultColWidth="9.140625" defaultRowHeight="15" customHeight="1" x14ac:dyDescent="0.25"/>
  <cols>
    <col min="1" max="1" width="26.5703125" customWidth="1"/>
    <col min="2" max="2" width="43.140625" customWidth="1"/>
    <col min="3" max="3" width="32.7109375" customWidth="1"/>
    <col min="4" max="4" width="32.28515625" customWidth="1"/>
  </cols>
  <sheetData>
    <row r="1" spans="1:4" ht="15" customHeight="1" x14ac:dyDescent="0.25">
      <c r="A1" s="1"/>
      <c r="B1" s="2"/>
      <c r="C1" s="2"/>
      <c r="D1" s="3"/>
    </row>
    <row r="2" spans="1:4" ht="189" customHeight="1" x14ac:dyDescent="0.25">
      <c r="A2" s="4"/>
      <c r="B2" s="5"/>
      <c r="C2" s="5"/>
      <c r="D2" s="6"/>
    </row>
    <row r="3" spans="1:4" ht="22.5" customHeight="1" x14ac:dyDescent="0.3">
      <c r="A3" s="7" t="s">
        <v>0</v>
      </c>
      <c r="B3" s="8"/>
      <c r="C3" s="8"/>
      <c r="D3" s="9"/>
    </row>
    <row r="4" spans="1:4" ht="22.5" customHeight="1" x14ac:dyDescent="0.3">
      <c r="A4" s="7" t="s">
        <v>133</v>
      </c>
      <c r="B4" s="8"/>
      <c r="C4" s="8"/>
      <c r="D4" s="9"/>
    </row>
    <row r="5" spans="1:4" ht="22.5" customHeight="1" x14ac:dyDescent="0.3">
      <c r="A5" s="7" t="s">
        <v>151</v>
      </c>
      <c r="B5" s="8"/>
      <c r="C5" s="8"/>
      <c r="D5" s="9"/>
    </row>
    <row r="6" spans="1:4" ht="22.5" customHeight="1" x14ac:dyDescent="0.3">
      <c r="A6" s="7"/>
      <c r="B6" s="8"/>
      <c r="C6" s="8"/>
      <c r="D6" s="9"/>
    </row>
    <row r="7" spans="1:4" ht="42" customHeight="1" x14ac:dyDescent="0.25">
      <c r="A7" s="4"/>
      <c r="B7" s="5"/>
      <c r="C7" s="5"/>
      <c r="D7" s="6"/>
    </row>
    <row r="8" spans="1:4" ht="15" customHeight="1" x14ac:dyDescent="0.25">
      <c r="A8" s="4"/>
      <c r="B8" s="10"/>
      <c r="C8" s="10"/>
      <c r="D8" s="11"/>
    </row>
    <row r="9" spans="1:4" ht="15" customHeight="1" x14ac:dyDescent="0.25">
      <c r="A9" s="4"/>
      <c r="B9" s="10"/>
      <c r="C9" s="10"/>
      <c r="D9" s="6"/>
    </row>
    <row r="10" spans="1:4" ht="15" customHeight="1" x14ac:dyDescent="0.25">
      <c r="A10" s="4"/>
      <c r="B10" s="10"/>
      <c r="C10" s="10"/>
      <c r="D10" s="6"/>
    </row>
    <row r="11" spans="1:4" ht="15" customHeight="1" x14ac:dyDescent="0.25">
      <c r="A11" s="4"/>
      <c r="B11" s="10"/>
      <c r="C11" s="10"/>
      <c r="D11" s="6"/>
    </row>
    <row r="12" spans="1:4" ht="15" customHeight="1" x14ac:dyDescent="0.25">
      <c r="A12" s="4"/>
      <c r="B12" s="10"/>
      <c r="C12" s="10"/>
      <c r="D12" s="11"/>
    </row>
    <row r="13" spans="1:4" ht="15" customHeight="1" x14ac:dyDescent="0.25">
      <c r="A13" s="4"/>
      <c r="B13" s="10"/>
      <c r="C13" s="10"/>
      <c r="D13" s="11"/>
    </row>
    <row r="14" spans="1:4" ht="15" customHeight="1" x14ac:dyDescent="0.25">
      <c r="A14" s="4"/>
      <c r="B14" s="10"/>
      <c r="C14" s="10"/>
      <c r="D14" s="6"/>
    </row>
    <row r="15" spans="1:4" ht="15" customHeight="1" x14ac:dyDescent="0.25">
      <c r="A15" s="4"/>
      <c r="B15" s="10"/>
      <c r="C15" s="10"/>
      <c r="D15" s="6"/>
    </row>
    <row r="16" spans="1:4" ht="15" customHeight="1" x14ac:dyDescent="0.25">
      <c r="A16" s="4"/>
      <c r="B16" s="10"/>
      <c r="C16" s="10"/>
      <c r="D16" s="6"/>
    </row>
    <row r="17" spans="1:4" ht="15" customHeight="1" x14ac:dyDescent="0.25">
      <c r="A17" s="12" t="s">
        <v>150</v>
      </c>
      <c r="B17" s="13"/>
      <c r="C17" s="13"/>
      <c r="D17" s="14"/>
    </row>
  </sheetData>
  <pageMargins left="0.70866141732283472" right="0.70866141732283472" top="0.74803149606299213" bottom="0.74803149606299213" header="0.31496062992125984" footer="0.31496062992125984"/>
  <pageSetup paperSize="9" scale="97" orientation="landscape" r:id="rId1"/>
  <headerFooter>
    <oddFooter>&amp;L&amp;F&amp;C&amp;A&amp;R&amp;P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A2C2C-342E-4384-8492-589C29A013B6}">
  <sheetPr codeName="Sheet7">
    <tabColor theme="5" tint="-0.249977111117893"/>
    <pageSetUpPr fitToPage="1"/>
  </sheetPr>
  <dimension ref="A1:Y77"/>
  <sheetViews>
    <sheetView showGridLines="0" view="pageBreakPreview" zoomScaleNormal="90" zoomScaleSheetLayoutView="100" workbookViewId="0"/>
  </sheetViews>
  <sheetFormatPr defaultColWidth="9.140625" defaultRowHeight="15" customHeight="1" outlineLevelRow="1" x14ac:dyDescent="0.25"/>
  <cols>
    <col min="1" max="25" width="9.7109375" customWidth="1"/>
    <col min="26" max="95" width="9.140625" customWidth="1"/>
  </cols>
  <sheetData>
    <row r="1" spans="1:25" ht="26.25" x14ac:dyDescent="0.4">
      <c r="A1" s="353" t="s">
        <v>176</v>
      </c>
      <c r="B1" s="150"/>
      <c r="C1" s="150"/>
      <c r="D1" s="150"/>
      <c r="E1" s="150"/>
      <c r="F1" s="150"/>
      <c r="G1" s="150"/>
      <c r="H1" s="150"/>
      <c r="I1" s="150"/>
      <c r="J1" s="150"/>
      <c r="K1" s="151"/>
      <c r="L1" s="151"/>
      <c r="M1" s="151"/>
      <c r="N1" s="151"/>
      <c r="O1" s="151"/>
      <c r="P1" s="151"/>
      <c r="Q1" s="151"/>
      <c r="R1" s="151"/>
      <c r="S1" s="151"/>
      <c r="T1" s="151"/>
      <c r="U1" s="151"/>
      <c r="V1" s="151"/>
      <c r="W1" s="151"/>
      <c r="X1" s="151"/>
      <c r="Y1" s="152"/>
    </row>
    <row r="2" spans="1:25" ht="12.95" customHeight="1" x14ac:dyDescent="0.25">
      <c r="A2" s="153" t="s">
        <v>5</v>
      </c>
      <c r="B2" s="153"/>
      <c r="C2" s="153"/>
      <c r="D2" s="153"/>
      <c r="E2" s="153"/>
      <c r="F2" s="153"/>
      <c r="G2" s="153"/>
      <c r="H2" s="153"/>
      <c r="I2" s="153"/>
      <c r="J2" s="153"/>
      <c r="K2" s="154"/>
      <c r="L2" s="154"/>
      <c r="M2" s="154"/>
      <c r="N2" s="154"/>
      <c r="O2" s="154"/>
      <c r="P2" s="155"/>
      <c r="Q2" s="155"/>
      <c r="R2" s="155"/>
      <c r="S2" s="155"/>
      <c r="T2" s="155"/>
      <c r="U2" s="155"/>
      <c r="V2" s="155"/>
      <c r="W2" s="155"/>
      <c r="X2" s="155"/>
      <c r="Y2" s="156"/>
    </row>
    <row r="3" spans="1:25" ht="12.95" customHeight="1" x14ac:dyDescent="0.25">
      <c r="A3" s="157" t="s">
        <v>6</v>
      </c>
      <c r="B3" s="157"/>
      <c r="C3" s="157"/>
      <c r="D3" s="157"/>
      <c r="E3" s="157"/>
      <c r="F3" s="157"/>
      <c r="G3" s="157"/>
      <c r="H3" s="157"/>
      <c r="I3" s="157"/>
      <c r="J3" s="157"/>
      <c r="K3" s="157"/>
      <c r="L3" s="157"/>
      <c r="M3" s="157"/>
      <c r="N3" s="157"/>
      <c r="O3" s="157"/>
      <c r="P3" s="157"/>
      <c r="Q3" s="157" t="s">
        <v>7</v>
      </c>
      <c r="R3" s="157"/>
      <c r="S3" s="157"/>
      <c r="T3" s="157"/>
      <c r="U3" s="157"/>
      <c r="V3" s="157"/>
      <c r="W3" s="157"/>
      <c r="X3" s="157"/>
      <c r="Y3" s="145"/>
    </row>
    <row r="4" spans="1:25" ht="12.95" customHeight="1" x14ac:dyDescent="0.25">
      <c r="A4" s="157" t="s">
        <v>8</v>
      </c>
      <c r="B4" s="157"/>
      <c r="C4" s="157"/>
      <c r="D4" s="157"/>
      <c r="E4" s="157"/>
      <c r="F4" s="157"/>
      <c r="G4" s="157"/>
      <c r="H4" s="157"/>
      <c r="I4" s="157"/>
      <c r="J4" s="157"/>
      <c r="K4" s="157"/>
      <c r="L4" s="157"/>
      <c r="M4" s="157"/>
      <c r="N4" s="157"/>
      <c r="O4" s="157"/>
      <c r="P4" s="157"/>
      <c r="Q4" s="157"/>
      <c r="R4" s="158"/>
      <c r="S4" s="157" t="s">
        <v>9</v>
      </c>
      <c r="T4" s="157"/>
      <c r="U4" s="157"/>
      <c r="V4" s="157"/>
      <c r="W4" s="157"/>
      <c r="X4" s="157"/>
      <c r="Y4" s="145"/>
    </row>
    <row r="5" spans="1:25" ht="12.95" customHeight="1" x14ac:dyDescent="0.25">
      <c r="A5" s="157" t="s">
        <v>10</v>
      </c>
      <c r="B5" s="157"/>
      <c r="C5" s="157"/>
      <c r="D5" s="157"/>
      <c r="E5" s="157"/>
      <c r="F5" s="157"/>
      <c r="G5" s="157"/>
      <c r="H5" s="157"/>
      <c r="I5" s="157"/>
      <c r="J5" s="157"/>
      <c r="K5" s="157"/>
      <c r="L5" s="157"/>
      <c r="M5" s="157"/>
      <c r="N5" s="157"/>
      <c r="O5" s="157"/>
      <c r="P5" s="157"/>
      <c r="Q5" s="157"/>
      <c r="R5" s="159"/>
      <c r="S5" s="157" t="s">
        <v>11</v>
      </c>
      <c r="T5" s="157"/>
      <c r="U5" s="157"/>
      <c r="V5" s="157"/>
      <c r="W5" s="157"/>
      <c r="X5" s="157"/>
      <c r="Y5" s="145"/>
    </row>
    <row r="6" spans="1:25" ht="12.95" customHeight="1" x14ac:dyDescent="0.25">
      <c r="A6" s="157"/>
      <c r="B6" s="160"/>
      <c r="C6" s="160"/>
      <c r="D6" s="160"/>
      <c r="E6" s="160"/>
      <c r="F6" s="160"/>
      <c r="G6" s="160"/>
      <c r="H6" s="160"/>
      <c r="I6" s="160"/>
      <c r="J6" s="160"/>
      <c r="K6" s="160"/>
      <c r="L6" s="160"/>
      <c r="M6" s="160"/>
      <c r="N6" s="160"/>
      <c r="O6" s="160"/>
      <c r="P6" s="160"/>
      <c r="Q6" s="160"/>
      <c r="R6" s="161"/>
      <c r="S6" s="157" t="s">
        <v>12</v>
      </c>
      <c r="T6" s="160"/>
      <c r="U6" s="160"/>
      <c r="V6" s="160"/>
      <c r="W6" s="160"/>
      <c r="X6" s="160"/>
      <c r="Y6" s="156"/>
    </row>
    <row r="7" spans="1:25" ht="12.95" customHeight="1" x14ac:dyDescent="0.25">
      <c r="A7" s="157" t="s">
        <v>13</v>
      </c>
      <c r="B7" s="160"/>
      <c r="C7" s="160"/>
      <c r="D7" s="160"/>
      <c r="E7" s="160"/>
      <c r="F7" s="160"/>
      <c r="G7" s="160"/>
      <c r="H7" s="160"/>
      <c r="I7" s="160"/>
      <c r="J7" s="160"/>
      <c r="K7" s="160"/>
      <c r="L7" s="160"/>
      <c r="M7" s="160"/>
      <c r="N7" s="160"/>
      <c r="O7" s="160"/>
      <c r="P7" s="160"/>
      <c r="Q7" s="160"/>
      <c r="R7" s="160"/>
      <c r="S7" s="160"/>
      <c r="T7" s="160"/>
      <c r="U7" s="160"/>
      <c r="V7" s="160"/>
      <c r="W7" s="160"/>
      <c r="X7" s="160"/>
      <c r="Y7" s="156"/>
    </row>
    <row r="8" spans="1:25" ht="12.95" customHeight="1" x14ac:dyDescent="0.25">
      <c r="A8" s="160"/>
      <c r="B8" s="160"/>
      <c r="C8" s="160"/>
      <c r="D8" s="160"/>
      <c r="E8" s="160"/>
      <c r="F8" s="160"/>
      <c r="G8" s="160"/>
      <c r="H8" s="160"/>
      <c r="I8" s="160"/>
      <c r="J8" s="160"/>
      <c r="K8" s="160"/>
      <c r="L8" s="160"/>
      <c r="M8" s="160"/>
      <c r="N8" s="160"/>
      <c r="O8" s="160"/>
      <c r="P8" s="160"/>
      <c r="Q8" s="160"/>
      <c r="R8" s="160"/>
      <c r="S8" s="160"/>
      <c r="T8" s="160"/>
      <c r="U8" s="160"/>
      <c r="V8" s="160"/>
      <c r="W8" s="160"/>
      <c r="X8" s="160"/>
      <c r="Y8" s="156"/>
    </row>
    <row r="9" spans="1:25" ht="12.95" customHeight="1" x14ac:dyDescent="0.25">
      <c r="A9" s="160"/>
      <c r="B9" s="160"/>
      <c r="C9" s="160"/>
      <c r="D9" s="160"/>
      <c r="E9" s="160"/>
      <c r="F9" s="160"/>
      <c r="G9" s="160"/>
      <c r="H9" s="160"/>
      <c r="I9" s="160"/>
      <c r="J9" s="160"/>
      <c r="K9" s="160"/>
      <c r="L9" s="160"/>
      <c r="M9" s="160"/>
      <c r="N9" s="160"/>
      <c r="O9" s="160"/>
      <c r="P9" s="160"/>
      <c r="Q9" s="160"/>
      <c r="R9" s="160"/>
      <c r="S9" s="160"/>
      <c r="T9" s="160"/>
      <c r="U9" s="160"/>
      <c r="V9" s="160"/>
      <c r="W9" s="160"/>
      <c r="X9" s="160"/>
      <c r="Y9" s="156"/>
    </row>
    <row r="10" spans="1:25" ht="12.95" customHeight="1" x14ac:dyDescent="0.25">
      <c r="A10" s="153" t="s">
        <v>2</v>
      </c>
      <c r="B10" s="162"/>
      <c r="C10" s="162"/>
      <c r="D10" s="162"/>
      <c r="E10" s="162"/>
      <c r="F10" s="162"/>
      <c r="G10" s="162"/>
      <c r="H10" s="162"/>
      <c r="I10" s="162"/>
      <c r="J10" s="162"/>
      <c r="K10" s="163"/>
      <c r="L10" s="163"/>
      <c r="M10" s="163"/>
      <c r="N10" s="163"/>
      <c r="O10" s="163"/>
      <c r="P10" s="164"/>
      <c r="Q10" s="164"/>
      <c r="R10" s="164"/>
      <c r="S10" s="164"/>
      <c r="T10" s="164"/>
      <c r="U10" s="164"/>
      <c r="V10" s="164"/>
      <c r="W10" s="164"/>
      <c r="X10" s="164"/>
      <c r="Y10" s="145"/>
    </row>
    <row r="11" spans="1:25" ht="12.95" customHeight="1" x14ac:dyDescent="0.25">
      <c r="A11" s="165"/>
      <c r="B11" s="166"/>
      <c r="C11" s="166"/>
      <c r="D11" s="166"/>
      <c r="E11" s="166"/>
      <c r="F11" s="166"/>
      <c r="G11" s="166"/>
      <c r="H11" s="166"/>
      <c r="I11" s="166"/>
      <c r="J11" s="166"/>
      <c r="K11" s="167"/>
      <c r="L11" s="167"/>
      <c r="M11" s="167"/>
      <c r="N11" s="167"/>
      <c r="O11" s="167"/>
      <c r="P11" s="157"/>
      <c r="Q11" s="157"/>
      <c r="R11" s="157"/>
      <c r="S11" s="157"/>
      <c r="T11" s="157"/>
      <c r="U11" s="157"/>
      <c r="V11" s="157"/>
      <c r="W11" s="157"/>
      <c r="X11" s="157"/>
      <c r="Y11" s="145"/>
    </row>
    <row r="12" spans="1:25" ht="12.95" customHeight="1" x14ac:dyDescent="0.25">
      <c r="A12" s="165"/>
      <c r="B12" s="166"/>
      <c r="C12" s="166"/>
      <c r="D12" s="166"/>
      <c r="E12" s="166"/>
      <c r="F12" s="166"/>
      <c r="G12" s="166"/>
      <c r="H12" s="166"/>
      <c r="I12" s="168">
        <v>1</v>
      </c>
      <c r="J12" s="168">
        <v>2</v>
      </c>
      <c r="K12" s="168">
        <v>3</v>
      </c>
      <c r="L12" s="168">
        <v>4</v>
      </c>
      <c r="M12" s="168">
        <v>5</v>
      </c>
      <c r="N12" s="169">
        <v>6</v>
      </c>
      <c r="O12" s="168">
        <v>7</v>
      </c>
      <c r="P12" s="168">
        <v>8</v>
      </c>
      <c r="Q12" s="168">
        <v>9</v>
      </c>
      <c r="R12" s="168">
        <v>10</v>
      </c>
      <c r="S12" s="168">
        <v>11</v>
      </c>
      <c r="T12" s="168">
        <v>12</v>
      </c>
      <c r="U12" s="168">
        <v>13</v>
      </c>
      <c r="V12" s="168">
        <v>14</v>
      </c>
      <c r="W12" s="168">
        <v>15</v>
      </c>
      <c r="X12" s="157"/>
      <c r="Y12" s="145"/>
    </row>
    <row r="13" spans="1:25" ht="12.95" customHeight="1" x14ac:dyDescent="0.25">
      <c r="A13" s="170" t="s">
        <v>14</v>
      </c>
      <c r="B13" s="170"/>
      <c r="C13" s="170"/>
      <c r="D13" s="170"/>
      <c r="E13" s="170"/>
      <c r="F13" s="170"/>
      <c r="G13" s="157"/>
      <c r="H13" s="157"/>
      <c r="I13" s="285">
        <f>Inputs!D13</f>
        <v>268.50950662405819</v>
      </c>
      <c r="J13" s="285">
        <f>Inputs!E13</f>
        <v>275.35239839163683</v>
      </c>
      <c r="K13" s="285">
        <f>Inputs!F13</f>
        <v>281.47785302078222</v>
      </c>
      <c r="L13" s="285">
        <f>Inputs!G13</f>
        <v>281.78874885040977</v>
      </c>
      <c r="M13" s="285">
        <f>Inputs!H13</f>
        <v>283.87907701714357</v>
      </c>
      <c r="N13" s="290">
        <f>'IPP3 allowance'!C5</f>
        <v>282.02978112000005</v>
      </c>
      <c r="O13" s="290">
        <f>'IPP3 allowance'!D5</f>
        <v>286.84899666000001</v>
      </c>
      <c r="P13" s="290">
        <f>'IPP3 allowance'!E5</f>
        <v>296.96829293000002</v>
      </c>
      <c r="Q13" s="290">
        <f>'IPP3 allowance'!F5</f>
        <v>306.58765871000003</v>
      </c>
      <c r="R13" s="290">
        <f>'IPP3 allowance'!G5</f>
        <v>307.20741191999997</v>
      </c>
      <c r="S13" s="290">
        <v>0</v>
      </c>
      <c r="T13" s="290">
        <v>0</v>
      </c>
      <c r="U13" s="290">
        <v>0</v>
      </c>
      <c r="V13" s="290">
        <v>0</v>
      </c>
      <c r="W13" s="290">
        <v>0</v>
      </c>
      <c r="X13" s="157"/>
      <c r="Y13" s="145"/>
    </row>
    <row r="14" spans="1:25" ht="12.95" customHeight="1" x14ac:dyDescent="0.25">
      <c r="A14" s="170" t="s">
        <v>102</v>
      </c>
      <c r="B14" s="170"/>
      <c r="C14" s="170"/>
      <c r="D14" s="170"/>
      <c r="E14" s="170"/>
      <c r="F14" s="170"/>
      <c r="G14" s="157"/>
      <c r="H14" s="157"/>
      <c r="I14" s="285">
        <f>Inputs!D14</f>
        <v>251.20997800000001</v>
      </c>
      <c r="J14" s="285">
        <f>Inputs!E14</f>
        <v>249.74721200000002</v>
      </c>
      <c r="K14" s="285">
        <f>Inputs!F14</f>
        <v>260.76057930721555</v>
      </c>
      <c r="L14" s="285">
        <f>Inputs!G14</f>
        <v>259.51974885040977</v>
      </c>
      <c r="M14" s="285">
        <f>Inputs!H14</f>
        <v>270.43407701714358</v>
      </c>
      <c r="N14" s="264"/>
      <c r="O14" s="263"/>
      <c r="P14" s="263"/>
      <c r="Q14" s="263"/>
      <c r="R14" s="263"/>
      <c r="S14" s="264"/>
      <c r="T14" s="263"/>
      <c r="U14" s="263"/>
      <c r="V14" s="263"/>
      <c r="W14" s="263"/>
      <c r="X14" s="157"/>
      <c r="Y14" s="145"/>
    </row>
    <row r="15" spans="1:25" ht="12.95" customHeight="1" x14ac:dyDescent="0.25">
      <c r="A15" s="170" t="s">
        <v>15</v>
      </c>
      <c r="B15" s="170"/>
      <c r="C15" s="170"/>
      <c r="D15" s="170"/>
      <c r="E15" s="170"/>
      <c r="F15" s="170"/>
      <c r="G15" s="157"/>
      <c r="H15" s="157"/>
      <c r="I15" s="171">
        <f>'Back cast calculations'!C5</f>
        <v>4.5699999999999998E-2</v>
      </c>
      <c r="J15" s="170"/>
      <c r="K15" s="170"/>
      <c r="L15" s="170"/>
      <c r="M15" s="172"/>
      <c r="N15" s="172"/>
      <c r="O15" s="172"/>
      <c r="P15" s="157"/>
      <c r="Q15" s="157"/>
      <c r="R15" s="157"/>
      <c r="S15" s="157"/>
      <c r="T15" s="157"/>
      <c r="U15" s="157"/>
      <c r="V15" s="157"/>
      <c r="W15" s="157"/>
      <c r="X15" s="157"/>
      <c r="Y15" s="145"/>
    </row>
    <row r="16" spans="1:25" ht="12.95" customHeight="1" x14ac:dyDescent="0.25">
      <c r="A16" s="170"/>
      <c r="B16" s="170"/>
      <c r="C16" s="170"/>
      <c r="D16" s="170"/>
      <c r="E16" s="170"/>
      <c r="F16" s="170"/>
      <c r="G16" s="157"/>
      <c r="H16" s="157"/>
      <c r="I16" s="157"/>
      <c r="J16" s="157"/>
      <c r="K16" s="157"/>
      <c r="L16" s="157"/>
      <c r="M16" s="157"/>
      <c r="N16" s="157"/>
      <c r="O16" s="157"/>
      <c r="P16" s="157"/>
      <c r="Q16" s="157"/>
      <c r="R16" s="157"/>
      <c r="S16" s="157"/>
      <c r="T16" s="157"/>
      <c r="U16" s="157"/>
      <c r="V16" s="157"/>
      <c r="W16" s="157"/>
      <c r="X16" s="157"/>
      <c r="Y16" s="145"/>
    </row>
    <row r="17" spans="1:25" ht="12.95" customHeight="1" x14ac:dyDescent="0.25">
      <c r="A17" s="170"/>
      <c r="B17" s="170"/>
      <c r="C17" s="170"/>
      <c r="D17" s="170"/>
      <c r="E17" s="170"/>
      <c r="F17" s="170"/>
      <c r="G17" s="170"/>
      <c r="H17" s="170"/>
      <c r="I17" s="170"/>
      <c r="J17" s="170"/>
      <c r="K17" s="149"/>
      <c r="L17" s="173"/>
      <c r="M17" s="145"/>
      <c r="N17" s="172"/>
      <c r="O17" s="172"/>
      <c r="P17" s="157"/>
      <c r="Q17" s="157"/>
      <c r="R17" s="157"/>
      <c r="S17" s="157"/>
      <c r="T17" s="157"/>
      <c r="U17" s="157"/>
      <c r="V17" s="157"/>
      <c r="W17" s="157"/>
      <c r="X17" s="157"/>
      <c r="Y17" s="145"/>
    </row>
    <row r="18" spans="1:25" ht="12.95" customHeight="1" x14ac:dyDescent="0.25">
      <c r="A18" s="174" t="s">
        <v>3</v>
      </c>
      <c r="B18" s="175"/>
      <c r="C18" s="175"/>
      <c r="D18" s="175"/>
      <c r="E18" s="175"/>
      <c r="F18" s="175"/>
      <c r="G18" s="175"/>
      <c r="H18" s="175"/>
      <c r="I18" s="175"/>
      <c r="J18" s="175"/>
      <c r="K18" s="176"/>
      <c r="L18" s="163"/>
      <c r="M18" s="163"/>
      <c r="N18" s="163"/>
      <c r="O18" s="163"/>
      <c r="P18" s="164"/>
      <c r="Q18" s="164"/>
      <c r="R18" s="164"/>
      <c r="S18" s="164"/>
      <c r="T18" s="164"/>
      <c r="U18" s="164"/>
      <c r="V18" s="164"/>
      <c r="W18" s="164"/>
      <c r="X18" s="164"/>
      <c r="Y18" s="145"/>
    </row>
    <row r="19" spans="1:25" ht="12.95" customHeight="1" x14ac:dyDescent="0.25">
      <c r="A19" s="177"/>
      <c r="B19" s="177"/>
      <c r="C19" s="177"/>
      <c r="D19" s="177"/>
      <c r="E19" s="177"/>
      <c r="F19" s="177"/>
      <c r="G19" s="177"/>
      <c r="H19" s="177"/>
      <c r="I19" s="178"/>
      <c r="J19" s="173"/>
      <c r="K19" s="173"/>
      <c r="L19" s="173"/>
      <c r="M19" s="149"/>
      <c r="N19" s="149"/>
      <c r="O19" s="149"/>
      <c r="P19" s="157"/>
      <c r="Q19" s="157"/>
      <c r="R19" s="157"/>
      <c r="S19" s="157"/>
      <c r="T19" s="157"/>
      <c r="U19" s="157"/>
      <c r="V19" s="157"/>
      <c r="W19" s="157"/>
      <c r="X19" s="157"/>
      <c r="Y19" s="145"/>
    </row>
    <row r="20" spans="1:25" ht="12.95" customHeight="1" x14ac:dyDescent="0.25">
      <c r="A20" s="145"/>
      <c r="B20" s="145"/>
      <c r="C20" s="145"/>
      <c r="D20" s="145"/>
      <c r="E20" s="145"/>
      <c r="F20" s="145"/>
      <c r="G20" s="145"/>
      <c r="H20" s="145"/>
      <c r="I20" s="145"/>
      <c r="J20" s="157"/>
      <c r="K20" s="179" t="s">
        <v>16</v>
      </c>
      <c r="L20" s="157"/>
      <c r="M20" s="145"/>
      <c r="N20" s="157"/>
      <c r="O20" s="157"/>
      <c r="P20" s="179" t="s">
        <v>17</v>
      </c>
      <c r="Q20" s="157"/>
      <c r="R20" s="145"/>
      <c r="S20" s="145"/>
      <c r="T20" s="157"/>
      <c r="U20" s="179" t="s">
        <v>18</v>
      </c>
      <c r="V20" s="157"/>
      <c r="W20" s="157"/>
      <c r="X20" s="145"/>
      <c r="Y20" s="145"/>
    </row>
    <row r="21" spans="1:25" ht="12.95" customHeight="1" x14ac:dyDescent="0.25">
      <c r="A21" s="145"/>
      <c r="B21" s="145"/>
      <c r="C21" s="145"/>
      <c r="D21" s="145"/>
      <c r="E21" s="145"/>
      <c r="F21" s="145"/>
      <c r="G21" s="145"/>
      <c r="H21" s="145"/>
      <c r="I21" s="180">
        <v>1</v>
      </c>
      <c r="J21" s="181">
        <f>I21+1</f>
        <v>2</v>
      </c>
      <c r="K21" s="181">
        <f t="shared" ref="K21:Y22" si="0">J21+1</f>
        <v>3</v>
      </c>
      <c r="L21" s="181">
        <f t="shared" si="0"/>
        <v>4</v>
      </c>
      <c r="M21" s="182">
        <f t="shared" si="0"/>
        <v>5</v>
      </c>
      <c r="N21" s="180">
        <f t="shared" si="0"/>
        <v>6</v>
      </c>
      <c r="O21" s="181">
        <f t="shared" si="0"/>
        <v>7</v>
      </c>
      <c r="P21" s="181">
        <f t="shared" si="0"/>
        <v>8</v>
      </c>
      <c r="Q21" s="181">
        <f t="shared" si="0"/>
        <v>9</v>
      </c>
      <c r="R21" s="182">
        <f t="shared" si="0"/>
        <v>10</v>
      </c>
      <c r="S21" s="180">
        <f t="shared" si="0"/>
        <v>11</v>
      </c>
      <c r="T21" s="181">
        <f t="shared" si="0"/>
        <v>12</v>
      </c>
      <c r="U21" s="181">
        <f t="shared" si="0"/>
        <v>13</v>
      </c>
      <c r="V21" s="181">
        <f t="shared" si="0"/>
        <v>14</v>
      </c>
      <c r="W21" s="182">
        <f t="shared" si="0"/>
        <v>15</v>
      </c>
      <c r="X21" s="180">
        <f t="shared" si="0"/>
        <v>16</v>
      </c>
      <c r="Y21" s="181">
        <f t="shared" si="0"/>
        <v>17</v>
      </c>
    </row>
    <row r="22" spans="1:25" ht="12.95" customHeight="1" x14ac:dyDescent="0.25">
      <c r="A22" s="183" t="s">
        <v>19</v>
      </c>
      <c r="B22" s="183"/>
      <c r="C22" s="183"/>
      <c r="D22" s="183"/>
      <c r="E22" s="183"/>
      <c r="F22" s="183"/>
      <c r="G22" s="183"/>
      <c r="H22" s="183"/>
      <c r="I22" s="184">
        <v>0</v>
      </c>
      <c r="J22" s="184">
        <f>I22+1</f>
        <v>1</v>
      </c>
      <c r="K22" s="184">
        <f t="shared" si="0"/>
        <v>2</v>
      </c>
      <c r="L22" s="184">
        <f t="shared" si="0"/>
        <v>3</v>
      </c>
      <c r="M22" s="185">
        <f t="shared" si="0"/>
        <v>4</v>
      </c>
      <c r="N22" s="186">
        <f t="shared" si="0"/>
        <v>5</v>
      </c>
      <c r="O22" s="184">
        <f t="shared" si="0"/>
        <v>6</v>
      </c>
      <c r="P22" s="184">
        <f t="shared" si="0"/>
        <v>7</v>
      </c>
      <c r="Q22" s="184">
        <f t="shared" si="0"/>
        <v>8</v>
      </c>
      <c r="R22" s="185">
        <f t="shared" si="0"/>
        <v>9</v>
      </c>
      <c r="S22" s="186">
        <f t="shared" si="0"/>
        <v>10</v>
      </c>
      <c r="T22" s="184">
        <f t="shared" si="0"/>
        <v>11</v>
      </c>
      <c r="U22" s="184">
        <f t="shared" si="0"/>
        <v>12</v>
      </c>
      <c r="V22" s="184">
        <f t="shared" si="0"/>
        <v>13</v>
      </c>
      <c r="W22" s="185">
        <f t="shared" si="0"/>
        <v>14</v>
      </c>
      <c r="X22" s="184">
        <f t="shared" si="0"/>
        <v>15</v>
      </c>
      <c r="Y22" s="184">
        <f t="shared" si="0"/>
        <v>16</v>
      </c>
    </row>
    <row r="23" spans="1:25" ht="12.95" customHeight="1" x14ac:dyDescent="0.25">
      <c r="A23" s="183" t="s">
        <v>20</v>
      </c>
      <c r="B23" s="183"/>
      <c r="C23" s="183"/>
      <c r="D23" s="183"/>
      <c r="E23" s="183"/>
      <c r="F23" s="183"/>
      <c r="G23" s="183"/>
      <c r="H23" s="183"/>
      <c r="I23" s="187">
        <f t="shared" ref="I23:Y23" si="1">1/(1+$I$15)^I22</f>
        <v>1</v>
      </c>
      <c r="J23" s="187">
        <f t="shared" si="1"/>
        <v>0.95629721717509797</v>
      </c>
      <c r="K23" s="187">
        <f t="shared" si="1"/>
        <v>0.91450436757683651</v>
      </c>
      <c r="L23" s="187">
        <f t="shared" si="1"/>
        <v>0.87453798180820153</v>
      </c>
      <c r="M23" s="188">
        <f t="shared" si="1"/>
        <v>0.83631823831710961</v>
      </c>
      <c r="N23" s="189">
        <f t="shared" si="1"/>
        <v>0.79976880397543226</v>
      </c>
      <c r="O23" s="187">
        <f t="shared" si="1"/>
        <v>0.76481668162516248</v>
      </c>
      <c r="P23" s="187">
        <f t="shared" si="1"/>
        <v>0.73139206428723558</v>
      </c>
      <c r="Q23" s="187">
        <f t="shared" si="1"/>
        <v>0.69942819574183379</v>
      </c>
      <c r="R23" s="188">
        <f t="shared" si="1"/>
        <v>0.66886123720171531</v>
      </c>
      <c r="S23" s="189">
        <f t="shared" si="1"/>
        <v>0.63963013981229344</v>
      </c>
      <c r="T23" s="187">
        <f t="shared" si="1"/>
        <v>0.61167652272381512</v>
      </c>
      <c r="U23" s="187">
        <f t="shared" si="1"/>
        <v>0.58494455649212496</v>
      </c>
      <c r="V23" s="187">
        <f t="shared" si="1"/>
        <v>0.55938085157514095</v>
      </c>
      <c r="W23" s="188">
        <f t="shared" si="1"/>
        <v>0.53493435170234382</v>
      </c>
      <c r="X23" s="187">
        <f t="shared" si="1"/>
        <v>0.51155623190431654</v>
      </c>
      <c r="Y23" s="187">
        <f t="shared" si="1"/>
        <v>0.48919980099867699</v>
      </c>
    </row>
    <row r="24" spans="1:25" ht="12.95" customHeight="1" x14ac:dyDescent="0.25">
      <c r="A24" s="177"/>
      <c r="B24" s="177"/>
      <c r="C24" s="177"/>
      <c r="D24" s="177"/>
      <c r="E24" s="177"/>
      <c r="F24" s="177"/>
      <c r="G24" s="177"/>
      <c r="H24" s="177"/>
      <c r="I24" s="190"/>
      <c r="J24" s="190"/>
      <c r="K24" s="190"/>
      <c r="L24" s="190"/>
      <c r="M24" s="191"/>
      <c r="N24" s="192"/>
      <c r="O24" s="190"/>
      <c r="P24" s="145"/>
      <c r="Q24" s="193"/>
      <c r="R24" s="191"/>
      <c r="S24" s="192"/>
      <c r="T24" s="190"/>
      <c r="U24" s="145"/>
      <c r="V24" s="193"/>
      <c r="W24" s="191"/>
      <c r="X24" s="190"/>
      <c r="Y24" s="190"/>
    </row>
    <row r="25" spans="1:25" ht="12.95" customHeight="1" outlineLevel="1" x14ac:dyDescent="0.25">
      <c r="A25" s="194" t="s">
        <v>21</v>
      </c>
      <c r="B25" s="194" t="s">
        <v>22</v>
      </c>
      <c r="C25" s="195"/>
      <c r="D25" s="195"/>
      <c r="E25" s="195"/>
      <c r="F25" s="195"/>
      <c r="G25" s="195"/>
      <c r="H25" s="195"/>
      <c r="I25" s="196">
        <f>I13</f>
        <v>268.50950662405819</v>
      </c>
      <c r="J25" s="196">
        <f>J13</f>
        <v>275.35239839163683</v>
      </c>
      <c r="K25" s="196">
        <f>K13</f>
        <v>281.47785302078222</v>
      </c>
      <c r="L25" s="196">
        <f>L13</f>
        <v>281.78874885040977</v>
      </c>
      <c r="M25" s="197">
        <f>M13</f>
        <v>283.87907701714357</v>
      </c>
      <c r="N25" s="198"/>
      <c r="O25" s="199"/>
      <c r="P25" s="196"/>
      <c r="Q25" s="196"/>
      <c r="R25" s="200"/>
      <c r="S25" s="198"/>
      <c r="T25" s="199"/>
      <c r="U25" s="196"/>
      <c r="V25" s="196"/>
      <c r="W25" s="200"/>
      <c r="X25" s="199"/>
      <c r="Y25" s="199"/>
    </row>
    <row r="26" spans="1:25" ht="12.95" customHeight="1" outlineLevel="1" x14ac:dyDescent="0.25">
      <c r="A26" s="194" t="s">
        <v>23</v>
      </c>
      <c r="B26" s="201" t="s">
        <v>24</v>
      </c>
      <c r="C26" s="202"/>
      <c r="D26" s="202"/>
      <c r="E26" s="202"/>
      <c r="F26" s="202"/>
      <c r="G26" s="202"/>
      <c r="H26" s="202"/>
      <c r="I26" s="203">
        <f>I25</f>
        <v>268.50950662405819</v>
      </c>
      <c r="J26" s="203">
        <f>J25</f>
        <v>275.35239839163683</v>
      </c>
      <c r="K26" s="203">
        <f>K25</f>
        <v>281.47785302078222</v>
      </c>
      <c r="L26" s="203">
        <f>L25</f>
        <v>281.78874885040977</v>
      </c>
      <c r="M26" s="204">
        <f>M25</f>
        <v>283.87907701714357</v>
      </c>
      <c r="N26" s="205"/>
      <c r="O26" s="206"/>
      <c r="P26" s="203"/>
      <c r="Q26" s="203"/>
      <c r="R26" s="207"/>
      <c r="S26" s="205"/>
      <c r="T26" s="206"/>
      <c r="U26" s="203"/>
      <c r="V26" s="203"/>
      <c r="W26" s="207"/>
      <c r="X26" s="206"/>
      <c r="Y26" s="206"/>
    </row>
    <row r="27" spans="1:25" ht="12.95" customHeight="1" outlineLevel="1" x14ac:dyDescent="0.25">
      <c r="A27" s="208"/>
      <c r="B27" s="208"/>
      <c r="C27" s="209"/>
      <c r="D27" s="209"/>
      <c r="E27" s="209"/>
      <c r="F27" s="209"/>
      <c r="G27" s="209"/>
      <c r="H27" s="209"/>
      <c r="I27" s="210"/>
      <c r="J27" s="210"/>
      <c r="K27" s="210"/>
      <c r="L27" s="210"/>
      <c r="M27" s="211"/>
      <c r="N27" s="212"/>
      <c r="O27" s="210"/>
      <c r="P27" s="210"/>
      <c r="Q27" s="210"/>
      <c r="R27" s="211"/>
      <c r="S27" s="212"/>
      <c r="T27" s="210"/>
      <c r="U27" s="210"/>
      <c r="V27" s="210"/>
      <c r="W27" s="211"/>
      <c r="X27" s="210"/>
      <c r="Y27" s="210"/>
    </row>
    <row r="28" spans="1:25" ht="12.95" customHeight="1" outlineLevel="1" x14ac:dyDescent="0.25">
      <c r="A28" s="213" t="s">
        <v>25</v>
      </c>
      <c r="B28" s="208" t="s">
        <v>26</v>
      </c>
      <c r="C28" s="209"/>
      <c r="D28" s="209"/>
      <c r="E28" s="209"/>
      <c r="F28" s="209"/>
      <c r="G28" s="209"/>
      <c r="H28" s="195"/>
      <c r="I28" s="210">
        <f>I13</f>
        <v>268.50950662405819</v>
      </c>
      <c r="J28" s="210">
        <f>J13</f>
        <v>275.35239839163683</v>
      </c>
      <c r="K28" s="210">
        <f>K13</f>
        <v>281.47785302078222</v>
      </c>
      <c r="L28" s="210">
        <f>L13</f>
        <v>281.78874885040977</v>
      </c>
      <c r="M28" s="211">
        <f>M13</f>
        <v>283.87907701714357</v>
      </c>
      <c r="N28" s="212"/>
      <c r="O28" s="210"/>
      <c r="P28" s="210"/>
      <c r="Q28" s="210"/>
      <c r="R28" s="211"/>
      <c r="S28" s="212"/>
      <c r="T28" s="210"/>
      <c r="U28" s="210"/>
      <c r="V28" s="210"/>
      <c r="W28" s="211"/>
      <c r="X28" s="210"/>
      <c r="Y28" s="210"/>
    </row>
    <row r="29" spans="1:25" ht="12.95" customHeight="1" outlineLevel="1" x14ac:dyDescent="0.25">
      <c r="A29" s="213"/>
      <c r="B29" s="208" t="s">
        <v>27</v>
      </c>
      <c r="C29" s="209"/>
      <c r="D29" s="209"/>
      <c r="E29" s="209"/>
      <c r="F29" s="209"/>
      <c r="G29" s="209"/>
      <c r="H29" s="195"/>
      <c r="I29" s="210"/>
      <c r="J29" s="210"/>
      <c r="K29" s="210"/>
      <c r="L29" s="210"/>
      <c r="M29" s="211"/>
      <c r="N29" s="214">
        <f>N13</f>
        <v>282.02978112000005</v>
      </c>
      <c r="O29" s="161">
        <f>O13</f>
        <v>286.84899666000001</v>
      </c>
      <c r="P29" s="161">
        <f>P13</f>
        <v>296.96829293000002</v>
      </c>
      <c r="Q29" s="161">
        <f>Q13</f>
        <v>306.58765871000003</v>
      </c>
      <c r="R29" s="215">
        <f>R13</f>
        <v>307.20741191999997</v>
      </c>
      <c r="S29" s="212"/>
      <c r="T29" s="210"/>
      <c r="U29" s="210"/>
      <c r="V29" s="210"/>
      <c r="W29" s="211"/>
      <c r="X29" s="210"/>
      <c r="Y29" s="210"/>
    </row>
    <row r="30" spans="1:25" ht="12.95" customHeight="1" outlineLevel="1" x14ac:dyDescent="0.25">
      <c r="A30" s="213"/>
      <c r="B30" s="208" t="s">
        <v>28</v>
      </c>
      <c r="C30" s="209"/>
      <c r="D30" s="209"/>
      <c r="E30" s="209"/>
      <c r="F30" s="209"/>
      <c r="G30" s="209"/>
      <c r="H30" s="209"/>
      <c r="I30" s="210"/>
      <c r="J30" s="210"/>
      <c r="K30" s="210"/>
      <c r="L30" s="210"/>
      <c r="M30" s="211"/>
      <c r="N30" s="212"/>
      <c r="O30" s="210"/>
      <c r="P30" s="210"/>
      <c r="Q30" s="210"/>
      <c r="R30" s="211"/>
      <c r="S30" s="259">
        <f>S13</f>
        <v>0</v>
      </c>
      <c r="T30" s="259">
        <f>T13</f>
        <v>0</v>
      </c>
      <c r="U30" s="259">
        <f>U13</f>
        <v>0</v>
      </c>
      <c r="V30" s="259">
        <f>V13</f>
        <v>0</v>
      </c>
      <c r="W30" s="259">
        <f>W13</f>
        <v>0</v>
      </c>
      <c r="X30" s="260">
        <f>V31</f>
        <v>0</v>
      </c>
      <c r="Y30" s="260">
        <f>$S$30</f>
        <v>0</v>
      </c>
    </row>
    <row r="31" spans="1:25" ht="12.95" customHeight="1" outlineLevel="1" x14ac:dyDescent="0.25">
      <c r="A31" s="213"/>
      <c r="B31" s="208" t="s">
        <v>29</v>
      </c>
      <c r="C31" s="209"/>
      <c r="D31" s="209"/>
      <c r="E31" s="209"/>
      <c r="F31" s="209"/>
      <c r="G31" s="209"/>
      <c r="H31" s="209"/>
      <c r="I31" s="210">
        <f>SUM(I28:I30)</f>
        <v>268.50950662405819</v>
      </c>
      <c r="J31" s="210">
        <f t="shared" ref="J31:Y31" si="2">SUM(J28:J30)</f>
        <v>275.35239839163683</v>
      </c>
      <c r="K31" s="210">
        <f t="shared" si="2"/>
        <v>281.47785302078222</v>
      </c>
      <c r="L31" s="210">
        <f t="shared" si="2"/>
        <v>281.78874885040977</v>
      </c>
      <c r="M31" s="211">
        <f t="shared" si="2"/>
        <v>283.87907701714357</v>
      </c>
      <c r="N31" s="212">
        <f t="shared" si="2"/>
        <v>282.02978112000005</v>
      </c>
      <c r="O31" s="210">
        <f t="shared" si="2"/>
        <v>286.84899666000001</v>
      </c>
      <c r="P31" s="210">
        <f t="shared" si="2"/>
        <v>296.96829293000002</v>
      </c>
      <c r="Q31" s="210">
        <f t="shared" si="2"/>
        <v>306.58765871000003</v>
      </c>
      <c r="R31" s="211">
        <f t="shared" si="2"/>
        <v>307.20741191999997</v>
      </c>
      <c r="S31" s="212">
        <f>SUM(S28:S30)</f>
        <v>0</v>
      </c>
      <c r="T31" s="210">
        <f t="shared" si="2"/>
        <v>0</v>
      </c>
      <c r="U31" s="210">
        <f t="shared" si="2"/>
        <v>0</v>
      </c>
      <c r="V31" s="210">
        <f t="shared" si="2"/>
        <v>0</v>
      </c>
      <c r="W31" s="211">
        <f t="shared" si="2"/>
        <v>0</v>
      </c>
      <c r="X31" s="210">
        <f t="shared" si="2"/>
        <v>0</v>
      </c>
      <c r="Y31" s="210">
        <f t="shared" si="2"/>
        <v>0</v>
      </c>
    </row>
    <row r="32" spans="1:25" ht="12.95" customHeight="1" outlineLevel="1" x14ac:dyDescent="0.25">
      <c r="A32" s="208"/>
      <c r="B32" s="216" t="s">
        <v>30</v>
      </c>
      <c r="C32" s="217"/>
      <c r="D32" s="217"/>
      <c r="E32" s="217"/>
      <c r="F32" s="217"/>
      <c r="G32" s="217"/>
      <c r="H32" s="217"/>
      <c r="I32" s="218">
        <f>I$28</f>
        <v>268.50950662405819</v>
      </c>
      <c r="J32" s="218">
        <f>J$28</f>
        <v>275.35239839163683</v>
      </c>
      <c r="K32" s="218">
        <f>K$28</f>
        <v>281.47785302078222</v>
      </c>
      <c r="L32" s="218">
        <f>L$28</f>
        <v>281.78874885040977</v>
      </c>
      <c r="M32" s="219">
        <f>M$28</f>
        <v>283.87907701714357</v>
      </c>
      <c r="N32" s="220"/>
      <c r="O32" s="218"/>
      <c r="P32" s="218"/>
      <c r="Q32" s="218"/>
      <c r="R32" s="219"/>
      <c r="S32" s="220"/>
      <c r="T32" s="218"/>
      <c r="U32" s="218"/>
      <c r="V32" s="218"/>
      <c r="W32" s="219"/>
      <c r="X32" s="218"/>
      <c r="Y32" s="218"/>
    </row>
    <row r="33" spans="1:25" ht="12.95" customHeight="1" outlineLevel="1" x14ac:dyDescent="0.25">
      <c r="A33" s="208"/>
      <c r="B33" s="216" t="s">
        <v>31</v>
      </c>
      <c r="C33" s="217"/>
      <c r="D33" s="217"/>
      <c r="E33" s="217"/>
      <c r="F33" s="217"/>
      <c r="G33" s="217"/>
      <c r="H33" s="217"/>
      <c r="I33" s="218"/>
      <c r="J33" s="218"/>
      <c r="K33" s="218"/>
      <c r="L33" s="218"/>
      <c r="M33" s="219"/>
      <c r="N33" s="220">
        <f>N$29</f>
        <v>282.02978112000005</v>
      </c>
      <c r="O33" s="218">
        <f>O$29</f>
        <v>286.84899666000001</v>
      </c>
      <c r="P33" s="218">
        <f>P$29</f>
        <v>296.96829293000002</v>
      </c>
      <c r="Q33" s="218">
        <f>Q$29</f>
        <v>306.58765871000003</v>
      </c>
      <c r="R33" s="219">
        <f>R$29</f>
        <v>307.20741191999997</v>
      </c>
      <c r="S33" s="220"/>
      <c r="T33" s="218"/>
      <c r="U33" s="218"/>
      <c r="V33" s="218"/>
      <c r="W33" s="219"/>
      <c r="X33" s="218"/>
      <c r="Y33" s="218"/>
    </row>
    <row r="34" spans="1:25" ht="12.95" customHeight="1" outlineLevel="1" x14ac:dyDescent="0.25">
      <c r="A34" s="208"/>
      <c r="B34" s="216" t="s">
        <v>32</v>
      </c>
      <c r="C34" s="217"/>
      <c r="D34" s="217"/>
      <c r="E34" s="217"/>
      <c r="F34" s="217"/>
      <c r="G34" s="217"/>
      <c r="H34" s="217"/>
      <c r="I34" s="218"/>
      <c r="J34" s="218"/>
      <c r="K34" s="218"/>
      <c r="L34" s="218"/>
      <c r="M34" s="219"/>
      <c r="N34" s="220"/>
      <c r="O34" s="218"/>
      <c r="P34" s="218"/>
      <c r="Q34" s="218"/>
      <c r="R34" s="219"/>
      <c r="S34" s="220">
        <f t="shared" ref="S34:Y34" si="3">S$30</f>
        <v>0</v>
      </c>
      <c r="T34" s="218">
        <f t="shared" si="3"/>
        <v>0</v>
      </c>
      <c r="U34" s="218">
        <f t="shared" si="3"/>
        <v>0</v>
      </c>
      <c r="V34" s="218">
        <f t="shared" si="3"/>
        <v>0</v>
      </c>
      <c r="W34" s="219">
        <f t="shared" si="3"/>
        <v>0</v>
      </c>
      <c r="X34" s="218">
        <f t="shared" si="3"/>
        <v>0</v>
      </c>
      <c r="Y34" s="218">
        <f t="shared" si="3"/>
        <v>0</v>
      </c>
    </row>
    <row r="35" spans="1:25" ht="12.75" customHeight="1" outlineLevel="1" x14ac:dyDescent="0.25">
      <c r="A35" s="208"/>
      <c r="B35" s="216" t="s">
        <v>33</v>
      </c>
      <c r="C35" s="217"/>
      <c r="D35" s="217"/>
      <c r="E35" s="217"/>
      <c r="F35" s="217"/>
      <c r="G35" s="217"/>
      <c r="H35" s="217"/>
      <c r="I35" s="218">
        <f t="shared" ref="I35:Y35" si="4">SUM(I32:I34)</f>
        <v>268.50950662405819</v>
      </c>
      <c r="J35" s="218">
        <f t="shared" si="4"/>
        <v>275.35239839163683</v>
      </c>
      <c r="K35" s="218">
        <f t="shared" si="4"/>
        <v>281.47785302078222</v>
      </c>
      <c r="L35" s="218">
        <f t="shared" si="4"/>
        <v>281.78874885040977</v>
      </c>
      <c r="M35" s="219">
        <f t="shared" si="4"/>
        <v>283.87907701714357</v>
      </c>
      <c r="N35" s="220">
        <f t="shared" si="4"/>
        <v>282.02978112000005</v>
      </c>
      <c r="O35" s="218">
        <f t="shared" si="4"/>
        <v>286.84899666000001</v>
      </c>
      <c r="P35" s="218">
        <f t="shared" si="4"/>
        <v>296.96829293000002</v>
      </c>
      <c r="Q35" s="218">
        <f t="shared" si="4"/>
        <v>306.58765871000003</v>
      </c>
      <c r="R35" s="219">
        <f t="shared" si="4"/>
        <v>307.20741191999997</v>
      </c>
      <c r="S35" s="220">
        <f t="shared" si="4"/>
        <v>0</v>
      </c>
      <c r="T35" s="218">
        <f t="shared" si="4"/>
        <v>0</v>
      </c>
      <c r="U35" s="218">
        <f t="shared" si="4"/>
        <v>0</v>
      </c>
      <c r="V35" s="218">
        <f t="shared" si="4"/>
        <v>0</v>
      </c>
      <c r="W35" s="219">
        <f t="shared" si="4"/>
        <v>0</v>
      </c>
      <c r="X35" s="218">
        <f t="shared" si="4"/>
        <v>0</v>
      </c>
      <c r="Y35" s="218">
        <f t="shared" si="4"/>
        <v>0</v>
      </c>
    </row>
    <row r="36" spans="1:25" ht="12.95" customHeight="1" outlineLevel="1" x14ac:dyDescent="0.25">
      <c r="A36" s="213"/>
      <c r="B36" s="208"/>
      <c r="C36" s="209"/>
      <c r="D36" s="209"/>
      <c r="E36" s="209"/>
      <c r="F36" s="209"/>
      <c r="G36" s="209"/>
      <c r="H36" s="209"/>
      <c r="I36" s="210"/>
      <c r="J36" s="210"/>
      <c r="K36" s="210"/>
      <c r="L36" s="210"/>
      <c r="M36" s="211"/>
      <c r="N36" s="212"/>
      <c r="O36" s="210"/>
      <c r="P36" s="210"/>
      <c r="Q36" s="210"/>
      <c r="R36" s="211"/>
      <c r="S36" s="212"/>
      <c r="T36" s="210"/>
      <c r="U36" s="210"/>
      <c r="V36" s="210"/>
      <c r="W36" s="211"/>
      <c r="X36" s="210"/>
      <c r="Y36" s="210"/>
    </row>
    <row r="37" spans="1:25" ht="12.95" customHeight="1" outlineLevel="1" x14ac:dyDescent="0.25">
      <c r="A37" s="221" t="s">
        <v>34</v>
      </c>
      <c r="B37" s="194" t="s">
        <v>35</v>
      </c>
      <c r="C37" s="195"/>
      <c r="D37" s="195"/>
      <c r="E37" s="195"/>
      <c r="F37" s="195"/>
      <c r="G37" s="195"/>
      <c r="H37" s="195"/>
      <c r="I37" s="196">
        <f>I13</f>
        <v>268.50950662405819</v>
      </c>
      <c r="J37" s="196">
        <f>J13</f>
        <v>275.35239839163683</v>
      </c>
      <c r="K37" s="196">
        <f>K13</f>
        <v>281.47785302078222</v>
      </c>
      <c r="L37" s="196">
        <f>L13</f>
        <v>281.78874885040977</v>
      </c>
      <c r="M37" s="197">
        <f>M13</f>
        <v>283.87907701714357</v>
      </c>
      <c r="N37" s="222"/>
      <c r="O37" s="223"/>
      <c r="P37" s="223"/>
      <c r="Q37" s="223"/>
      <c r="R37" s="224"/>
      <c r="S37" s="222"/>
      <c r="T37" s="223"/>
      <c r="U37" s="223"/>
      <c r="V37" s="223"/>
      <c r="W37" s="224"/>
      <c r="X37" s="223"/>
      <c r="Y37" s="223"/>
    </row>
    <row r="38" spans="1:25" ht="12.95" customHeight="1" outlineLevel="1" x14ac:dyDescent="0.25">
      <c r="A38" s="221"/>
      <c r="B38" s="194" t="s">
        <v>36</v>
      </c>
      <c r="C38" s="195"/>
      <c r="D38" s="195"/>
      <c r="E38" s="195"/>
      <c r="F38" s="195"/>
      <c r="G38" s="195"/>
      <c r="H38" s="195"/>
      <c r="I38" s="196"/>
      <c r="J38" s="196"/>
      <c r="K38" s="196"/>
      <c r="L38" s="196"/>
      <c r="M38" s="197"/>
      <c r="N38" s="214">
        <f>N13</f>
        <v>282.02978112000005</v>
      </c>
      <c r="O38" s="161">
        <f>O13</f>
        <v>286.84899666000001</v>
      </c>
      <c r="P38" s="161">
        <f>P13</f>
        <v>296.96829293000002</v>
      </c>
      <c r="Q38" s="161">
        <f>Q13</f>
        <v>306.58765871000003</v>
      </c>
      <c r="R38" s="215">
        <f>R13</f>
        <v>307.20741191999997</v>
      </c>
      <c r="S38" s="225"/>
      <c r="T38" s="196"/>
      <c r="U38" s="196"/>
      <c r="V38" s="196"/>
      <c r="W38" s="197"/>
      <c r="X38" s="196"/>
      <c r="Y38" s="196"/>
    </row>
    <row r="39" spans="1:25" ht="12.95" customHeight="1" outlineLevel="1" x14ac:dyDescent="0.25">
      <c r="A39" s="221"/>
      <c r="B39" s="194" t="s">
        <v>37</v>
      </c>
      <c r="C39" s="195"/>
      <c r="D39" s="195"/>
      <c r="E39" s="195"/>
      <c r="F39" s="195"/>
      <c r="G39" s="195"/>
      <c r="H39" s="195"/>
      <c r="I39" s="196"/>
      <c r="J39" s="196"/>
      <c r="K39" s="196"/>
      <c r="L39" s="196"/>
      <c r="M39" s="197"/>
      <c r="N39" s="222"/>
      <c r="O39" s="223"/>
      <c r="P39" s="223"/>
      <c r="Q39" s="223"/>
      <c r="R39" s="224"/>
      <c r="S39" s="214">
        <f>S13</f>
        <v>0</v>
      </c>
      <c r="T39" s="214">
        <f>T13</f>
        <v>0</v>
      </c>
      <c r="U39" s="214">
        <f>U13</f>
        <v>0</v>
      </c>
      <c r="V39" s="214">
        <f>V13</f>
        <v>0</v>
      </c>
      <c r="W39" s="214">
        <f>W13</f>
        <v>0</v>
      </c>
      <c r="X39" s="161">
        <f>V40</f>
        <v>0</v>
      </c>
      <c r="Y39" s="261">
        <f>X39</f>
        <v>0</v>
      </c>
    </row>
    <row r="40" spans="1:25" ht="12.95" customHeight="1" x14ac:dyDescent="0.25">
      <c r="A40" s="221"/>
      <c r="B40" s="194" t="s">
        <v>38</v>
      </c>
      <c r="C40" s="195"/>
      <c r="D40" s="195"/>
      <c r="E40" s="195"/>
      <c r="F40" s="195"/>
      <c r="G40" s="195"/>
      <c r="H40" s="195"/>
      <c r="I40" s="196">
        <f>I14</f>
        <v>251.20997800000001</v>
      </c>
      <c r="J40" s="196">
        <f t="shared" ref="J40:M40" si="5">J14</f>
        <v>249.74721200000002</v>
      </c>
      <c r="K40" s="196">
        <f t="shared" si="5"/>
        <v>260.76057930721555</v>
      </c>
      <c r="L40" s="196">
        <f t="shared" si="5"/>
        <v>259.51974885040977</v>
      </c>
      <c r="M40" s="196">
        <f t="shared" si="5"/>
        <v>270.43407701714358</v>
      </c>
      <c r="N40" s="226">
        <f>N38</f>
        <v>282.02978112000005</v>
      </c>
      <c r="O40" s="226">
        <f t="shared" ref="O40:R40" si="6">O38</f>
        <v>286.84899666000001</v>
      </c>
      <c r="P40" s="226">
        <f t="shared" si="6"/>
        <v>296.96829293000002</v>
      </c>
      <c r="Q40" s="226">
        <f t="shared" si="6"/>
        <v>306.58765871000003</v>
      </c>
      <c r="R40" s="226">
        <f t="shared" si="6"/>
        <v>307.20741191999997</v>
      </c>
      <c r="S40" s="226">
        <f>S39</f>
        <v>0</v>
      </c>
      <c r="T40" s="226">
        <f t="shared" ref="T40:W40" si="7">T39</f>
        <v>0</v>
      </c>
      <c r="U40" s="226">
        <f t="shared" si="7"/>
        <v>0</v>
      </c>
      <c r="V40" s="226">
        <f t="shared" si="7"/>
        <v>0</v>
      </c>
      <c r="W40" s="226">
        <f t="shared" si="7"/>
        <v>0</v>
      </c>
      <c r="X40" s="223">
        <f>X39</f>
        <v>0</v>
      </c>
      <c r="Y40" s="227">
        <f>Y39</f>
        <v>0</v>
      </c>
    </row>
    <row r="41" spans="1:25" ht="12.95" customHeight="1" outlineLevel="1" x14ac:dyDescent="0.25">
      <c r="A41" s="194"/>
      <c r="B41" s="201" t="s">
        <v>39</v>
      </c>
      <c r="C41" s="202"/>
      <c r="D41" s="202"/>
      <c r="E41" s="202"/>
      <c r="F41" s="202"/>
      <c r="G41" s="202"/>
      <c r="H41" s="202"/>
      <c r="I41" s="203">
        <f>I$37</f>
        <v>268.50950662405819</v>
      </c>
      <c r="J41" s="203">
        <f>J$37</f>
        <v>275.35239839163683</v>
      </c>
      <c r="K41" s="203">
        <f>K$37</f>
        <v>281.47785302078222</v>
      </c>
      <c r="L41" s="203">
        <f>L$37</f>
        <v>281.78874885040977</v>
      </c>
      <c r="M41" s="204">
        <f>M$37</f>
        <v>283.87907701714357</v>
      </c>
      <c r="N41" s="228"/>
      <c r="O41" s="203"/>
      <c r="P41" s="203"/>
      <c r="Q41" s="203"/>
      <c r="R41" s="204"/>
      <c r="S41" s="228"/>
      <c r="T41" s="203"/>
      <c r="U41" s="203"/>
      <c r="V41" s="203"/>
      <c r="W41" s="204"/>
      <c r="X41" s="203"/>
      <c r="Y41" s="203"/>
    </row>
    <row r="42" spans="1:25" ht="12.95" customHeight="1" outlineLevel="1" x14ac:dyDescent="0.25">
      <c r="A42" s="194"/>
      <c r="B42" s="201" t="s">
        <v>40</v>
      </c>
      <c r="C42" s="202"/>
      <c r="D42" s="202"/>
      <c r="E42" s="202"/>
      <c r="F42" s="202"/>
      <c r="G42" s="202"/>
      <c r="H42" s="202"/>
      <c r="I42" s="203"/>
      <c r="J42" s="203"/>
      <c r="K42" s="203"/>
      <c r="L42" s="203"/>
      <c r="M42" s="204"/>
      <c r="N42" s="228">
        <f>N$38</f>
        <v>282.02978112000005</v>
      </c>
      <c r="O42" s="203">
        <f>O$38</f>
        <v>286.84899666000001</v>
      </c>
      <c r="P42" s="203">
        <f>P$38</f>
        <v>296.96829293000002</v>
      </c>
      <c r="Q42" s="203">
        <f>Q$38</f>
        <v>306.58765871000003</v>
      </c>
      <c r="R42" s="204">
        <f>R$38</f>
        <v>307.20741191999997</v>
      </c>
      <c r="S42" s="228"/>
      <c r="T42" s="203"/>
      <c r="U42" s="203"/>
      <c r="V42" s="203"/>
      <c r="W42" s="204"/>
      <c r="X42" s="203"/>
      <c r="Y42" s="203"/>
    </row>
    <row r="43" spans="1:25" ht="12.95" customHeight="1" outlineLevel="1" x14ac:dyDescent="0.25">
      <c r="A43" s="194"/>
      <c r="B43" s="201" t="s">
        <v>41</v>
      </c>
      <c r="C43" s="202"/>
      <c r="D43" s="202"/>
      <c r="E43" s="202"/>
      <c r="F43" s="202"/>
      <c r="G43" s="202"/>
      <c r="H43" s="202"/>
      <c r="I43" s="203"/>
      <c r="J43" s="203"/>
      <c r="K43" s="203"/>
      <c r="L43" s="203"/>
      <c r="M43" s="204"/>
      <c r="N43" s="228"/>
      <c r="O43" s="203"/>
      <c r="P43" s="203"/>
      <c r="Q43" s="203"/>
      <c r="R43" s="204"/>
      <c r="S43" s="228">
        <f t="shared" ref="S43:Y43" si="8">S39</f>
        <v>0</v>
      </c>
      <c r="T43" s="203">
        <f t="shared" si="8"/>
        <v>0</v>
      </c>
      <c r="U43" s="203">
        <f t="shared" si="8"/>
        <v>0</v>
      </c>
      <c r="V43" s="203">
        <f t="shared" si="8"/>
        <v>0</v>
      </c>
      <c r="W43" s="204">
        <f t="shared" si="8"/>
        <v>0</v>
      </c>
      <c r="X43" s="203">
        <f t="shared" si="8"/>
        <v>0</v>
      </c>
      <c r="Y43" s="203">
        <f t="shared" si="8"/>
        <v>0</v>
      </c>
    </row>
    <row r="44" spans="1:25" ht="12.75" customHeight="1" x14ac:dyDescent="0.25">
      <c r="A44" s="194"/>
      <c r="B44" s="201" t="s">
        <v>42</v>
      </c>
      <c r="C44" s="202"/>
      <c r="D44" s="202"/>
      <c r="E44" s="202"/>
      <c r="F44" s="202"/>
      <c r="G44" s="202"/>
      <c r="H44" s="202"/>
      <c r="I44" s="203">
        <f t="shared" ref="I44:X44" si="9">SUM(I41:I43)</f>
        <v>268.50950662405819</v>
      </c>
      <c r="J44" s="203">
        <f t="shared" si="9"/>
        <v>275.35239839163683</v>
      </c>
      <c r="K44" s="203">
        <f t="shared" si="9"/>
        <v>281.47785302078222</v>
      </c>
      <c r="L44" s="203">
        <f t="shared" si="9"/>
        <v>281.78874885040977</v>
      </c>
      <c r="M44" s="204">
        <f t="shared" si="9"/>
        <v>283.87907701714357</v>
      </c>
      <c r="N44" s="228">
        <f t="shared" si="9"/>
        <v>282.02978112000005</v>
      </c>
      <c r="O44" s="203">
        <f t="shared" si="9"/>
        <v>286.84899666000001</v>
      </c>
      <c r="P44" s="203">
        <f t="shared" si="9"/>
        <v>296.96829293000002</v>
      </c>
      <c r="Q44" s="203">
        <f t="shared" si="9"/>
        <v>306.58765871000003</v>
      </c>
      <c r="R44" s="204">
        <f t="shared" si="9"/>
        <v>307.20741191999997</v>
      </c>
      <c r="S44" s="228">
        <f t="shared" si="9"/>
        <v>0</v>
      </c>
      <c r="T44" s="203">
        <f t="shared" si="9"/>
        <v>0</v>
      </c>
      <c r="U44" s="203">
        <f t="shared" si="9"/>
        <v>0</v>
      </c>
      <c r="V44" s="203">
        <f t="shared" si="9"/>
        <v>0</v>
      </c>
      <c r="W44" s="204">
        <f t="shared" si="9"/>
        <v>0</v>
      </c>
      <c r="X44" s="203">
        <f t="shared" si="9"/>
        <v>0</v>
      </c>
      <c r="Y44" s="203">
        <f>SUM(Y41:Y43)</f>
        <v>0</v>
      </c>
    </row>
    <row r="45" spans="1:25" ht="12.95" customHeight="1" outlineLevel="1" x14ac:dyDescent="0.25">
      <c r="A45" s="221"/>
      <c r="B45" s="194"/>
      <c r="C45" s="195"/>
      <c r="D45" s="195"/>
      <c r="E45" s="195"/>
      <c r="F45" s="195"/>
      <c r="G45" s="195"/>
      <c r="H45" s="195"/>
      <c r="I45" s="196"/>
      <c r="J45" s="196"/>
      <c r="K45" s="196"/>
      <c r="L45" s="196"/>
      <c r="M45" s="197"/>
      <c r="N45" s="222"/>
      <c r="O45" s="223"/>
      <c r="P45" s="223"/>
      <c r="Q45" s="223"/>
      <c r="R45" s="224"/>
      <c r="S45" s="222"/>
      <c r="T45" s="223"/>
      <c r="U45" s="223"/>
      <c r="V45" s="223"/>
      <c r="W45" s="224"/>
      <c r="X45" s="223"/>
      <c r="Y45" s="223"/>
    </row>
    <row r="46" spans="1:25" ht="12.95" customHeight="1" outlineLevel="1" x14ac:dyDescent="0.25">
      <c r="A46" s="221"/>
      <c r="B46" s="194" t="s">
        <v>43</v>
      </c>
      <c r="C46" s="195"/>
      <c r="D46" s="195"/>
      <c r="E46" s="195"/>
      <c r="F46" s="195"/>
      <c r="G46" s="195"/>
      <c r="H46" s="195"/>
      <c r="I46" s="196">
        <f>(SUM(I37:I39)-I40)-(SUM(H37:H39)-H40)</f>
        <v>17.299528624058183</v>
      </c>
      <c r="J46" s="196">
        <f>(SUM(J37:J39)-J40)-(SUM(I37:I39)-I40)</f>
        <v>8.305657767578623</v>
      </c>
      <c r="K46" s="196">
        <f t="shared" ref="K46:X46" si="10">(SUM(K37:K39)-K40)-(SUM(J37:J39)-J40)</f>
        <v>-4.887912678070137</v>
      </c>
      <c r="L46" s="196">
        <f t="shared" si="10"/>
        <v>1.5517262864333361</v>
      </c>
      <c r="M46" s="197">
        <f t="shared" si="10"/>
        <v>-8.8240000000000123</v>
      </c>
      <c r="N46" s="222">
        <f>(SUM(N37:N39)-N40)-(SUM(M37:M39)-M40)</f>
        <v>-13.444999999999993</v>
      </c>
      <c r="O46" s="223">
        <f t="shared" si="10"/>
        <v>0</v>
      </c>
      <c r="P46" s="196">
        <f t="shared" si="10"/>
        <v>0</v>
      </c>
      <c r="Q46" s="196">
        <f t="shared" si="10"/>
        <v>0</v>
      </c>
      <c r="R46" s="197">
        <f t="shared" si="10"/>
        <v>0</v>
      </c>
      <c r="S46" s="222">
        <f t="shared" si="10"/>
        <v>0</v>
      </c>
      <c r="T46" s="223">
        <f t="shared" si="10"/>
        <v>0</v>
      </c>
      <c r="U46" s="196">
        <f t="shared" si="10"/>
        <v>0</v>
      </c>
      <c r="V46" s="196">
        <f t="shared" si="10"/>
        <v>0</v>
      </c>
      <c r="W46" s="197">
        <f t="shared" si="10"/>
        <v>0</v>
      </c>
      <c r="X46" s="223">
        <f t="shared" si="10"/>
        <v>0</v>
      </c>
      <c r="Y46" s="223">
        <f>(SUM(Y37:Y39)-Y40)-(SUM(X37:X39)-X40)</f>
        <v>0</v>
      </c>
    </row>
    <row r="47" spans="1:25" ht="12.95" customHeight="1" x14ac:dyDescent="0.25">
      <c r="A47" s="221"/>
      <c r="B47" s="208"/>
      <c r="C47" s="195"/>
      <c r="D47" s="195"/>
      <c r="E47" s="195"/>
      <c r="F47" s="195"/>
      <c r="G47" s="195"/>
      <c r="H47" s="195"/>
      <c r="I47" s="196"/>
      <c r="J47" s="196"/>
      <c r="K47" s="196"/>
      <c r="L47" s="196"/>
      <c r="M47" s="197"/>
      <c r="N47" s="222"/>
      <c r="O47" s="223"/>
      <c r="P47" s="196"/>
      <c r="Q47" s="196"/>
      <c r="R47" s="197"/>
      <c r="S47" s="222"/>
      <c r="T47" s="223"/>
      <c r="U47" s="196"/>
      <c r="V47" s="196"/>
      <c r="W47" s="197"/>
      <c r="X47" s="223"/>
      <c r="Y47" s="223"/>
    </row>
    <row r="48" spans="1:25" ht="12.95" customHeight="1" x14ac:dyDescent="0.25">
      <c r="A48" s="221"/>
      <c r="B48" s="194" t="s">
        <v>44</v>
      </c>
      <c r="C48" s="195"/>
      <c r="D48" s="195"/>
      <c r="E48" s="195"/>
      <c r="F48" s="195"/>
      <c r="G48" s="195"/>
      <c r="H48" s="195"/>
      <c r="I48" s="196"/>
      <c r="J48" s="196"/>
      <c r="K48" s="196"/>
      <c r="L48" s="196"/>
      <c r="M48" s="197"/>
      <c r="N48" s="222"/>
      <c r="O48" s="223"/>
      <c r="P48" s="223"/>
      <c r="Q48" s="223"/>
      <c r="R48" s="224"/>
      <c r="S48" s="222"/>
      <c r="T48" s="223"/>
      <c r="U48" s="223"/>
      <c r="V48" s="223"/>
      <c r="W48" s="224"/>
      <c r="X48" s="223"/>
      <c r="Y48" s="223"/>
    </row>
    <row r="49" spans="1:25" ht="12.95" customHeight="1" x14ac:dyDescent="0.25">
      <c r="A49" s="221"/>
      <c r="B49" s="229" t="s">
        <v>45</v>
      </c>
      <c r="C49" s="230"/>
      <c r="D49" s="230"/>
      <c r="E49" s="230"/>
      <c r="F49" s="230"/>
      <c r="G49" s="230"/>
      <c r="H49" s="230"/>
      <c r="I49" s="231">
        <f>SUM(I37:I39)-I40</f>
        <v>17.299528624058183</v>
      </c>
      <c r="J49" s="231"/>
      <c r="K49" s="231"/>
      <c r="L49" s="231"/>
      <c r="M49" s="232"/>
      <c r="N49" s="233">
        <f>SUM(N37:N39)-N40</f>
        <v>0</v>
      </c>
      <c r="O49" s="231"/>
      <c r="P49" s="231"/>
      <c r="Q49" s="231"/>
      <c r="R49" s="232"/>
      <c r="S49" s="233">
        <f>SUM(S37:S39)-S40</f>
        <v>0</v>
      </c>
      <c r="T49" s="231"/>
      <c r="U49" s="231"/>
      <c r="V49" s="231"/>
      <c r="W49" s="232"/>
      <c r="X49" s="231"/>
      <c r="Y49" s="231"/>
    </row>
    <row r="50" spans="1:25" ht="12.95" customHeight="1" x14ac:dyDescent="0.25">
      <c r="A50" s="221"/>
      <c r="B50" s="229" t="s">
        <v>46</v>
      </c>
      <c r="C50" s="230"/>
      <c r="D50" s="230"/>
      <c r="E50" s="230"/>
      <c r="F50" s="230"/>
      <c r="G50" s="230"/>
      <c r="H50" s="230"/>
      <c r="I50" s="231"/>
      <c r="J50" s="234">
        <f>(SUM(J37:J39)-J40)-(SUM(I37:I39)-I40)</f>
        <v>8.305657767578623</v>
      </c>
      <c r="K50" s="234">
        <f>(SUM(K37:K39)-K40)-(SUM(J37:J39)-J40)</f>
        <v>-4.887912678070137</v>
      </c>
      <c r="L50" s="234">
        <f>(SUM(L37:L39)-L40)-(SUM(K37:K39)-K40)</f>
        <v>1.5517262864333361</v>
      </c>
      <c r="M50" s="232"/>
      <c r="N50" s="233"/>
      <c r="O50" s="234">
        <f>(SUM(O37:O39)-O40)-(SUM(N37:N39)-N40)</f>
        <v>0</v>
      </c>
      <c r="P50" s="234">
        <f>(SUM(P37:P39)-P40)-(SUM(O37:O39)-O40)</f>
        <v>0</v>
      </c>
      <c r="Q50" s="234">
        <f>(SUM(Q37:Q39)-Q40)-(SUM(P37:P39)-P40)</f>
        <v>0</v>
      </c>
      <c r="R50" s="232"/>
      <c r="S50" s="233"/>
      <c r="T50" s="234">
        <f>(SUM(T37:T39)-T40)-(SUM(S37:S39)-S40)</f>
        <v>0</v>
      </c>
      <c r="U50" s="234">
        <f>(SUM(U37:U39)-U40)-(SUM(T37:T39)-T40)</f>
        <v>0</v>
      </c>
      <c r="V50" s="234">
        <f>(SUM(V37:V39)-V40)-(SUM(U37:U39)-U40)</f>
        <v>0</v>
      </c>
      <c r="W50" s="232"/>
      <c r="X50" s="231"/>
      <c r="Y50" s="234">
        <f>(SUM(Y37:Y39)-Y40)-(SUM(X37:X39)-X40)</f>
        <v>0</v>
      </c>
    </row>
    <row r="51" spans="1:25" ht="12.95" customHeight="1" x14ac:dyDescent="0.25">
      <c r="A51" s="221"/>
      <c r="B51" s="229" t="s">
        <v>47</v>
      </c>
      <c r="C51" s="230"/>
      <c r="D51" s="230"/>
      <c r="E51" s="230"/>
      <c r="F51" s="230"/>
      <c r="G51" s="230"/>
      <c r="H51" s="230"/>
      <c r="I51" s="234"/>
      <c r="J51" s="234"/>
      <c r="K51" s="234"/>
      <c r="L51" s="234"/>
      <c r="M51" s="235">
        <v>0</v>
      </c>
      <c r="N51" s="233"/>
      <c r="O51" s="231"/>
      <c r="P51" s="231"/>
      <c r="Q51" s="231"/>
      <c r="R51" s="235">
        <v>0</v>
      </c>
      <c r="S51" s="233"/>
      <c r="T51" s="231"/>
      <c r="U51" s="231"/>
      <c r="V51" s="231"/>
      <c r="W51" s="235">
        <v>0</v>
      </c>
      <c r="X51" s="231"/>
      <c r="Y51" s="231"/>
    </row>
    <row r="52" spans="1:25" ht="12.95" customHeight="1" x14ac:dyDescent="0.25">
      <c r="A52" s="221"/>
      <c r="B52" s="194" t="s">
        <v>48</v>
      </c>
      <c r="C52" s="230"/>
      <c r="D52" s="230"/>
      <c r="E52" s="230"/>
      <c r="F52" s="230"/>
      <c r="G52" s="230"/>
      <c r="H52" s="230"/>
      <c r="I52" s="234"/>
      <c r="J52" s="234"/>
      <c r="K52" s="234"/>
      <c r="L52" s="234"/>
      <c r="M52" s="235"/>
      <c r="N52" s="233"/>
      <c r="O52" s="231"/>
      <c r="P52" s="231"/>
      <c r="Q52" s="231"/>
      <c r="R52" s="232"/>
      <c r="S52" s="233"/>
      <c r="T52" s="231"/>
      <c r="U52" s="231"/>
      <c r="V52" s="231"/>
      <c r="W52" s="235"/>
      <c r="X52" s="231"/>
      <c r="Y52" s="231"/>
    </row>
    <row r="53" spans="1:25" ht="12.95" customHeight="1" x14ac:dyDescent="0.25">
      <c r="A53" s="221"/>
      <c r="B53" s="229" t="s">
        <v>49</v>
      </c>
      <c r="C53" s="230"/>
      <c r="D53" s="230"/>
      <c r="E53" s="230"/>
      <c r="F53" s="230"/>
      <c r="G53" s="230"/>
      <c r="H53" s="230"/>
      <c r="I53" s="236"/>
      <c r="J53" s="236"/>
      <c r="K53" s="236"/>
      <c r="L53" s="236"/>
      <c r="M53" s="237"/>
      <c r="N53" s="238"/>
      <c r="O53" s="239"/>
      <c r="P53" s="239"/>
      <c r="Q53" s="239"/>
      <c r="R53" s="240"/>
      <c r="S53" s="238"/>
      <c r="T53" s="239"/>
      <c r="U53" s="239"/>
      <c r="V53" s="239"/>
      <c r="W53" s="237"/>
      <c r="X53" s="239"/>
      <c r="Y53" s="239"/>
    </row>
    <row r="54" spans="1:25" ht="12.95" customHeight="1" x14ac:dyDescent="0.25">
      <c r="A54" s="221"/>
      <c r="B54" s="229" t="s">
        <v>50</v>
      </c>
      <c r="C54" s="230"/>
      <c r="D54" s="230"/>
      <c r="E54" s="230"/>
      <c r="F54" s="230"/>
      <c r="G54" s="230"/>
      <c r="H54" s="230"/>
      <c r="I54" s="236"/>
      <c r="J54" s="236"/>
      <c r="K54" s="236"/>
      <c r="L54" s="236"/>
      <c r="M54" s="237"/>
      <c r="N54" s="238"/>
      <c r="O54" s="239"/>
      <c r="P54" s="239"/>
      <c r="Q54" s="239"/>
      <c r="R54" s="240"/>
      <c r="S54" s="238"/>
      <c r="T54" s="239"/>
      <c r="U54" s="239"/>
      <c r="V54" s="239"/>
      <c r="W54" s="237"/>
      <c r="X54" s="239"/>
      <c r="Y54" s="239"/>
    </row>
    <row r="55" spans="1:25" ht="12.95" customHeight="1" x14ac:dyDescent="0.25">
      <c r="A55" s="221"/>
      <c r="B55" s="229" t="s">
        <v>51</v>
      </c>
      <c r="C55" s="230"/>
      <c r="D55" s="230"/>
      <c r="E55" s="230"/>
      <c r="F55" s="230"/>
      <c r="G55" s="230"/>
      <c r="H55" s="230"/>
      <c r="I55" s="241">
        <f t="shared" ref="I55:Y55" si="11">SUM(I49:I54)</f>
        <v>17.299528624058183</v>
      </c>
      <c r="J55" s="241">
        <f t="shared" si="11"/>
        <v>8.305657767578623</v>
      </c>
      <c r="K55" s="241">
        <f t="shared" si="11"/>
        <v>-4.887912678070137</v>
      </c>
      <c r="L55" s="241">
        <f t="shared" si="11"/>
        <v>1.5517262864333361</v>
      </c>
      <c r="M55" s="242">
        <f t="shared" si="11"/>
        <v>0</v>
      </c>
      <c r="N55" s="243">
        <f t="shared" si="11"/>
        <v>0</v>
      </c>
      <c r="O55" s="241">
        <f t="shared" si="11"/>
        <v>0</v>
      </c>
      <c r="P55" s="241">
        <f t="shared" si="11"/>
        <v>0</v>
      </c>
      <c r="Q55" s="241">
        <f t="shared" si="11"/>
        <v>0</v>
      </c>
      <c r="R55" s="242">
        <f t="shared" si="11"/>
        <v>0</v>
      </c>
      <c r="S55" s="243">
        <f t="shared" si="11"/>
        <v>0</v>
      </c>
      <c r="T55" s="241">
        <f t="shared" si="11"/>
        <v>0</v>
      </c>
      <c r="U55" s="241">
        <f t="shared" si="11"/>
        <v>0</v>
      </c>
      <c r="V55" s="241">
        <f t="shared" si="11"/>
        <v>0</v>
      </c>
      <c r="W55" s="242">
        <f t="shared" si="11"/>
        <v>0</v>
      </c>
      <c r="X55" s="241">
        <f t="shared" si="11"/>
        <v>0</v>
      </c>
      <c r="Y55" s="241">
        <f t="shared" si="11"/>
        <v>0</v>
      </c>
    </row>
    <row r="56" spans="1:25" ht="12.95" customHeight="1" x14ac:dyDescent="0.25">
      <c r="A56" s="221"/>
      <c r="B56" s="229"/>
      <c r="C56" s="230"/>
      <c r="D56" s="230"/>
      <c r="E56" s="230"/>
      <c r="F56" s="230"/>
      <c r="G56" s="230"/>
      <c r="H56" s="230"/>
      <c r="I56" s="234"/>
      <c r="J56" s="234"/>
      <c r="K56" s="234"/>
      <c r="L56" s="234"/>
      <c r="M56" s="235"/>
      <c r="N56" s="244"/>
      <c r="O56" s="234"/>
      <c r="P56" s="234"/>
      <c r="Q56" s="234"/>
      <c r="R56" s="235"/>
      <c r="S56" s="244"/>
      <c r="T56" s="234"/>
      <c r="U56" s="234"/>
      <c r="V56" s="234"/>
      <c r="W56" s="235"/>
      <c r="X56" s="234"/>
      <c r="Y56" s="234"/>
    </row>
    <row r="57" spans="1:25" ht="12.95" customHeight="1" outlineLevel="1" x14ac:dyDescent="0.25">
      <c r="A57" s="221"/>
      <c r="B57" s="194" t="s">
        <v>52</v>
      </c>
      <c r="C57" s="230"/>
      <c r="D57" s="230"/>
      <c r="E57" s="230"/>
      <c r="F57" s="230"/>
      <c r="G57" s="230"/>
      <c r="H57" s="230"/>
      <c r="I57" s="234"/>
      <c r="J57" s="234"/>
      <c r="K57" s="234"/>
      <c r="L57" s="234"/>
      <c r="M57" s="235"/>
      <c r="N57" s="233"/>
      <c r="O57" s="231"/>
      <c r="P57" s="231"/>
      <c r="Q57" s="231"/>
      <c r="R57" s="232"/>
      <c r="S57" s="233"/>
      <c r="T57" s="231"/>
      <c r="U57" s="231"/>
      <c r="V57" s="231"/>
      <c r="W57" s="232"/>
      <c r="X57" s="231"/>
      <c r="Y57" s="231"/>
    </row>
    <row r="58" spans="1:25" ht="12.95" customHeight="1" outlineLevel="1" x14ac:dyDescent="0.25">
      <c r="A58" s="221"/>
      <c r="B58" s="245" t="s">
        <v>53</v>
      </c>
      <c r="C58" s="246"/>
      <c r="D58" s="246"/>
      <c r="E58" s="246"/>
      <c r="F58" s="246"/>
      <c r="G58" s="246"/>
      <c r="H58" s="246"/>
      <c r="I58" s="247"/>
      <c r="J58" s="247">
        <f>I$55</f>
        <v>17.299528624058183</v>
      </c>
      <c r="K58" s="247">
        <f>J58</f>
        <v>17.299528624058183</v>
      </c>
      <c r="L58" s="247">
        <f>K58</f>
        <v>17.299528624058183</v>
      </c>
      <c r="M58" s="248">
        <f>L58</f>
        <v>17.299528624058183</v>
      </c>
      <c r="N58" s="249">
        <f>M58</f>
        <v>17.299528624058183</v>
      </c>
      <c r="O58" s="247"/>
      <c r="P58" s="247"/>
      <c r="Q58" s="247"/>
      <c r="R58" s="248"/>
      <c r="S58" s="249"/>
      <c r="T58" s="247"/>
      <c r="U58" s="247"/>
      <c r="V58" s="247"/>
      <c r="W58" s="248"/>
      <c r="X58" s="247"/>
      <c r="Y58" s="247"/>
    </row>
    <row r="59" spans="1:25" ht="12.95" customHeight="1" outlineLevel="1" x14ac:dyDescent="0.25">
      <c r="A59" s="221"/>
      <c r="B59" s="229" t="s">
        <v>54</v>
      </c>
      <c r="C59" s="230"/>
      <c r="D59" s="230"/>
      <c r="E59" s="230"/>
      <c r="F59" s="230"/>
      <c r="G59" s="230"/>
      <c r="H59" s="230"/>
      <c r="I59" s="234"/>
      <c r="J59" s="234"/>
      <c r="K59" s="234">
        <f>J$55</f>
        <v>8.305657767578623</v>
      </c>
      <c r="L59" s="234">
        <f>K59</f>
        <v>8.305657767578623</v>
      </c>
      <c r="M59" s="235">
        <f>L59</f>
        <v>8.305657767578623</v>
      </c>
      <c r="N59" s="233">
        <f>M59</f>
        <v>8.305657767578623</v>
      </c>
      <c r="O59" s="231">
        <f>N59</f>
        <v>8.305657767578623</v>
      </c>
      <c r="P59" s="231"/>
      <c r="Q59" s="231"/>
      <c r="R59" s="232"/>
      <c r="S59" s="233"/>
      <c r="T59" s="231"/>
      <c r="U59" s="231"/>
      <c r="V59" s="231"/>
      <c r="W59" s="232"/>
      <c r="X59" s="231"/>
      <c r="Y59" s="231"/>
    </row>
    <row r="60" spans="1:25" ht="12.95" customHeight="1" outlineLevel="1" x14ac:dyDescent="0.25">
      <c r="A60" s="221"/>
      <c r="B60" s="229" t="s">
        <v>55</v>
      </c>
      <c r="C60" s="230"/>
      <c r="D60" s="230"/>
      <c r="E60" s="230"/>
      <c r="F60" s="230"/>
      <c r="G60" s="230"/>
      <c r="H60" s="230"/>
      <c r="I60" s="234"/>
      <c r="J60" s="234"/>
      <c r="K60" s="234"/>
      <c r="L60" s="234">
        <f>K$55</f>
        <v>-4.887912678070137</v>
      </c>
      <c r="M60" s="235">
        <f>L60</f>
        <v>-4.887912678070137</v>
      </c>
      <c r="N60" s="233">
        <f>M60</f>
        <v>-4.887912678070137</v>
      </c>
      <c r="O60" s="231">
        <f>N60</f>
        <v>-4.887912678070137</v>
      </c>
      <c r="P60" s="231">
        <f>O60</f>
        <v>-4.887912678070137</v>
      </c>
      <c r="Q60" s="231"/>
      <c r="R60" s="232"/>
      <c r="S60" s="233"/>
      <c r="T60" s="231"/>
      <c r="U60" s="231"/>
      <c r="V60" s="231"/>
      <c r="W60" s="232"/>
      <c r="X60" s="231"/>
      <c r="Y60" s="231"/>
    </row>
    <row r="61" spans="1:25" ht="12.95" customHeight="1" outlineLevel="1" x14ac:dyDescent="0.25">
      <c r="A61" s="221"/>
      <c r="B61" s="229" t="s">
        <v>56</v>
      </c>
      <c r="C61" s="230"/>
      <c r="D61" s="230"/>
      <c r="E61" s="230"/>
      <c r="F61" s="230"/>
      <c r="G61" s="230"/>
      <c r="H61" s="230"/>
      <c r="I61" s="234"/>
      <c r="J61" s="234"/>
      <c r="K61" s="234"/>
      <c r="L61" s="234"/>
      <c r="M61" s="235">
        <f>L$55</f>
        <v>1.5517262864333361</v>
      </c>
      <c r="N61" s="233">
        <f>M61</f>
        <v>1.5517262864333361</v>
      </c>
      <c r="O61" s="231">
        <f>N61</f>
        <v>1.5517262864333361</v>
      </c>
      <c r="P61" s="231">
        <f>O61</f>
        <v>1.5517262864333361</v>
      </c>
      <c r="Q61" s="231">
        <f>P61</f>
        <v>1.5517262864333361</v>
      </c>
      <c r="R61" s="232"/>
      <c r="S61" s="233"/>
      <c r="T61" s="231"/>
      <c r="U61" s="231"/>
      <c r="V61" s="231"/>
      <c r="W61" s="232"/>
      <c r="X61" s="231"/>
      <c r="Y61" s="231"/>
    </row>
    <row r="62" spans="1:25" ht="12.95" customHeight="1" outlineLevel="1" x14ac:dyDescent="0.25">
      <c r="A62" s="221"/>
      <c r="B62" s="250" t="s">
        <v>57</v>
      </c>
      <c r="C62" s="230"/>
      <c r="D62" s="230"/>
      <c r="E62" s="230"/>
      <c r="F62" s="230"/>
      <c r="G62" s="230"/>
      <c r="H62" s="230"/>
      <c r="I62" s="234"/>
      <c r="J62" s="234"/>
      <c r="K62" s="234"/>
      <c r="L62" s="234"/>
      <c r="M62" s="235"/>
      <c r="N62" s="233">
        <f>M$55</f>
        <v>0</v>
      </c>
      <c r="O62" s="231">
        <f>N62</f>
        <v>0</v>
      </c>
      <c r="P62" s="231">
        <f>O62</f>
        <v>0</v>
      </c>
      <c r="Q62" s="231">
        <f>P62</f>
        <v>0</v>
      </c>
      <c r="R62" s="232">
        <f>Q62</f>
        <v>0</v>
      </c>
      <c r="S62" s="233"/>
      <c r="T62" s="231"/>
      <c r="U62" s="231"/>
      <c r="V62" s="231"/>
      <c r="W62" s="232"/>
      <c r="X62" s="231"/>
      <c r="Y62" s="231"/>
    </row>
    <row r="63" spans="1:25" ht="12.95" customHeight="1" outlineLevel="1" x14ac:dyDescent="0.25">
      <c r="A63" s="221"/>
      <c r="B63" s="245" t="s">
        <v>58</v>
      </c>
      <c r="C63" s="246"/>
      <c r="D63" s="246"/>
      <c r="E63" s="246"/>
      <c r="F63" s="246"/>
      <c r="G63" s="246"/>
      <c r="H63" s="246"/>
      <c r="I63" s="247"/>
      <c r="J63" s="247"/>
      <c r="K63" s="247"/>
      <c r="L63" s="247"/>
      <c r="M63" s="248"/>
      <c r="N63" s="249"/>
      <c r="O63" s="247">
        <f>N$55</f>
        <v>0</v>
      </c>
      <c r="P63" s="247">
        <f>O63</f>
        <v>0</v>
      </c>
      <c r="Q63" s="247">
        <f>P63</f>
        <v>0</v>
      </c>
      <c r="R63" s="248">
        <f>Q63</f>
        <v>0</v>
      </c>
      <c r="S63" s="249">
        <f>R63</f>
        <v>0</v>
      </c>
      <c r="T63" s="247"/>
      <c r="U63" s="247"/>
      <c r="V63" s="247"/>
      <c r="W63" s="248"/>
      <c r="X63" s="247"/>
      <c r="Y63" s="247"/>
    </row>
    <row r="64" spans="1:25" ht="12.95" customHeight="1" outlineLevel="1" x14ac:dyDescent="0.25">
      <c r="A64" s="221"/>
      <c r="B64" s="229" t="s">
        <v>59</v>
      </c>
      <c r="C64" s="230"/>
      <c r="D64" s="230"/>
      <c r="E64" s="230"/>
      <c r="F64" s="230"/>
      <c r="G64" s="230"/>
      <c r="H64" s="230"/>
      <c r="I64" s="234"/>
      <c r="J64" s="234"/>
      <c r="K64" s="234"/>
      <c r="L64" s="234"/>
      <c r="M64" s="235"/>
      <c r="N64" s="244"/>
      <c r="O64" s="234"/>
      <c r="P64" s="234">
        <f>O$55</f>
        <v>0</v>
      </c>
      <c r="Q64" s="234">
        <f>P64</f>
        <v>0</v>
      </c>
      <c r="R64" s="235">
        <f>Q64</f>
        <v>0</v>
      </c>
      <c r="S64" s="244">
        <f>R64</f>
        <v>0</v>
      </c>
      <c r="T64" s="234">
        <f>S64</f>
        <v>0</v>
      </c>
      <c r="U64" s="234"/>
      <c r="V64" s="234"/>
      <c r="W64" s="235"/>
      <c r="X64" s="234"/>
      <c r="Y64" s="234">
        <f>X64</f>
        <v>0</v>
      </c>
    </row>
    <row r="65" spans="1:25" ht="12.95" customHeight="1" outlineLevel="1" x14ac:dyDescent="0.25">
      <c r="A65" s="221"/>
      <c r="B65" s="229" t="s">
        <v>60</v>
      </c>
      <c r="C65" s="230"/>
      <c r="D65" s="230"/>
      <c r="E65" s="230"/>
      <c r="F65" s="230"/>
      <c r="G65" s="230"/>
      <c r="H65" s="230"/>
      <c r="I65" s="234"/>
      <c r="J65" s="234"/>
      <c r="K65" s="234"/>
      <c r="L65" s="234"/>
      <c r="M65" s="235"/>
      <c r="N65" s="244"/>
      <c r="O65" s="234"/>
      <c r="P65" s="234"/>
      <c r="Q65" s="234">
        <f>P$55</f>
        <v>0</v>
      </c>
      <c r="R65" s="235">
        <f>Q65</f>
        <v>0</v>
      </c>
      <c r="S65" s="244">
        <f>R65</f>
        <v>0</v>
      </c>
      <c r="T65" s="234">
        <f>S65</f>
        <v>0</v>
      </c>
      <c r="U65" s="234">
        <f>T65</f>
        <v>0</v>
      </c>
      <c r="V65" s="234"/>
      <c r="W65" s="235"/>
      <c r="X65" s="234"/>
      <c r="Y65" s="234">
        <f>X65</f>
        <v>0</v>
      </c>
    </row>
    <row r="66" spans="1:25" ht="12.95" customHeight="1" outlineLevel="1" x14ac:dyDescent="0.25">
      <c r="A66" s="221"/>
      <c r="B66" s="229" t="s">
        <v>61</v>
      </c>
      <c r="C66" s="230"/>
      <c r="D66" s="230"/>
      <c r="E66" s="230"/>
      <c r="F66" s="230"/>
      <c r="G66" s="230"/>
      <c r="H66" s="230"/>
      <c r="I66" s="234"/>
      <c r="J66" s="234"/>
      <c r="K66" s="234"/>
      <c r="L66" s="234"/>
      <c r="M66" s="235"/>
      <c r="N66" s="244"/>
      <c r="O66" s="234"/>
      <c r="P66" s="234"/>
      <c r="Q66" s="234"/>
      <c r="R66" s="235">
        <f>Q$55</f>
        <v>0</v>
      </c>
      <c r="S66" s="244">
        <f>R66</f>
        <v>0</v>
      </c>
      <c r="T66" s="234">
        <f>S66</f>
        <v>0</v>
      </c>
      <c r="U66" s="234">
        <f>T66</f>
        <v>0</v>
      </c>
      <c r="V66" s="234">
        <f>U66</f>
        <v>0</v>
      </c>
      <c r="W66" s="235"/>
      <c r="X66" s="234"/>
      <c r="Y66" s="234">
        <f>X66</f>
        <v>0</v>
      </c>
    </row>
    <row r="67" spans="1:25" ht="12.95" customHeight="1" outlineLevel="1" x14ac:dyDescent="0.25">
      <c r="A67" s="221"/>
      <c r="B67" s="250" t="s">
        <v>62</v>
      </c>
      <c r="C67" s="251"/>
      <c r="D67" s="251"/>
      <c r="E67" s="230"/>
      <c r="F67" s="230"/>
      <c r="G67" s="230"/>
      <c r="H67" s="230"/>
      <c r="I67" s="234"/>
      <c r="J67" s="234"/>
      <c r="K67" s="234"/>
      <c r="L67" s="234"/>
      <c r="M67" s="235"/>
      <c r="N67" s="244"/>
      <c r="O67" s="234"/>
      <c r="P67" s="234"/>
      <c r="Q67" s="234"/>
      <c r="R67" s="235"/>
      <c r="S67" s="244">
        <f>R$55</f>
        <v>0</v>
      </c>
      <c r="T67" s="234">
        <f>S67</f>
        <v>0</v>
      </c>
      <c r="U67" s="234">
        <f>T67</f>
        <v>0</v>
      </c>
      <c r="V67" s="234">
        <f>U67</f>
        <v>0</v>
      </c>
      <c r="W67" s="235">
        <f>V67</f>
        <v>0</v>
      </c>
      <c r="X67" s="234"/>
      <c r="Y67" s="234">
        <f>X67</f>
        <v>0</v>
      </c>
    </row>
    <row r="68" spans="1:25" ht="12.95" customHeight="1" outlineLevel="1" x14ac:dyDescent="0.25">
      <c r="A68" s="221"/>
      <c r="B68" s="229" t="s">
        <v>63</v>
      </c>
      <c r="C68" s="230"/>
      <c r="D68" s="230"/>
      <c r="E68" s="246"/>
      <c r="F68" s="246"/>
      <c r="G68" s="246"/>
      <c r="H68" s="246"/>
      <c r="I68" s="247"/>
      <c r="J68" s="247"/>
      <c r="K68" s="247"/>
      <c r="L68" s="247"/>
      <c r="M68" s="248"/>
      <c r="N68" s="249"/>
      <c r="O68" s="247"/>
      <c r="P68" s="247"/>
      <c r="Q68" s="247"/>
      <c r="R68" s="248"/>
      <c r="S68" s="249"/>
      <c r="T68" s="247">
        <f>S$55</f>
        <v>0</v>
      </c>
      <c r="U68" s="247">
        <f>T68</f>
        <v>0</v>
      </c>
      <c r="V68" s="247">
        <f>U68</f>
        <v>0</v>
      </c>
      <c r="W68" s="248">
        <f>V68</f>
        <v>0</v>
      </c>
      <c r="X68" s="247">
        <f>W68</f>
        <v>0</v>
      </c>
      <c r="Y68" s="247">
        <f>X$55</f>
        <v>0</v>
      </c>
    </row>
    <row r="69" spans="1:25" ht="12.95" customHeight="1" outlineLevel="1" x14ac:dyDescent="0.25">
      <c r="A69" s="221"/>
      <c r="B69" s="229" t="s">
        <v>64</v>
      </c>
      <c r="C69" s="230"/>
      <c r="D69" s="230"/>
      <c r="E69" s="230"/>
      <c r="F69" s="230"/>
      <c r="G69" s="230"/>
      <c r="H69" s="230"/>
      <c r="I69" s="234"/>
      <c r="J69" s="234"/>
      <c r="K69" s="234"/>
      <c r="L69" s="234"/>
      <c r="M69" s="235"/>
      <c r="N69" s="244"/>
      <c r="O69" s="234"/>
      <c r="P69" s="234"/>
      <c r="Q69" s="234"/>
      <c r="R69" s="235"/>
      <c r="S69" s="244"/>
      <c r="T69" s="234"/>
      <c r="U69" s="234">
        <f>T55</f>
        <v>0</v>
      </c>
      <c r="V69" s="234">
        <f>U69</f>
        <v>0</v>
      </c>
      <c r="W69" s="235">
        <f>V69</f>
        <v>0</v>
      </c>
      <c r="X69" s="234">
        <f>W69</f>
        <v>0</v>
      </c>
      <c r="Y69" s="234"/>
    </row>
    <row r="70" spans="1:25" ht="12.95" customHeight="1" outlineLevel="1" x14ac:dyDescent="0.25">
      <c r="A70" s="221"/>
      <c r="B70" s="229" t="s">
        <v>65</v>
      </c>
      <c r="C70" s="230"/>
      <c r="D70" s="230"/>
      <c r="E70" s="230"/>
      <c r="F70" s="230"/>
      <c r="G70" s="230"/>
      <c r="H70" s="230"/>
      <c r="I70" s="234"/>
      <c r="J70" s="234"/>
      <c r="K70" s="234"/>
      <c r="L70" s="234"/>
      <c r="M70" s="235"/>
      <c r="N70" s="244"/>
      <c r="O70" s="234"/>
      <c r="P70" s="234"/>
      <c r="Q70" s="234"/>
      <c r="R70" s="235"/>
      <c r="S70" s="244"/>
      <c r="T70" s="234"/>
      <c r="U70" s="234"/>
      <c r="V70" s="234">
        <f>U55</f>
        <v>0</v>
      </c>
      <c r="W70" s="235">
        <f>V70</f>
        <v>0</v>
      </c>
      <c r="X70" s="234">
        <f>W70</f>
        <v>0</v>
      </c>
      <c r="Y70" s="234"/>
    </row>
    <row r="71" spans="1:25" ht="12.95" customHeight="1" x14ac:dyDescent="0.25">
      <c r="A71" s="221"/>
      <c r="B71" s="229" t="s">
        <v>66</v>
      </c>
      <c r="C71" s="230"/>
      <c r="D71" s="230"/>
      <c r="E71" s="230"/>
      <c r="F71" s="230"/>
      <c r="G71" s="230"/>
      <c r="H71" s="230"/>
      <c r="I71" s="241"/>
      <c r="J71" s="241"/>
      <c r="K71" s="241"/>
      <c r="L71" s="241"/>
      <c r="M71" s="242"/>
      <c r="N71" s="243">
        <f>SUM(N58:N62)</f>
        <v>22.269000000000005</v>
      </c>
      <c r="O71" s="241">
        <f>SUM(O58:O62)</f>
        <v>4.9694713759418221</v>
      </c>
      <c r="P71" s="241">
        <f>SUM(P58:P62)</f>
        <v>-3.3361863916368009</v>
      </c>
      <c r="Q71" s="241">
        <f>SUM(Q58:Q62)</f>
        <v>1.5517262864333361</v>
      </c>
      <c r="R71" s="242">
        <f>SUM(R58:R62)</f>
        <v>0</v>
      </c>
      <c r="S71" s="243">
        <f>SUM(S58:S67)</f>
        <v>0</v>
      </c>
      <c r="T71" s="241">
        <f>SUM(T58:T67)</f>
        <v>0</v>
      </c>
      <c r="U71" s="241">
        <f>SUM(U58:U67)</f>
        <v>0</v>
      </c>
      <c r="V71" s="241">
        <f>SUM(V58:V67)</f>
        <v>0</v>
      </c>
      <c r="W71" s="242">
        <f>SUM(W58:W67)</f>
        <v>0</v>
      </c>
      <c r="X71" s="241">
        <f>SUM(X58:X70)</f>
        <v>0</v>
      </c>
      <c r="Y71" s="241">
        <f>SUM(Y58:Y67)</f>
        <v>0</v>
      </c>
    </row>
    <row r="72" spans="1:25" ht="12.95" customHeight="1" x14ac:dyDescent="0.25">
      <c r="A72" s="221"/>
      <c r="B72" s="229"/>
      <c r="C72" s="230"/>
      <c r="D72" s="230"/>
      <c r="E72" s="230"/>
      <c r="F72" s="230"/>
      <c r="G72" s="230"/>
      <c r="H72" s="230"/>
      <c r="I72" s="234"/>
      <c r="J72" s="234"/>
      <c r="K72" s="234"/>
      <c r="L72" s="234"/>
      <c r="M72" s="235"/>
      <c r="N72" s="244"/>
      <c r="O72" s="234"/>
      <c r="P72" s="234"/>
      <c r="Q72" s="234"/>
      <c r="R72" s="235"/>
      <c r="S72" s="244"/>
      <c r="T72" s="234"/>
      <c r="U72" s="234"/>
      <c r="V72" s="234"/>
      <c r="W72" s="235"/>
      <c r="X72" s="234"/>
      <c r="Y72" s="234"/>
    </row>
    <row r="73" spans="1:25" ht="12.95" customHeight="1" x14ac:dyDescent="0.25">
      <c r="A73" s="221"/>
      <c r="B73" s="194" t="s">
        <v>67</v>
      </c>
      <c r="C73" s="230"/>
      <c r="D73" s="230"/>
      <c r="E73" s="230"/>
      <c r="F73" s="230"/>
      <c r="G73" s="230"/>
      <c r="H73" s="230"/>
      <c r="I73" s="234"/>
      <c r="J73" s="234"/>
      <c r="K73" s="234"/>
      <c r="L73" s="234"/>
      <c r="M73" s="235"/>
      <c r="N73" s="244"/>
      <c r="O73" s="234"/>
      <c r="P73" s="234"/>
      <c r="Q73" s="234"/>
      <c r="R73" s="235"/>
      <c r="S73" s="244"/>
      <c r="T73" s="234"/>
      <c r="U73" s="234"/>
      <c r="V73" s="234"/>
      <c r="W73" s="235"/>
      <c r="X73" s="234"/>
      <c r="Y73" s="234"/>
    </row>
    <row r="74" spans="1:25" ht="12.95" customHeight="1" x14ac:dyDescent="0.25">
      <c r="A74" s="221"/>
      <c r="B74" s="229" t="s">
        <v>68</v>
      </c>
      <c r="C74" s="230"/>
      <c r="D74" s="230"/>
      <c r="E74" s="230"/>
      <c r="F74" s="230"/>
      <c r="G74" s="230"/>
      <c r="H74" s="230"/>
      <c r="I74" s="234"/>
      <c r="J74" s="234"/>
      <c r="K74" s="234"/>
      <c r="L74" s="234"/>
      <c r="M74" s="235"/>
      <c r="N74" s="233"/>
      <c r="O74" s="223">
        <f>-((SUM(M37:M39)-M40)-(SUM(L37:L39)-L40))/(1+$I$15)^4</f>
        <v>7.3796721349101855</v>
      </c>
      <c r="P74" s="231"/>
      <c r="Q74" s="231"/>
      <c r="R74" s="232"/>
      <c r="S74" s="233"/>
      <c r="T74" s="223">
        <f>-((SUM(R37:R39)-R40)-(SUM(Q37:Q39)-Q40))/(1+$I$15)^4</f>
        <v>0</v>
      </c>
      <c r="U74" s="231"/>
      <c r="V74" s="231"/>
      <c r="W74" s="232"/>
      <c r="X74" s="231"/>
      <c r="Y74" s="231">
        <f>-((SUM(W37:W39)-W40)-(SUM(V37:V39)-V40))/(1+$I$15)^4</f>
        <v>0</v>
      </c>
    </row>
    <row r="75" spans="1:25" ht="12.95" customHeight="1" x14ac:dyDescent="0.25">
      <c r="A75" s="221"/>
      <c r="B75" s="229" t="s">
        <v>69</v>
      </c>
      <c r="C75" s="230"/>
      <c r="D75" s="230"/>
      <c r="E75" s="195"/>
      <c r="F75" s="195"/>
      <c r="G75" s="195"/>
      <c r="H75" s="230"/>
      <c r="I75" s="234"/>
      <c r="J75" s="234"/>
      <c r="K75" s="234"/>
      <c r="L75" s="234"/>
      <c r="M75" s="235"/>
      <c r="N75" s="233"/>
      <c r="O75" s="223">
        <f>'Back cast calculations'!D34</f>
        <v>-7.5348167196998048</v>
      </c>
      <c r="P75" s="231"/>
      <c r="Q75" s="231"/>
      <c r="R75" s="232"/>
      <c r="S75" s="233"/>
      <c r="T75" s="223"/>
      <c r="U75" s="231"/>
      <c r="V75" s="231"/>
      <c r="W75" s="232"/>
      <c r="X75" s="231"/>
      <c r="Y75" s="252"/>
    </row>
    <row r="76" spans="1:25" ht="12.95" customHeight="1" x14ac:dyDescent="0.25">
      <c r="A76" s="221"/>
      <c r="B76" s="253"/>
      <c r="C76" s="195"/>
      <c r="D76" s="195"/>
      <c r="E76" s="195"/>
      <c r="F76" s="195"/>
      <c r="G76" s="195"/>
      <c r="H76" s="253"/>
      <c r="I76" s="196"/>
      <c r="J76" s="196"/>
      <c r="K76" s="196"/>
      <c r="L76" s="196"/>
      <c r="M76" s="197"/>
      <c r="N76" s="225"/>
      <c r="O76" s="196"/>
      <c r="P76" s="196"/>
      <c r="Q76" s="196"/>
      <c r="R76" s="197"/>
      <c r="S76" s="225"/>
      <c r="T76" s="194"/>
      <c r="U76" s="194"/>
      <c r="V76" s="194"/>
      <c r="W76" s="197"/>
      <c r="X76" s="221"/>
      <c r="Y76" s="194"/>
    </row>
    <row r="77" spans="1:25" ht="12.95" customHeight="1" x14ac:dyDescent="0.25">
      <c r="A77" s="194"/>
      <c r="B77" s="254" t="s">
        <v>70</v>
      </c>
      <c r="C77" s="255"/>
      <c r="D77" s="255"/>
      <c r="E77" s="255"/>
      <c r="F77" s="255"/>
      <c r="G77" s="255"/>
      <c r="H77" s="255"/>
      <c r="I77" s="256">
        <f t="shared" ref="I77:Y77" si="12">SUM(I71:I76)</f>
        <v>0</v>
      </c>
      <c r="J77" s="256">
        <f t="shared" si="12"/>
        <v>0</v>
      </c>
      <c r="K77" s="256">
        <f t="shared" si="12"/>
        <v>0</v>
      </c>
      <c r="L77" s="256">
        <f t="shared" si="12"/>
        <v>0</v>
      </c>
      <c r="M77" s="257">
        <f t="shared" si="12"/>
        <v>0</v>
      </c>
      <c r="N77" s="258">
        <f t="shared" si="12"/>
        <v>22.269000000000005</v>
      </c>
      <c r="O77" s="256">
        <f t="shared" si="12"/>
        <v>4.8143267911522027</v>
      </c>
      <c r="P77" s="256">
        <f t="shared" si="12"/>
        <v>-3.3361863916368009</v>
      </c>
      <c r="Q77" s="256">
        <f t="shared" si="12"/>
        <v>1.5517262864333361</v>
      </c>
      <c r="R77" s="257">
        <f t="shared" si="12"/>
        <v>0</v>
      </c>
      <c r="S77" s="258">
        <f t="shared" si="12"/>
        <v>0</v>
      </c>
      <c r="T77" s="256">
        <f t="shared" si="12"/>
        <v>0</v>
      </c>
      <c r="U77" s="256">
        <f t="shared" si="12"/>
        <v>0</v>
      </c>
      <c r="V77" s="256">
        <f t="shared" si="12"/>
        <v>0</v>
      </c>
      <c r="W77" s="257">
        <f t="shared" si="12"/>
        <v>0</v>
      </c>
      <c r="X77" s="256">
        <f t="shared" si="12"/>
        <v>0</v>
      </c>
      <c r="Y77" s="256">
        <f t="shared" si="12"/>
        <v>0</v>
      </c>
    </row>
  </sheetData>
  <printOptions horizontalCentered="1"/>
  <pageMargins left="0.70866141732283472" right="0.70866141732283472" top="0.74803149606299213" bottom="0.74803149606299213" header="0.31496062992125984" footer="0.31496062992125984"/>
  <pageSetup paperSize="8" scale="74" orientation="landscape" r:id="rId1"/>
  <headerFooter>
    <oddFooter>&amp;L&amp;F&amp;C&amp;A&amp;R&amp;P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F2E8D-9253-40E8-AFC6-4DFD4052592D}">
  <sheetPr codeName="Sheet11">
    <tabColor theme="2" tint="0.79998168889431442"/>
    <pageSetUpPr fitToPage="1"/>
  </sheetPr>
  <dimension ref="A1:O113"/>
  <sheetViews>
    <sheetView showGridLines="0" view="pageBreakPreview" zoomScaleNormal="100" zoomScaleSheetLayoutView="100" workbookViewId="0"/>
  </sheetViews>
  <sheetFormatPr defaultRowHeight="15" customHeight="1" x14ac:dyDescent="0.25"/>
  <cols>
    <col min="1" max="1" width="3" customWidth="1"/>
    <col min="2" max="2" width="32" customWidth="1"/>
  </cols>
  <sheetData>
    <row r="1" spans="1:12" ht="26.25" x14ac:dyDescent="0.4">
      <c r="A1" s="146" t="s">
        <v>162</v>
      </c>
    </row>
    <row r="2" spans="1:12" x14ac:dyDescent="0.25">
      <c r="C2" s="272" t="s">
        <v>130</v>
      </c>
      <c r="H2" s="272" t="s">
        <v>131</v>
      </c>
    </row>
    <row r="3" spans="1:12" x14ac:dyDescent="0.25">
      <c r="C3" s="296" t="s">
        <v>89</v>
      </c>
      <c r="D3" s="297" t="s">
        <v>90</v>
      </c>
      <c r="E3" s="298" t="s">
        <v>91</v>
      </c>
      <c r="F3" s="298" t="s">
        <v>92</v>
      </c>
      <c r="G3" s="298" t="s">
        <v>93</v>
      </c>
      <c r="H3" s="296" t="s">
        <v>94</v>
      </c>
      <c r="I3" s="297" t="s">
        <v>95</v>
      </c>
      <c r="J3" s="298" t="s">
        <v>96</v>
      </c>
      <c r="K3" s="298" t="s">
        <v>97</v>
      </c>
      <c r="L3" s="298" t="s">
        <v>98</v>
      </c>
    </row>
    <row r="4" spans="1:12" x14ac:dyDescent="0.25">
      <c r="B4" s="301" t="s">
        <v>99</v>
      </c>
      <c r="C4" s="314">
        <f>Inputs!D14</f>
        <v>251.20997800000001</v>
      </c>
      <c r="D4" s="314">
        <f>Inputs!E14</f>
        <v>249.74721200000002</v>
      </c>
      <c r="E4" s="314">
        <f>Inputs!F14</f>
        <v>260.76057930721555</v>
      </c>
      <c r="F4" s="314">
        <f>Inputs!G14</f>
        <v>259.51974885040977</v>
      </c>
      <c r="G4" s="314">
        <f>Inputs!H14</f>
        <v>270.43407701714358</v>
      </c>
      <c r="H4" s="310"/>
      <c r="I4" s="311"/>
      <c r="J4" s="311"/>
      <c r="K4" s="311"/>
      <c r="L4" s="311"/>
    </row>
    <row r="5" spans="1:12" x14ac:dyDescent="0.25">
      <c r="B5" s="301" t="s">
        <v>139</v>
      </c>
      <c r="C5" s="314">
        <f>Inputs!D13</f>
        <v>268.50950662405819</v>
      </c>
      <c r="D5" s="315">
        <f>Inputs!E13</f>
        <v>275.35239839163683</v>
      </c>
      <c r="E5" s="315">
        <f>Inputs!F13</f>
        <v>281.47785302078222</v>
      </c>
      <c r="F5" s="315">
        <f>Inputs!G13</f>
        <v>281.78874885040977</v>
      </c>
      <c r="G5" s="315">
        <f>Inputs!H13</f>
        <v>283.87907701714357</v>
      </c>
      <c r="H5" s="304"/>
      <c r="I5" s="304"/>
      <c r="J5" s="304"/>
      <c r="K5" s="304"/>
      <c r="L5" s="304"/>
    </row>
    <row r="6" spans="1:12" x14ac:dyDescent="0.25">
      <c r="B6" s="301" t="s">
        <v>132</v>
      </c>
      <c r="C6" s="308"/>
      <c r="D6" s="309"/>
      <c r="E6" s="309"/>
      <c r="F6" s="308"/>
      <c r="G6" s="309"/>
      <c r="H6" s="314">
        <f>'IPP3 allowance'!C5</f>
        <v>282.02978112000005</v>
      </c>
      <c r="I6" s="314">
        <f>'IPP3 allowance'!D5</f>
        <v>286.84899666000001</v>
      </c>
      <c r="J6" s="314">
        <f>'IPP3 allowance'!E5</f>
        <v>296.96829293000002</v>
      </c>
      <c r="K6" s="314">
        <f>'IPP3 allowance'!F5</f>
        <v>306.58765871000003</v>
      </c>
      <c r="L6" s="314">
        <f>'IPP3 allowance'!G5</f>
        <v>307.20741191999997</v>
      </c>
    </row>
    <row r="7" spans="1:12" x14ac:dyDescent="0.25">
      <c r="B7" s="301" t="s">
        <v>128</v>
      </c>
      <c r="C7" s="308"/>
      <c r="D7" s="309"/>
      <c r="E7" s="314">
        <f>'Back cast calculations'!F25</f>
        <v>261.36402153585738</v>
      </c>
      <c r="F7" s="315">
        <f>'Back cast calculations'!G25</f>
        <v>268.0786283411154</v>
      </c>
      <c r="G7" s="315">
        <f>'Back cast calculations'!H25</f>
        <v>274.96573763651833</v>
      </c>
      <c r="H7" s="315">
        <f>'Back cast calculations'!I25</f>
        <v>282.02978112000005</v>
      </c>
    </row>
    <row r="8" spans="1:12" x14ac:dyDescent="0.25">
      <c r="B8" s="301" t="s">
        <v>126</v>
      </c>
      <c r="C8" s="308"/>
      <c r="D8" s="309"/>
      <c r="E8" s="314">
        <f>'Back cast calculations'!F26</f>
        <v>260.54781474686428</v>
      </c>
      <c r="F8" s="314">
        <f>'Back cast calculations'!G26</f>
        <v>267.24145268415162</v>
      </c>
      <c r="G8" s="314">
        <f>'Back cast calculations'!H26</f>
        <v>274.10705440812058</v>
      </c>
      <c r="H8" s="314">
        <f>'Back cast calculations'!I26</f>
        <v>281.14903777707286</v>
      </c>
    </row>
    <row r="9" spans="1:12" x14ac:dyDescent="0.25">
      <c r="B9" s="301" t="s">
        <v>129</v>
      </c>
      <c r="C9" s="308"/>
      <c r="D9" s="309"/>
      <c r="E9" s="309"/>
      <c r="F9" s="270"/>
      <c r="G9" s="270"/>
      <c r="H9" s="314">
        <f>'Back cast calculations'!I22</f>
        <v>281.14903777707286</v>
      </c>
      <c r="I9" s="314">
        <f>'Back cast calculations'!J22</f>
        <v>288.37193414688051</v>
      </c>
      <c r="J9" s="314">
        <f>'Back cast calculations'!K22</f>
        <v>295.78039128681019</v>
      </c>
      <c r="K9" s="314">
        <f>'Back cast calculations'!L22</f>
        <v>303.3791763702568</v>
      </c>
      <c r="L9" s="314">
        <f>'Back cast calculations'!M22</f>
        <v>311.17317904231101</v>
      </c>
    </row>
    <row r="11" spans="1:12" ht="15" customHeight="1" x14ac:dyDescent="0.3">
      <c r="B11" s="373" t="s">
        <v>177</v>
      </c>
    </row>
    <row r="41" spans="2:2" ht="15" customHeight="1" x14ac:dyDescent="0.3">
      <c r="B41" s="374" t="s">
        <v>178</v>
      </c>
    </row>
    <row r="71" spans="1:15" ht="15" customHeight="1" x14ac:dyDescent="0.25">
      <c r="A71" s="303"/>
      <c r="B71" s="303"/>
      <c r="C71" s="303"/>
      <c r="D71" s="303"/>
      <c r="E71" s="303"/>
      <c r="F71" s="303"/>
      <c r="G71" s="303"/>
      <c r="H71" s="303"/>
      <c r="I71" s="303"/>
      <c r="J71" s="303"/>
      <c r="K71" s="303"/>
      <c r="L71" s="303"/>
      <c r="M71" s="303"/>
      <c r="N71" s="303"/>
      <c r="O71" s="303"/>
    </row>
    <row r="72" spans="1:15" ht="15" customHeight="1" x14ac:dyDescent="0.25">
      <c r="A72" s="303"/>
      <c r="B72" s="303"/>
      <c r="C72" s="303"/>
      <c r="D72" s="303"/>
      <c r="E72" s="303"/>
      <c r="F72" s="303"/>
      <c r="G72" s="303"/>
      <c r="H72" s="303"/>
      <c r="I72" s="303"/>
      <c r="J72" s="303"/>
      <c r="K72" s="303"/>
      <c r="L72" s="303"/>
      <c r="M72" s="303"/>
      <c r="N72" s="303"/>
      <c r="O72" s="303"/>
    </row>
    <row r="73" spans="1:15" x14ac:dyDescent="0.25">
      <c r="B73" s="301"/>
      <c r="C73" s="298" t="s">
        <v>89</v>
      </c>
      <c r="D73" s="298" t="s">
        <v>90</v>
      </c>
      <c r="E73" s="296" t="s">
        <v>91</v>
      </c>
      <c r="F73" s="297" t="s">
        <v>92</v>
      </c>
      <c r="G73" s="298" t="s">
        <v>93</v>
      </c>
      <c r="H73" s="298" t="s">
        <v>94</v>
      </c>
      <c r="I73" s="298" t="s">
        <v>95</v>
      </c>
      <c r="J73" s="298" t="s">
        <v>96</v>
      </c>
      <c r="K73" s="298" t="s">
        <v>97</v>
      </c>
      <c r="L73" s="296" t="s">
        <v>98</v>
      </c>
    </row>
    <row r="74" spans="1:15" x14ac:dyDescent="0.25">
      <c r="B74" s="301" t="s">
        <v>148</v>
      </c>
      <c r="C74" s="283">
        <v>251.20997800000001</v>
      </c>
      <c r="D74" s="283">
        <v>249.74721200000002</v>
      </c>
      <c r="E74" s="283">
        <v>260.76057930721555</v>
      </c>
      <c r="F74" s="283">
        <v>259.51974885040977</v>
      </c>
      <c r="G74" s="283">
        <v>270.43407701714358</v>
      </c>
      <c r="H74" s="320">
        <v>282.02978112000005</v>
      </c>
      <c r="I74" s="320">
        <v>286.84899666000001</v>
      </c>
      <c r="J74" s="320">
        <v>296.96829293000002</v>
      </c>
      <c r="K74" s="320">
        <v>306.58765871000003</v>
      </c>
      <c r="L74" s="320">
        <v>307.20741191999997</v>
      </c>
    </row>
    <row r="75" spans="1:15" x14ac:dyDescent="0.25">
      <c r="B75" s="301" t="s">
        <v>149</v>
      </c>
      <c r="C75" s="283">
        <v>251.20997800000001</v>
      </c>
      <c r="D75" s="283">
        <v>249.74721200000002</v>
      </c>
      <c r="E75" s="283">
        <v>260.76057930721555</v>
      </c>
      <c r="F75" s="283">
        <v>259.51974885040977</v>
      </c>
      <c r="G75" s="283">
        <v>270.43407701714358</v>
      </c>
      <c r="H75" s="320">
        <v>278.22978111999998</v>
      </c>
      <c r="I75" s="320">
        <v>282.74899665999999</v>
      </c>
      <c r="J75" s="320">
        <v>292.76829293000003</v>
      </c>
      <c r="K75" s="320">
        <v>302.28765871000002</v>
      </c>
      <c r="L75" s="320">
        <v>302.60741192</v>
      </c>
    </row>
    <row r="77" spans="1:15" ht="15" customHeight="1" x14ac:dyDescent="0.3">
      <c r="B77" s="374" t="s">
        <v>179</v>
      </c>
    </row>
    <row r="101" spans="2:12" ht="15" customHeight="1" x14ac:dyDescent="0.25">
      <c r="B101" s="303"/>
      <c r="C101" s="303"/>
      <c r="D101" s="303"/>
      <c r="E101" s="303"/>
      <c r="F101" s="303"/>
      <c r="G101" s="303"/>
      <c r="H101" s="303"/>
      <c r="I101" s="303"/>
      <c r="J101" s="303"/>
      <c r="K101" s="303"/>
      <c r="L101" s="303"/>
    </row>
    <row r="102" spans="2:12" ht="15" customHeight="1" x14ac:dyDescent="0.25">
      <c r="B102" s="303"/>
      <c r="C102" s="303"/>
      <c r="D102" s="303"/>
      <c r="E102" s="303"/>
      <c r="F102" s="303"/>
      <c r="G102" s="303"/>
      <c r="H102" s="303"/>
      <c r="I102" s="303"/>
      <c r="J102" s="303"/>
      <c r="K102" s="303"/>
      <c r="L102" s="303"/>
    </row>
    <row r="104" spans="2:12" ht="15" customHeight="1" x14ac:dyDescent="0.3">
      <c r="B104" s="374" t="s">
        <v>181</v>
      </c>
      <c r="C104" s="303"/>
      <c r="D104" s="303"/>
      <c r="E104" s="303"/>
      <c r="F104" s="303"/>
      <c r="G104" s="303"/>
      <c r="H104" s="303"/>
      <c r="I104" s="303"/>
      <c r="J104" s="303"/>
      <c r="K104" s="303"/>
      <c r="L104" s="303"/>
    </row>
    <row r="105" spans="2:12" x14ac:dyDescent="0.25">
      <c r="B105" s="281" t="s">
        <v>180</v>
      </c>
    </row>
    <row r="106" spans="2:12" x14ac:dyDescent="0.25">
      <c r="B106" s="303"/>
      <c r="C106" s="272" t="s">
        <v>130</v>
      </c>
      <c r="D106" s="303"/>
      <c r="E106" s="303"/>
      <c r="F106" s="303"/>
      <c r="G106" s="303"/>
      <c r="H106" s="272" t="s">
        <v>131</v>
      </c>
      <c r="I106" s="303"/>
      <c r="J106" s="303"/>
      <c r="K106" s="303"/>
      <c r="L106" s="303"/>
    </row>
    <row r="107" spans="2:12" x14ac:dyDescent="0.25">
      <c r="B107" s="303"/>
      <c r="C107" s="296" t="s">
        <v>89</v>
      </c>
      <c r="D107" s="297" t="s">
        <v>90</v>
      </c>
      <c r="E107" s="298" t="s">
        <v>91</v>
      </c>
      <c r="F107" s="298" t="s">
        <v>92</v>
      </c>
      <c r="G107" s="298" t="s">
        <v>93</v>
      </c>
      <c r="H107" s="296" t="s">
        <v>94</v>
      </c>
      <c r="I107" s="297" t="s">
        <v>95</v>
      </c>
      <c r="J107" s="298" t="s">
        <v>96</v>
      </c>
      <c r="K107" s="298" t="s">
        <v>97</v>
      </c>
      <c r="L107" s="298" t="s">
        <v>98</v>
      </c>
    </row>
    <row r="108" spans="2:12" x14ac:dyDescent="0.25">
      <c r="B108" s="301" t="s">
        <v>99</v>
      </c>
      <c r="C108" s="314">
        <v>251.20997800000001</v>
      </c>
      <c r="D108" s="314">
        <v>249.74721200000002</v>
      </c>
      <c r="E108" s="314">
        <v>260.76057930721555</v>
      </c>
      <c r="F108" s="314">
        <v>259.51974885040977</v>
      </c>
      <c r="G108" s="314">
        <v>270.43407701714358</v>
      </c>
      <c r="H108" s="310"/>
      <c r="I108" s="311"/>
      <c r="J108" s="311"/>
      <c r="K108" s="311"/>
      <c r="L108" s="311"/>
    </row>
    <row r="109" spans="2:12" x14ac:dyDescent="0.25">
      <c r="B109" s="301" t="s">
        <v>139</v>
      </c>
      <c r="C109" s="314">
        <v>268.50950662405819</v>
      </c>
      <c r="D109" s="315">
        <v>275.35239839163683</v>
      </c>
      <c r="E109" s="315">
        <v>281.47785302078222</v>
      </c>
      <c r="F109" s="315">
        <v>281.78874885040977</v>
      </c>
      <c r="G109" s="315">
        <v>283.87907701714357</v>
      </c>
      <c r="H109" s="304"/>
      <c r="I109" s="304"/>
      <c r="J109" s="304"/>
      <c r="K109" s="304"/>
      <c r="L109" s="304"/>
    </row>
    <row r="110" spans="2:12" x14ac:dyDescent="0.25">
      <c r="B110" s="301" t="s">
        <v>161</v>
      </c>
      <c r="C110" s="308"/>
      <c r="D110" s="309"/>
      <c r="E110" s="309">
        <v>260.76057930721555</v>
      </c>
      <c r="F110" s="308">
        <v>252.52044585040977</v>
      </c>
      <c r="G110" s="309">
        <v>258.79354801714356</v>
      </c>
      <c r="H110" s="314">
        <v>269.498503549475</v>
      </c>
      <c r="I110" s="314">
        <v>274.66648272611599</v>
      </c>
      <c r="J110" s="314">
        <v>282.22916398123448</v>
      </c>
      <c r="K110" s="314">
        <v>288.69626339048239</v>
      </c>
      <c r="L110" s="314">
        <v>292.22607546032611</v>
      </c>
    </row>
    <row r="111" spans="2:12" x14ac:dyDescent="0.25">
      <c r="B111" s="301" t="s">
        <v>126</v>
      </c>
      <c r="C111" s="308"/>
      <c r="D111" s="309"/>
      <c r="E111" s="314">
        <v>253.82811733661549</v>
      </c>
      <c r="F111" s="315">
        <v>259.10396822175051</v>
      </c>
      <c r="G111" s="315">
        <v>264.48947836313437</v>
      </c>
      <c r="H111" s="315">
        <v>269.9869270428664</v>
      </c>
      <c r="I111" s="303"/>
      <c r="J111" s="303"/>
      <c r="K111" s="303"/>
      <c r="L111" s="303"/>
    </row>
    <row r="112" spans="2:12" x14ac:dyDescent="0.25">
      <c r="B112" s="301" t="s">
        <v>132</v>
      </c>
      <c r="C112" s="308"/>
      <c r="D112" s="309"/>
      <c r="E112" s="314"/>
      <c r="F112" s="314"/>
      <c r="G112" s="314"/>
      <c r="H112" s="314">
        <v>285.53989194175551</v>
      </c>
      <c r="I112" s="314">
        <v>290.19561892606367</v>
      </c>
      <c r="J112" s="314">
        <v>300.42426661675216</v>
      </c>
      <c r="K112" s="314">
        <v>310.28598933669144</v>
      </c>
      <c r="L112" s="314">
        <v>310.84555850261535</v>
      </c>
    </row>
    <row r="113" spans="2:12" x14ac:dyDescent="0.25">
      <c r="B113" s="301" t="s">
        <v>129</v>
      </c>
      <c r="C113" s="308"/>
      <c r="D113" s="309"/>
      <c r="E113" s="309"/>
      <c r="F113" s="270"/>
      <c r="G113" s="270"/>
      <c r="H113" s="314">
        <v>269.9869270428664</v>
      </c>
      <c r="I113" s="314">
        <v>275.59864091822487</v>
      </c>
      <c r="J113" s="314">
        <v>281.32699500636619</v>
      </c>
      <c r="K113" s="314">
        <v>287.17441368949176</v>
      </c>
      <c r="L113" s="314">
        <v>293.14337174090656</v>
      </c>
    </row>
  </sheetData>
  <pageMargins left="0.7" right="0.7" top="0.75" bottom="0.75" header="0.3" footer="0.3"/>
  <pageSetup paperSize="9" scale="36" orientation="portrait" r:id="rId1"/>
  <headerFooter>
    <oddFooter>&amp;L&amp;F&amp;C&amp;A&amp;R&amp;P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499984740745262"/>
    <pageSetUpPr fitToPage="1"/>
  </sheetPr>
  <dimension ref="A1:B11"/>
  <sheetViews>
    <sheetView showGridLines="0" view="pageBreakPreview" zoomScaleNormal="100" zoomScaleSheetLayoutView="100" workbookViewId="0"/>
  </sheetViews>
  <sheetFormatPr defaultRowHeight="15" customHeight="1" x14ac:dyDescent="0.25"/>
  <cols>
    <col min="1" max="1" width="3.28515625" customWidth="1"/>
    <col min="2" max="2" width="109.28515625" customWidth="1"/>
  </cols>
  <sheetData>
    <row r="1" spans="1:2" ht="26.25" x14ac:dyDescent="0.4">
      <c r="A1" s="146" t="s">
        <v>1</v>
      </c>
      <c r="B1" s="16"/>
    </row>
    <row r="2" spans="1:2" ht="11.25" customHeight="1" x14ac:dyDescent="0.4">
      <c r="A2" s="144"/>
      <c r="B2" s="146"/>
    </row>
    <row r="3" spans="1:2" ht="23.25" x14ac:dyDescent="0.35">
      <c r="A3" s="144"/>
      <c r="B3" s="148" t="s">
        <v>79</v>
      </c>
    </row>
    <row r="4" spans="1:2" ht="62.25" customHeight="1" x14ac:dyDescent="0.25">
      <c r="A4" s="144"/>
      <c r="B4" s="141" t="s">
        <v>153</v>
      </c>
    </row>
    <row r="5" spans="1:2" x14ac:dyDescent="0.25">
      <c r="A5" s="144"/>
      <c r="B5" s="15"/>
    </row>
    <row r="6" spans="1:2" ht="23.25" x14ac:dyDescent="0.35">
      <c r="A6" s="144"/>
      <c r="B6" s="140" t="s">
        <v>80</v>
      </c>
    </row>
    <row r="7" spans="1:2" ht="90" x14ac:dyDescent="0.25">
      <c r="A7" s="144"/>
      <c r="B7" s="141" t="s">
        <v>152</v>
      </c>
    </row>
    <row r="8" spans="1:2" x14ac:dyDescent="0.25">
      <c r="A8" s="144"/>
      <c r="B8" s="15"/>
    </row>
    <row r="9" spans="1:2" ht="45" x14ac:dyDescent="0.25">
      <c r="A9" s="144"/>
      <c r="B9" s="141" t="s">
        <v>172</v>
      </c>
    </row>
    <row r="10" spans="1:2" x14ac:dyDescent="0.25">
      <c r="A10" s="144"/>
      <c r="B10" s="15"/>
    </row>
    <row r="11" spans="1:2" ht="45" x14ac:dyDescent="0.25">
      <c r="A11" s="144"/>
      <c r="B11" s="141" t="s">
        <v>84</v>
      </c>
    </row>
  </sheetData>
  <pageMargins left="0.7" right="0.7" top="0.75" bottom="0.75" header="0.3" footer="0.3"/>
  <pageSetup paperSize="9" scale="71" orientation="portrait" r:id="rId1"/>
  <headerFooter>
    <oddFooter>&amp;L&amp;F&amp;C&amp;A&amp;R&amp;P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8799-A587-45FD-88DA-91C6820FC238}">
  <sheetPr codeName="Sheet4">
    <pageSetUpPr fitToPage="1"/>
  </sheetPr>
  <dimension ref="A1:C19"/>
  <sheetViews>
    <sheetView showGridLines="0" tabSelected="1" view="pageBreakPreview" zoomScaleNormal="100" zoomScaleSheetLayoutView="100" workbookViewId="0"/>
  </sheetViews>
  <sheetFormatPr defaultRowHeight="15" customHeight="1" x14ac:dyDescent="0.25"/>
  <cols>
    <col min="1" max="1" width="4" customWidth="1"/>
    <col min="2" max="2" width="19.85546875" customWidth="1"/>
    <col min="3" max="3" width="95.28515625" customWidth="1"/>
  </cols>
  <sheetData>
    <row r="1" spans="1:3" ht="26.25" x14ac:dyDescent="0.4">
      <c r="A1" s="355" t="s">
        <v>164</v>
      </c>
      <c r="B1" s="356"/>
      <c r="C1" s="356"/>
    </row>
    <row r="2" spans="1:3" x14ac:dyDescent="0.25">
      <c r="A2" s="357"/>
      <c r="B2" s="303"/>
      <c r="C2" s="303"/>
    </row>
    <row r="3" spans="1:3" ht="15.75" thickBot="1" x14ac:dyDescent="0.3">
      <c r="A3" s="357"/>
    </row>
    <row r="4" spans="1:3" ht="15.75" x14ac:dyDescent="0.25">
      <c r="A4" s="357"/>
      <c r="B4" s="358" t="s">
        <v>165</v>
      </c>
      <c r="C4" s="359" t="s">
        <v>166</v>
      </c>
    </row>
    <row r="5" spans="1:3" x14ac:dyDescent="0.25">
      <c r="A5" s="357"/>
      <c r="B5" s="360" t="s">
        <v>2</v>
      </c>
      <c r="C5" s="361" t="s">
        <v>2</v>
      </c>
    </row>
    <row r="6" spans="1:3" x14ac:dyDescent="0.25">
      <c r="A6" s="357"/>
      <c r="B6" s="364"/>
      <c r="C6" s="365" t="s">
        <v>117</v>
      </c>
    </row>
    <row r="7" spans="1:3" x14ac:dyDescent="0.25">
      <c r="A7" s="357"/>
      <c r="B7" s="364"/>
      <c r="C7" s="365" t="s">
        <v>116</v>
      </c>
    </row>
    <row r="8" spans="1:3" x14ac:dyDescent="0.25">
      <c r="A8" s="303"/>
      <c r="B8" s="362" t="s">
        <v>167</v>
      </c>
      <c r="C8" s="363" t="s">
        <v>118</v>
      </c>
    </row>
    <row r="9" spans="1:3" x14ac:dyDescent="0.25">
      <c r="B9" s="360" t="s">
        <v>168</v>
      </c>
      <c r="C9" s="361" t="s">
        <v>173</v>
      </c>
    </row>
    <row r="10" spans="1:3" x14ac:dyDescent="0.25">
      <c r="B10" s="364"/>
      <c r="C10" s="365" t="s">
        <v>137</v>
      </c>
    </row>
    <row r="11" spans="1:3" x14ac:dyDescent="0.25">
      <c r="B11" s="362" t="s">
        <v>169</v>
      </c>
      <c r="C11" s="363" t="s">
        <v>169</v>
      </c>
    </row>
    <row r="12" spans="1:3" x14ac:dyDescent="0.25">
      <c r="B12" s="366"/>
      <c r="C12" s="367" t="s">
        <v>2</v>
      </c>
    </row>
    <row r="13" spans="1:3" x14ac:dyDescent="0.25">
      <c r="B13" s="366"/>
      <c r="C13" s="367" t="s">
        <v>3</v>
      </c>
    </row>
    <row r="14" spans="1:3" x14ac:dyDescent="0.25">
      <c r="B14" s="360" t="s">
        <v>163</v>
      </c>
      <c r="C14" s="361" t="s">
        <v>163</v>
      </c>
    </row>
    <row r="15" spans="1:3" x14ac:dyDescent="0.25">
      <c r="B15" s="364"/>
      <c r="C15" s="365" t="s">
        <v>121</v>
      </c>
    </row>
    <row r="16" spans="1:3" x14ac:dyDescent="0.25">
      <c r="B16" s="364"/>
      <c r="C16" s="365" t="s">
        <v>141</v>
      </c>
    </row>
    <row r="17" spans="2:3" x14ac:dyDescent="0.25">
      <c r="B17" s="362" t="s">
        <v>170</v>
      </c>
      <c r="C17" s="363" t="s">
        <v>175</v>
      </c>
    </row>
    <row r="18" spans="2:3" x14ac:dyDescent="0.25">
      <c r="B18" s="360" t="s">
        <v>171</v>
      </c>
      <c r="C18" s="361" t="s">
        <v>176</v>
      </c>
    </row>
    <row r="19" spans="2:3" ht="15.75" thickBot="1" x14ac:dyDescent="0.3">
      <c r="B19" s="368" t="s">
        <v>162</v>
      </c>
      <c r="C19" s="369" t="s">
        <v>162</v>
      </c>
    </row>
  </sheetData>
  <hyperlinks>
    <hyperlink ref="C5" location="'Inputs'!$A$1" tooltip="Section title. Click once to follow" display="Inputs" xr:uid="{A9E2919C-3464-4ACD-A456-7F8AF30A270D}"/>
    <hyperlink ref="C6" location="'Inputs'!$B$3" tooltip="Section subtitle. Click once to follow" display="Variable inputs" xr:uid="{B19FED56-A892-4487-BA69-07FAB97F72CA}"/>
    <hyperlink ref="C7" location="'Inputs'!$B$9" tooltip="Section subtitle. Click once to follow" display="Expenditure inputs" xr:uid="{81213D11-FAF4-4F97-BD3D-A9D800D02FCB}"/>
    <hyperlink ref="C8" location="'IPP3 allowance'!$A$1" tooltip="Section title. Click once to follow" display="Calculation of nominal IPP3 opex allowance" xr:uid="{EDBAC0B5-ED91-4A49-BE12-FB83E7E3F256}"/>
    <hyperlink ref="C9" location="'Opex trend'!$A$1" tooltip="Section title. Click once to follow" display="Opex trend estimation" xr:uid="{4FBEB257-C925-4EE4-8431-4B7DF1018D86}"/>
    <hyperlink ref="C10" location="'Opex trend'!$B$13" tooltip="Section subtitle. Click once to follow" display="Trend calculations" xr:uid="{59FDCAB1-6527-4460-B069-DFB8D9E22B43}"/>
    <hyperlink ref="C11" location="'Back cast calculations'!$A$1" tooltip="Section title. Click once to follow" display="Back cast calculations" xr:uid="{6C01D814-D39F-4136-8500-189B01EDF955}"/>
    <hyperlink ref="C12" location="'Back cast calculations'!$B$3" tooltip="Section subtitle. Click once to follow" display="Inputs" xr:uid="{0D9D2082-A98B-4D3C-9133-9988A2331BC6}"/>
    <hyperlink ref="C13" location="'Back cast calculations'!$B$14" tooltip="Section subtitle. Click once to follow" display="Calculations" xr:uid="{DAF4AA76-941C-4C7C-8D18-7A5949F42798}"/>
    <hyperlink ref="C14" location="'Results summary'!$A$1" tooltip="Section title. Click once to follow" display="Results summary" xr:uid="{235F8047-E364-4FA6-8DA2-B1305E0B68C0}"/>
    <hyperlink ref="C15" location="'Results summary'!$B$2" tooltip="Section subtitle. Click once to follow" display="Calculation of opex incentive amounts" xr:uid="{396CF9FC-8924-4B35-AF4A-04CA77263BF7}"/>
    <hyperlink ref="C16" location="'Results summary'!$B$10" tooltip="Section subtitle. Click once to follow" display="Opex incentive outcomes" xr:uid="{B8D9E2D9-94AE-4842-A55B-7E7D912D2486}"/>
    <hyperlink ref="C17" location="'TP IRIS (1 yr backcast)'!$A$1" tooltip="Section title. Click once to follow" display="Opex incentive amount - 1 year back cast" xr:uid="{3C28D1AE-CC2F-49AB-9F94-7F68BB693564}"/>
    <hyperlink ref="C18" location="'TP IRIS (step &amp; trend)'!$A$1" tooltip="Section title. Click once to follow" display="Opex incentive amount - Step-and-trend back cast" xr:uid="{925091D1-4C47-4ECE-849B-D14DDF7D775C}"/>
    <hyperlink ref="C19" location="'Figures'!$A$1" tooltip="Section title. Click once to follow" display="Figures" xr:uid="{F865BABE-E130-442A-B80D-2496F7BC62F0}"/>
  </hyperlinks>
  <pageMargins left="0.7" right="0.7" top="0.75" bottom="0.75" header="0.3" footer="0.3"/>
  <pageSetup paperSize="9" scale="68" orientation="portrait" r:id="rId1"/>
  <headerFooter>
    <oddFooter>&amp;L&amp;F&amp;C&amp;A&amp;R&amp;P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499984740745262"/>
    <pageSetUpPr fitToPage="1"/>
  </sheetPr>
  <dimension ref="A1:I21"/>
  <sheetViews>
    <sheetView showGridLines="0" view="pageBreakPreview" zoomScaleNormal="90" zoomScaleSheetLayoutView="100" workbookViewId="0"/>
  </sheetViews>
  <sheetFormatPr defaultColWidth="9.140625" defaultRowHeight="15" customHeight="1" x14ac:dyDescent="0.25"/>
  <cols>
    <col min="1" max="1" width="3.7109375" customWidth="1"/>
    <col min="2" max="2" width="38" customWidth="1"/>
    <col min="3" max="3" width="18.140625" customWidth="1"/>
    <col min="4" max="4" width="16" customWidth="1"/>
    <col min="5" max="8" width="16.5703125" customWidth="1"/>
    <col min="9" max="9" width="24.5703125" customWidth="1"/>
    <col min="10" max="11" width="9.140625" customWidth="1"/>
  </cols>
  <sheetData>
    <row r="1" spans="1:9" ht="27.75" customHeight="1" x14ac:dyDescent="0.4">
      <c r="A1" s="16" t="s">
        <v>2</v>
      </c>
      <c r="C1" s="16"/>
      <c r="D1" s="21"/>
      <c r="E1" s="21"/>
      <c r="F1" s="21"/>
      <c r="G1" s="21"/>
      <c r="H1" s="21"/>
      <c r="I1" s="21"/>
    </row>
    <row r="2" spans="1:9" ht="9.75" customHeight="1" x14ac:dyDescent="0.4">
      <c r="A2" s="146"/>
      <c r="B2" s="303"/>
      <c r="C2" s="146"/>
      <c r="D2" s="303"/>
      <c r="E2" s="303"/>
      <c r="F2" s="303"/>
      <c r="G2" s="303"/>
      <c r="H2" s="303"/>
      <c r="I2" s="303"/>
    </row>
    <row r="3" spans="1:9" ht="21" customHeight="1" x14ac:dyDescent="0.35">
      <c r="A3" s="303"/>
      <c r="B3" s="377" t="s">
        <v>117</v>
      </c>
      <c r="C3" s="372"/>
      <c r="D3" s="277"/>
      <c r="E3" s="278"/>
      <c r="F3" s="278"/>
      <c r="G3" s="278"/>
      <c r="H3" s="278"/>
      <c r="I3" s="278"/>
    </row>
    <row r="4" spans="1:9" ht="15.75" x14ac:dyDescent="0.25">
      <c r="A4" s="303"/>
      <c r="B4" s="334" t="s">
        <v>72</v>
      </c>
      <c r="C4" s="350">
        <v>0</v>
      </c>
      <c r="D4" s="348" t="s">
        <v>100</v>
      </c>
      <c r="E4" s="144"/>
      <c r="F4" s="144"/>
      <c r="G4" s="144"/>
      <c r="H4" s="144"/>
      <c r="I4" s="144"/>
    </row>
    <row r="5" spans="1:9" ht="17.649999999999999" customHeight="1" x14ac:dyDescent="0.25">
      <c r="A5" s="303"/>
      <c r="B5" s="21"/>
      <c r="C5" s="21"/>
      <c r="D5" s="21"/>
      <c r="E5" s="21"/>
      <c r="F5" s="21"/>
      <c r="G5" s="21"/>
      <c r="H5" s="21"/>
      <c r="I5" s="21"/>
    </row>
    <row r="6" spans="1:9" ht="21" x14ac:dyDescent="0.35">
      <c r="A6" s="303"/>
      <c r="B6" s="18" t="s">
        <v>115</v>
      </c>
      <c r="C6" s="21"/>
      <c r="D6" s="21"/>
      <c r="E6" s="21"/>
      <c r="F6" s="21"/>
      <c r="G6" s="21"/>
      <c r="H6" s="21"/>
      <c r="I6" s="21"/>
    </row>
    <row r="7" spans="1:9" ht="15.75" x14ac:dyDescent="0.25">
      <c r="A7" s="303"/>
      <c r="B7" s="334" t="s">
        <v>4</v>
      </c>
      <c r="C7" s="351">
        <v>4.5699999999999998E-2</v>
      </c>
      <c r="D7" s="349" t="s">
        <v>114</v>
      </c>
      <c r="E7" s="144"/>
      <c r="F7" s="144"/>
      <c r="G7" s="144"/>
      <c r="H7" s="144"/>
      <c r="I7" s="144"/>
    </row>
    <row r="8" spans="1:9" ht="16.899999999999999" customHeight="1" x14ac:dyDescent="0.25">
      <c r="A8" s="303"/>
      <c r="B8" s="370"/>
      <c r="C8" s="371"/>
      <c r="D8" s="144"/>
      <c r="E8" s="147"/>
      <c r="F8" s="144"/>
      <c r="G8" s="144"/>
      <c r="H8" s="144"/>
      <c r="I8" s="144"/>
    </row>
    <row r="9" spans="1:9" ht="23.25" x14ac:dyDescent="0.35">
      <c r="A9" s="267"/>
      <c r="B9" s="377" t="s">
        <v>116</v>
      </c>
      <c r="C9" s="372"/>
      <c r="D9" s="277"/>
      <c r="E9" s="278"/>
      <c r="F9" s="278"/>
      <c r="G9" s="278"/>
      <c r="H9" s="278"/>
      <c r="I9" s="278"/>
    </row>
    <row r="10" spans="1:9" x14ac:dyDescent="0.25">
      <c r="A10" s="303"/>
      <c r="B10" s="21"/>
      <c r="C10" s="21"/>
      <c r="D10" s="21"/>
      <c r="E10" s="21"/>
      <c r="F10" s="21"/>
      <c r="G10" s="21"/>
      <c r="H10" s="21"/>
      <c r="I10" s="21"/>
    </row>
    <row r="11" spans="1:9" ht="21" x14ac:dyDescent="0.35">
      <c r="A11" s="303"/>
      <c r="B11" s="18" t="s">
        <v>136</v>
      </c>
      <c r="C11" s="303"/>
      <c r="D11" s="303"/>
      <c r="E11" s="303"/>
      <c r="F11" s="303"/>
      <c r="G11" s="303"/>
      <c r="H11" s="303"/>
      <c r="I11" s="303"/>
    </row>
    <row r="12" spans="1:9" ht="15.75" x14ac:dyDescent="0.25">
      <c r="A12" s="303"/>
      <c r="B12" s="340"/>
      <c r="C12" s="322"/>
      <c r="D12" s="326" t="s">
        <v>89</v>
      </c>
      <c r="E12" s="326" t="s">
        <v>90</v>
      </c>
      <c r="F12" s="327" t="s">
        <v>91</v>
      </c>
      <c r="G12" s="328" t="s">
        <v>92</v>
      </c>
      <c r="H12" s="326" t="s">
        <v>93</v>
      </c>
      <c r="I12" s="347" t="s">
        <v>88</v>
      </c>
    </row>
    <row r="13" spans="1:9" ht="15.75" x14ac:dyDescent="0.25">
      <c r="A13" s="303"/>
      <c r="B13" s="343" t="s">
        <v>113</v>
      </c>
      <c r="C13" s="341"/>
      <c r="D13" s="342">
        <v>268.50950662405819</v>
      </c>
      <c r="E13" s="342">
        <v>275.35239839163683</v>
      </c>
      <c r="F13" s="342">
        <v>281.47785302078222</v>
      </c>
      <c r="G13" s="342">
        <v>281.78874885040977</v>
      </c>
      <c r="H13" s="342">
        <v>283.87907701714357</v>
      </c>
      <c r="I13" s="346" t="s">
        <v>145</v>
      </c>
    </row>
    <row r="14" spans="1:9" ht="15.75" x14ac:dyDescent="0.25">
      <c r="A14" s="303"/>
      <c r="B14" s="343" t="s">
        <v>144</v>
      </c>
      <c r="C14" s="341"/>
      <c r="D14" s="342">
        <v>251.20997800000001</v>
      </c>
      <c r="E14" s="342">
        <v>249.74721200000002</v>
      </c>
      <c r="F14" s="342">
        <v>260.76057930721555</v>
      </c>
      <c r="G14" s="342">
        <v>259.51974885040977</v>
      </c>
      <c r="H14" s="342">
        <v>270.43407701714358</v>
      </c>
      <c r="I14" s="346" t="s">
        <v>145</v>
      </c>
    </row>
    <row r="15" spans="1:9" ht="15.75" x14ac:dyDescent="0.25">
      <c r="A15" s="303"/>
      <c r="B15" s="343" t="s">
        <v>146</v>
      </c>
      <c r="C15" s="341"/>
      <c r="D15" s="342"/>
      <c r="E15" s="342"/>
      <c r="F15" s="342"/>
      <c r="G15" s="342"/>
      <c r="H15" s="342">
        <v>9.3422741528073026</v>
      </c>
      <c r="I15" s="346" t="s">
        <v>147</v>
      </c>
    </row>
    <row r="16" spans="1:9" ht="17.25" customHeight="1" x14ac:dyDescent="0.25">
      <c r="A16" s="303"/>
      <c r="B16" s="316"/>
      <c r="C16" s="282"/>
      <c r="D16" s="143"/>
      <c r="E16" s="143"/>
      <c r="F16" s="143"/>
      <c r="G16" s="267"/>
      <c r="H16" s="267"/>
      <c r="I16" s="144"/>
    </row>
    <row r="17" spans="1:9" ht="21" x14ac:dyDescent="0.35">
      <c r="A17" s="303"/>
      <c r="B17" s="300" t="s">
        <v>184</v>
      </c>
      <c r="C17" s="300"/>
      <c r="D17" s="21"/>
      <c r="E17" s="21"/>
      <c r="F17" s="21"/>
      <c r="G17" s="21"/>
      <c r="H17" s="21"/>
      <c r="I17" s="144"/>
    </row>
    <row r="18" spans="1:9" ht="15.75" x14ac:dyDescent="0.25">
      <c r="A18" s="303"/>
      <c r="B18" s="340"/>
      <c r="C18" s="322"/>
      <c r="D18" s="326" t="s">
        <v>94</v>
      </c>
      <c r="E18" s="326" t="s">
        <v>95</v>
      </c>
      <c r="F18" s="326" t="s">
        <v>96</v>
      </c>
      <c r="G18" s="326" t="s">
        <v>97</v>
      </c>
      <c r="H18" s="327" t="s">
        <v>98</v>
      </c>
      <c r="I18" s="336"/>
    </row>
    <row r="19" spans="1:9" ht="15.75" x14ac:dyDescent="0.25">
      <c r="A19" s="303"/>
      <c r="B19" s="343" t="s">
        <v>143</v>
      </c>
      <c r="C19" s="341"/>
      <c r="D19" s="375">
        <v>281.10000000000002</v>
      </c>
      <c r="E19" s="344">
        <v>285.89999999999998</v>
      </c>
      <c r="F19" s="344">
        <v>296</v>
      </c>
      <c r="G19" s="344">
        <v>305.60000000000002</v>
      </c>
      <c r="H19" s="344">
        <v>306.2</v>
      </c>
      <c r="I19" s="346" t="s">
        <v>182</v>
      </c>
    </row>
    <row r="20" spans="1:9" ht="15.75" x14ac:dyDescent="0.25">
      <c r="A20" s="303"/>
      <c r="B20" s="334" t="s">
        <v>134</v>
      </c>
      <c r="C20" s="341"/>
      <c r="D20" s="345">
        <v>0.85536981999999995</v>
      </c>
      <c r="E20" s="345">
        <v>0.87304746</v>
      </c>
      <c r="F20" s="345">
        <v>0.89079943000000006</v>
      </c>
      <c r="G20" s="345">
        <v>0.90861541000000001</v>
      </c>
      <c r="H20" s="345">
        <v>0.92678771999999998</v>
      </c>
      <c r="I20" s="346" t="s">
        <v>183</v>
      </c>
    </row>
    <row r="21" spans="1:9" ht="15.75" x14ac:dyDescent="0.25">
      <c r="A21" s="303"/>
      <c r="B21" s="334" t="s">
        <v>135</v>
      </c>
      <c r="C21" s="341"/>
      <c r="D21" s="345">
        <v>7.44113E-2</v>
      </c>
      <c r="E21" s="345">
        <v>7.5949199999999994E-2</v>
      </c>
      <c r="F21" s="345">
        <v>7.7493500000000007E-2</v>
      </c>
      <c r="G21" s="345">
        <v>7.9043299999999997E-2</v>
      </c>
      <c r="H21" s="345">
        <v>8.0624199999999993E-2</v>
      </c>
      <c r="I21" s="346" t="s">
        <v>142</v>
      </c>
    </row>
  </sheetData>
  <conditionalFormatting sqref="E19:F19">
    <cfRule type="cellIs" dxfId="24" priority="5" operator="greaterThan">
      <formula>0</formula>
    </cfRule>
    <cfRule type="cellIs" dxfId="23" priority="6" operator="lessThan">
      <formula>0</formula>
    </cfRule>
  </conditionalFormatting>
  <conditionalFormatting sqref="E20:F20">
    <cfRule type="cellIs" dxfId="22" priority="3" operator="greaterThan">
      <formula>0</formula>
    </cfRule>
    <cfRule type="cellIs" dxfId="21" priority="4" operator="lessThan">
      <formula>0</formula>
    </cfRule>
  </conditionalFormatting>
  <conditionalFormatting sqref="E21:F21">
    <cfRule type="cellIs" dxfId="20" priority="1" operator="greaterThan">
      <formula>0</formula>
    </cfRule>
    <cfRule type="cellIs" dxfId="19" priority="2" operator="lessThan">
      <formula>0</formula>
    </cfRule>
  </conditionalFormatting>
  <pageMargins left="0.7" right="0.7" top="0.75" bottom="0.75" header="0.3" footer="0.3"/>
  <pageSetup paperSize="9" scale="41" fitToHeight="0" orientation="landscape" r:id="rId1"/>
  <headerFooter>
    <oddFooter>&amp;L&amp;F&amp;C&amp;A&amp;R&amp;P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87008-4FDF-4F32-8BF1-1779F2774453}">
  <sheetPr codeName="Sheet6">
    <tabColor theme="8" tint="0.39997558519241921"/>
    <pageSetUpPr fitToPage="1"/>
  </sheetPr>
  <dimension ref="A1:G5"/>
  <sheetViews>
    <sheetView showGridLines="0" view="pageBreakPreview" zoomScaleNormal="100" zoomScaleSheetLayoutView="100" workbookViewId="0"/>
  </sheetViews>
  <sheetFormatPr defaultRowHeight="15" customHeight="1" x14ac:dyDescent="0.25"/>
  <cols>
    <col min="1" max="1" width="3.5703125" customWidth="1"/>
    <col min="2" max="2" width="41.85546875" customWidth="1"/>
    <col min="3" max="3" width="13.28515625" bestFit="1" customWidth="1"/>
    <col min="4" max="7" width="10.7109375" bestFit="1" customWidth="1"/>
  </cols>
  <sheetData>
    <row r="1" spans="1:7" ht="26.25" x14ac:dyDescent="0.4">
      <c r="A1" s="354" t="s">
        <v>118</v>
      </c>
    </row>
    <row r="2" spans="1:7" x14ac:dyDescent="0.25">
      <c r="C2" s="282"/>
      <c r="D2" s="265"/>
      <c r="E2" s="265"/>
      <c r="F2" s="265"/>
      <c r="G2" s="265"/>
    </row>
    <row r="3" spans="1:7" x14ac:dyDescent="0.25">
      <c r="B3" s="304"/>
    </row>
    <row r="4" spans="1:7" ht="15.4" customHeight="1" x14ac:dyDescent="0.25">
      <c r="B4" s="339"/>
      <c r="C4" s="298" t="s">
        <v>94</v>
      </c>
      <c r="D4" s="298" t="s">
        <v>95</v>
      </c>
      <c r="E4" s="298" t="s">
        <v>96</v>
      </c>
      <c r="F4" s="298" t="s">
        <v>97</v>
      </c>
      <c r="G4" s="296" t="s">
        <v>98</v>
      </c>
    </row>
    <row r="5" spans="1:7" ht="16.149999999999999" customHeight="1" x14ac:dyDescent="0.25">
      <c r="B5" s="337" t="s">
        <v>154</v>
      </c>
      <c r="C5" s="338">
        <f>Inputs!D19+Inputs!D20+Inputs!D21</f>
        <v>282.02978112000005</v>
      </c>
      <c r="D5" s="338">
        <f>Inputs!E19+Inputs!E20+Inputs!E21</f>
        <v>286.84899666000001</v>
      </c>
      <c r="E5" s="338">
        <f>Inputs!F19+Inputs!F20+Inputs!F21</f>
        <v>296.96829293000002</v>
      </c>
      <c r="F5" s="338">
        <f>Inputs!G19+Inputs!G20+Inputs!G21</f>
        <v>306.58765871000003</v>
      </c>
      <c r="G5" s="338">
        <f>Inputs!H19+Inputs!H20+Inputs!H21</f>
        <v>307.20741191999997</v>
      </c>
    </row>
  </sheetData>
  <pageMargins left="0.7" right="0.7" top="0.75" bottom="0.75" header="0.3" footer="0.3"/>
  <pageSetup paperSize="9" scale="78" orientation="portrait" r:id="rId1"/>
  <headerFooter>
    <oddFooter>&amp;L&amp;F&amp;C&amp;A&amp;R&amp;P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6E008-D80A-46D9-BD80-7F882729D7F3}">
  <sheetPr codeName="Sheet9">
    <tabColor theme="8" tint="0.39997558519241921"/>
    <pageSetUpPr fitToPage="1"/>
  </sheetPr>
  <dimension ref="A1:M36"/>
  <sheetViews>
    <sheetView showGridLines="0" view="pageBreakPreview" zoomScaleNormal="90" zoomScaleSheetLayoutView="100" workbookViewId="0"/>
  </sheetViews>
  <sheetFormatPr defaultRowHeight="15" customHeight="1" x14ac:dyDescent="0.25"/>
  <cols>
    <col min="1" max="1" width="4" customWidth="1"/>
    <col min="2" max="2" width="28" customWidth="1"/>
    <col min="3" max="3" width="20.28515625" bestFit="1" customWidth="1"/>
    <col min="4" max="4" width="13.28515625" customWidth="1"/>
    <col min="5" max="5" width="13.85546875" customWidth="1"/>
    <col min="6" max="6" width="13.7109375" customWidth="1"/>
    <col min="7" max="7" width="14" customWidth="1"/>
    <col min="8" max="8" width="12.28515625" customWidth="1"/>
    <col min="9" max="9" width="13.85546875" customWidth="1"/>
    <col min="10" max="10" width="12.7109375" customWidth="1"/>
    <col min="11" max="11" width="15.5703125" customWidth="1"/>
    <col min="12" max="12" width="16.7109375" customWidth="1"/>
    <col min="13" max="13" width="12.5703125" customWidth="1"/>
    <col min="14" max="19" width="9.140625" customWidth="1"/>
  </cols>
  <sheetData>
    <row r="1" spans="1:13" ht="27.75" customHeight="1" x14ac:dyDescent="0.4">
      <c r="A1" s="146" t="s">
        <v>173</v>
      </c>
      <c r="C1" s="144"/>
      <c r="D1" s="144"/>
      <c r="E1" s="144"/>
      <c r="F1" s="144"/>
      <c r="G1" s="144"/>
      <c r="H1" s="144"/>
      <c r="I1" s="144"/>
      <c r="J1" s="144"/>
      <c r="K1" s="144"/>
      <c r="L1" s="144"/>
      <c r="M1" s="144"/>
    </row>
    <row r="2" spans="1:13" ht="15.75" x14ac:dyDescent="0.25">
      <c r="A2" s="322"/>
      <c r="B2" s="322"/>
      <c r="C2" s="322"/>
      <c r="D2" s="322"/>
      <c r="E2" s="322"/>
      <c r="F2" s="322"/>
    </row>
    <row r="3" spans="1:13" ht="15.75" x14ac:dyDescent="0.25">
      <c r="A3" s="322"/>
      <c r="B3" s="323" t="s">
        <v>111</v>
      </c>
      <c r="C3" s="323"/>
      <c r="D3" s="323"/>
      <c r="E3" s="322"/>
      <c r="F3" s="322"/>
    </row>
    <row r="4" spans="1:13" ht="15.75" x14ac:dyDescent="0.25">
      <c r="A4" s="322"/>
      <c r="B4" s="322" t="s">
        <v>123</v>
      </c>
      <c r="C4" s="324">
        <f>C14</f>
        <v>2.569063165542395E-2</v>
      </c>
      <c r="D4" s="324"/>
      <c r="E4" s="322"/>
      <c r="F4" s="325"/>
      <c r="G4" s="280"/>
      <c r="H4" s="144"/>
      <c r="I4" s="144"/>
      <c r="J4" s="144"/>
      <c r="K4" s="144"/>
      <c r="L4" s="144"/>
      <c r="M4" s="144"/>
    </row>
    <row r="5" spans="1:13" x14ac:dyDescent="0.25">
      <c r="A5" s="144"/>
      <c r="B5" s="272"/>
      <c r="C5" s="276"/>
      <c r="D5" s="144"/>
      <c r="E5" s="144"/>
      <c r="F5" s="144"/>
      <c r="G5" s="144"/>
      <c r="H5" s="144"/>
      <c r="I5" s="144"/>
      <c r="J5" s="144"/>
      <c r="K5" s="144"/>
      <c r="L5" s="144"/>
      <c r="M5" s="144"/>
    </row>
    <row r="6" spans="1:13" ht="18.75" x14ac:dyDescent="0.3">
      <c r="A6" s="278"/>
      <c r="B6" s="289" t="s">
        <v>112</v>
      </c>
      <c r="C6" s="277"/>
      <c r="D6" s="278"/>
      <c r="E6" s="278"/>
      <c r="F6" s="278"/>
      <c r="G6" s="278"/>
      <c r="H6" s="278"/>
      <c r="I6" s="278"/>
      <c r="J6" s="278"/>
      <c r="K6" s="278"/>
      <c r="L6" s="278"/>
      <c r="M6" s="278"/>
    </row>
    <row r="7" spans="1:13" ht="18.75" x14ac:dyDescent="0.3">
      <c r="B7" s="317"/>
      <c r="C7" s="281" t="s">
        <v>99</v>
      </c>
      <c r="D7" s="336"/>
      <c r="E7" s="336"/>
      <c r="F7" s="281" t="s">
        <v>156</v>
      </c>
      <c r="G7" s="336"/>
      <c r="H7" s="281" t="s">
        <v>155</v>
      </c>
      <c r="I7" s="322"/>
      <c r="J7" s="322"/>
      <c r="K7" s="322"/>
      <c r="L7" s="322"/>
    </row>
    <row r="8" spans="1:13" ht="15.75" x14ac:dyDescent="0.25">
      <c r="C8" s="323" t="s">
        <v>130</v>
      </c>
      <c r="D8" s="322"/>
      <c r="E8" s="322"/>
      <c r="F8" s="322"/>
      <c r="G8" s="322"/>
      <c r="H8" s="323" t="s">
        <v>131</v>
      </c>
      <c r="I8" s="322"/>
      <c r="J8" s="322"/>
      <c r="K8" s="322"/>
      <c r="L8" s="322"/>
    </row>
    <row r="9" spans="1:13" ht="22.35" customHeight="1" x14ac:dyDescent="0.25">
      <c r="B9" s="332"/>
      <c r="C9" s="326" t="s">
        <v>89</v>
      </c>
      <c r="D9" s="326" t="s">
        <v>90</v>
      </c>
      <c r="E9" s="327" t="s">
        <v>91</v>
      </c>
      <c r="F9" s="328" t="s">
        <v>92</v>
      </c>
      <c r="G9" s="326" t="s">
        <v>93</v>
      </c>
      <c r="H9" s="326" t="s">
        <v>94</v>
      </c>
      <c r="I9" s="326" t="s">
        <v>95</v>
      </c>
      <c r="J9" s="326" t="s">
        <v>96</v>
      </c>
      <c r="K9" s="326" t="s">
        <v>97</v>
      </c>
      <c r="L9" s="327" t="s">
        <v>98</v>
      </c>
    </row>
    <row r="10" spans="1:13" ht="15.75" x14ac:dyDescent="0.25">
      <c r="B10" s="333" t="s">
        <v>185</v>
      </c>
      <c r="C10" s="376">
        <f>Inputs!D14</f>
        <v>251.20997800000001</v>
      </c>
      <c r="D10" s="376">
        <f>Inputs!E14</f>
        <v>249.74721200000002</v>
      </c>
      <c r="E10" s="376">
        <f>Inputs!F14</f>
        <v>260.76057930721555</v>
      </c>
      <c r="F10" s="376">
        <f>Inputs!G14</f>
        <v>259.51974885040977</v>
      </c>
      <c r="G10" s="376">
        <f>Inputs!H14</f>
        <v>270.43407701714358</v>
      </c>
      <c r="H10" s="376">
        <f>'IPP3 allowance'!C5</f>
        <v>282.02978112000005</v>
      </c>
      <c r="I10" s="376">
        <f>'IPP3 allowance'!D5</f>
        <v>286.84899666000001</v>
      </c>
      <c r="J10" s="376">
        <f>'IPP3 allowance'!E5</f>
        <v>296.96829293000002</v>
      </c>
      <c r="K10" s="376">
        <f>'IPP3 allowance'!F5</f>
        <v>306.58765871000003</v>
      </c>
      <c r="L10" s="376">
        <f>'IPP3 allowance'!G5</f>
        <v>307.20741191999997</v>
      </c>
    </row>
    <row r="11" spans="1:13" ht="15.75" x14ac:dyDescent="0.25">
      <c r="B11" s="333" t="s">
        <v>138</v>
      </c>
      <c r="C11" s="329">
        <v>1</v>
      </c>
      <c r="D11" s="330">
        <v>2</v>
      </c>
      <c r="E11" s="330">
        <v>3</v>
      </c>
      <c r="F11" s="330">
        <v>4</v>
      </c>
      <c r="G11" s="330">
        <v>5</v>
      </c>
      <c r="H11" s="330">
        <v>6</v>
      </c>
      <c r="I11" s="331">
        <v>7</v>
      </c>
      <c r="J11" s="329">
        <v>8</v>
      </c>
      <c r="K11" s="330">
        <v>9</v>
      </c>
      <c r="L11" s="330">
        <v>10</v>
      </c>
    </row>
    <row r="12" spans="1:13" x14ac:dyDescent="0.25">
      <c r="A12" s="303"/>
      <c r="B12" s="305"/>
      <c r="C12" s="306"/>
      <c r="D12" s="302"/>
      <c r="E12" s="302"/>
      <c r="F12" s="302"/>
      <c r="G12" s="302"/>
      <c r="H12" s="302"/>
      <c r="I12" s="307"/>
      <c r="J12" s="306"/>
      <c r="K12" s="302"/>
      <c r="L12" s="302"/>
      <c r="M12" s="302"/>
    </row>
    <row r="13" spans="1:13" ht="23.25" x14ac:dyDescent="0.35">
      <c r="B13" s="148" t="s">
        <v>137</v>
      </c>
      <c r="C13" s="304"/>
      <c r="I13" s="304"/>
      <c r="J13" s="304"/>
    </row>
    <row r="14" spans="1:13" ht="15.75" x14ac:dyDescent="0.25">
      <c r="A14" s="144"/>
      <c r="B14" s="334" t="s">
        <v>186</v>
      </c>
      <c r="C14" s="335">
        <f>LINEST(LN(C10:L10),C11:L11)</f>
        <v>2.569063165542395E-2</v>
      </c>
      <c r="D14" s="319"/>
      <c r="E14" s="144"/>
      <c r="F14" s="144"/>
      <c r="G14" s="144"/>
      <c r="H14" s="144"/>
      <c r="I14" s="144"/>
      <c r="J14" s="144"/>
      <c r="K14" s="144"/>
      <c r="L14" s="144"/>
      <c r="M14" s="144"/>
    </row>
    <row r="15" spans="1:13" x14ac:dyDescent="0.25">
      <c r="A15" s="144"/>
      <c r="B15" s="144"/>
      <c r="C15" s="144"/>
      <c r="D15" s="144"/>
      <c r="E15" s="144"/>
      <c r="F15" s="144"/>
      <c r="G15" s="144"/>
      <c r="H15" s="144"/>
      <c r="I15" s="144"/>
      <c r="J15" s="144"/>
      <c r="K15" s="144"/>
      <c r="L15" s="144"/>
      <c r="M15" s="144"/>
    </row>
    <row r="16" spans="1:13" x14ac:dyDescent="0.25">
      <c r="A16" s="144"/>
      <c r="B16" s="299"/>
      <c r="C16" s="144"/>
      <c r="D16" s="144"/>
      <c r="E16" s="144"/>
      <c r="F16" s="144"/>
      <c r="G16" s="144"/>
      <c r="H16" s="144"/>
      <c r="I16" s="144"/>
      <c r="J16" s="144"/>
      <c r="K16" s="144"/>
      <c r="L16" s="144"/>
      <c r="M16" s="144"/>
    </row>
    <row r="17" spans="1:13" x14ac:dyDescent="0.25">
      <c r="A17" s="144"/>
      <c r="B17" s="144"/>
      <c r="C17" s="144"/>
      <c r="D17" s="144"/>
      <c r="E17" s="144"/>
      <c r="F17" s="144"/>
      <c r="G17" s="144"/>
      <c r="H17" s="144"/>
      <c r="I17" s="144"/>
      <c r="J17" s="144"/>
      <c r="K17" s="144"/>
      <c r="L17" s="144"/>
      <c r="M17" s="144"/>
    </row>
    <row r="18" spans="1:13" x14ac:dyDescent="0.25">
      <c r="D18" s="144"/>
      <c r="E18" s="144"/>
      <c r="F18" s="144"/>
      <c r="G18" s="144"/>
      <c r="H18" s="144"/>
      <c r="I18" s="144"/>
      <c r="J18" s="144"/>
      <c r="K18" s="144"/>
      <c r="L18" s="144"/>
      <c r="M18" s="144"/>
    </row>
    <row r="19" spans="1:13" x14ac:dyDescent="0.25">
      <c r="B19" s="279"/>
      <c r="D19" s="279"/>
      <c r="E19" s="144"/>
      <c r="F19" s="144"/>
      <c r="G19" s="144"/>
      <c r="H19" s="144"/>
      <c r="I19" s="144"/>
      <c r="J19" s="144"/>
      <c r="K19" s="144"/>
      <c r="L19" s="144"/>
      <c r="M19" s="144"/>
    </row>
    <row r="20" spans="1:13" x14ac:dyDescent="0.25">
      <c r="B20" s="279"/>
      <c r="C20" s="273"/>
      <c r="D20" s="279"/>
      <c r="E20" s="273"/>
      <c r="F20" s="144"/>
      <c r="G20" s="144"/>
      <c r="H20" s="144"/>
      <c r="I20" s="144"/>
      <c r="J20" s="144"/>
      <c r="K20" s="144"/>
      <c r="L20" s="144"/>
      <c r="M20" s="144"/>
    </row>
    <row r="21" spans="1:13" x14ac:dyDescent="0.25">
      <c r="B21" s="279"/>
      <c r="C21" s="273"/>
      <c r="D21" s="279"/>
      <c r="E21" s="273"/>
      <c r="F21" s="144"/>
      <c r="G21" s="144"/>
      <c r="H21" s="144"/>
      <c r="I21" s="144"/>
      <c r="J21" s="144"/>
      <c r="K21" s="144"/>
      <c r="L21" s="144"/>
      <c r="M21" s="144"/>
    </row>
    <row r="22" spans="1:13" x14ac:dyDescent="0.25">
      <c r="A22" s="144"/>
      <c r="B22" s="279"/>
      <c r="C22" s="273"/>
      <c r="D22" s="279"/>
      <c r="E22" s="273"/>
      <c r="F22" s="144"/>
      <c r="G22" s="144"/>
      <c r="H22" s="144"/>
      <c r="I22" s="144"/>
      <c r="J22" s="144"/>
      <c r="K22" s="144"/>
      <c r="L22" s="144"/>
      <c r="M22" s="144"/>
    </row>
    <row r="23" spans="1:13" x14ac:dyDescent="0.25">
      <c r="A23" s="144"/>
      <c r="B23" s="279"/>
      <c r="C23" s="273"/>
      <c r="D23" s="279"/>
      <c r="E23" s="273"/>
      <c r="F23" s="144"/>
      <c r="G23" s="144"/>
      <c r="H23" s="144"/>
      <c r="I23" s="144"/>
      <c r="J23" s="144"/>
      <c r="K23" s="144"/>
      <c r="L23" s="144"/>
      <c r="M23" s="144"/>
    </row>
    <row r="24" spans="1:13" x14ac:dyDescent="0.25">
      <c r="A24" s="144"/>
      <c r="B24" s="279"/>
      <c r="C24" s="273"/>
      <c r="D24" s="279"/>
      <c r="E24" s="273"/>
      <c r="F24" s="144"/>
      <c r="G24" s="144"/>
      <c r="H24" s="144"/>
      <c r="I24" s="144"/>
      <c r="J24" s="144"/>
      <c r="K24" s="144"/>
      <c r="L24" s="144"/>
      <c r="M24" s="144"/>
    </row>
    <row r="25" spans="1:13" x14ac:dyDescent="0.25">
      <c r="A25" s="144"/>
      <c r="B25" s="279"/>
      <c r="C25" s="273"/>
      <c r="D25" s="279"/>
      <c r="E25" s="273"/>
      <c r="F25" s="144"/>
      <c r="G25" s="144"/>
      <c r="H25" s="144"/>
      <c r="I25" s="144"/>
      <c r="J25" s="144"/>
      <c r="K25" s="144"/>
      <c r="L25" s="144"/>
      <c r="M25" s="144"/>
    </row>
    <row r="26" spans="1:13" x14ac:dyDescent="0.25">
      <c r="A26" s="303"/>
      <c r="B26" s="279"/>
      <c r="C26" s="273"/>
      <c r="D26" s="279"/>
      <c r="E26" s="273"/>
      <c r="F26" s="303"/>
      <c r="G26" s="303"/>
      <c r="H26" s="303"/>
      <c r="I26" s="303"/>
      <c r="J26" s="303"/>
      <c r="K26" s="303"/>
      <c r="L26" s="303"/>
      <c r="M26" s="303"/>
    </row>
    <row r="27" spans="1:13" ht="18.75" x14ac:dyDescent="0.3">
      <c r="A27" s="144"/>
      <c r="B27" s="318"/>
      <c r="C27" s="273"/>
      <c r="D27" s="279"/>
      <c r="E27" s="273"/>
      <c r="F27" s="144"/>
      <c r="G27" s="144"/>
      <c r="H27" s="144"/>
      <c r="I27" s="144"/>
      <c r="J27" s="144"/>
      <c r="K27" s="144"/>
      <c r="L27" s="144"/>
      <c r="M27" s="144"/>
    </row>
    <row r="28" spans="1:13" x14ac:dyDescent="0.25">
      <c r="A28" s="144"/>
      <c r="B28" s="279"/>
      <c r="C28" s="273"/>
      <c r="D28" s="279"/>
      <c r="E28" s="273"/>
      <c r="F28" s="144"/>
      <c r="G28" s="144"/>
      <c r="H28" s="144"/>
      <c r="I28" s="144"/>
      <c r="J28" s="144"/>
      <c r="K28" s="144"/>
      <c r="L28" s="144"/>
      <c r="M28" s="144"/>
    </row>
    <row r="29" spans="1:13" x14ac:dyDescent="0.25">
      <c r="A29" s="303"/>
      <c r="B29" s="279"/>
      <c r="C29" s="273"/>
      <c r="D29" s="303"/>
      <c r="E29" s="303"/>
      <c r="F29" s="303"/>
      <c r="G29" s="303"/>
      <c r="H29" s="303"/>
      <c r="I29" s="303"/>
      <c r="J29" s="303"/>
      <c r="K29" s="303"/>
      <c r="L29" s="303"/>
      <c r="M29" s="303"/>
    </row>
    <row r="30" spans="1:13" ht="22.35" customHeight="1" x14ac:dyDescent="0.25">
      <c r="A30" s="303"/>
      <c r="B30" s="279"/>
      <c r="C30" s="273"/>
      <c r="D30" s="303"/>
      <c r="E30" s="303"/>
      <c r="F30" s="303"/>
      <c r="G30" s="303"/>
      <c r="H30" s="303"/>
      <c r="I30" s="303"/>
      <c r="J30" s="303"/>
      <c r="K30" s="303"/>
      <c r="L30" s="303"/>
      <c r="M30" s="303"/>
    </row>
    <row r="31" spans="1:13" x14ac:dyDescent="0.25">
      <c r="A31" s="303"/>
      <c r="B31" s="279"/>
      <c r="C31" s="273"/>
      <c r="D31" s="303"/>
      <c r="E31" s="303"/>
      <c r="F31" s="303"/>
      <c r="G31" s="303"/>
      <c r="H31" s="303"/>
      <c r="I31" s="303"/>
      <c r="J31" s="303"/>
      <c r="K31" s="303"/>
      <c r="L31" s="303"/>
      <c r="M31" s="303"/>
    </row>
    <row r="32" spans="1:13" x14ac:dyDescent="0.25">
      <c r="A32" s="303"/>
      <c r="B32" s="279"/>
      <c r="C32" s="273"/>
      <c r="D32" s="303"/>
      <c r="E32" s="303"/>
      <c r="F32" s="303"/>
      <c r="G32" s="303"/>
      <c r="H32" s="303"/>
      <c r="I32" s="303"/>
      <c r="J32" s="303"/>
      <c r="K32" s="303"/>
      <c r="L32" s="303"/>
      <c r="M32" s="303"/>
    </row>
    <row r="33" spans="1:13" x14ac:dyDescent="0.25">
      <c r="A33" s="303"/>
      <c r="B33" s="303"/>
      <c r="C33" s="303"/>
      <c r="D33" s="303"/>
      <c r="E33" s="303"/>
      <c r="F33" s="303"/>
      <c r="G33" s="303"/>
      <c r="H33" s="303"/>
      <c r="I33" s="303"/>
      <c r="J33" s="303"/>
      <c r="K33" s="303"/>
      <c r="L33" s="303"/>
      <c r="M33" s="303"/>
    </row>
    <row r="34" spans="1:13" x14ac:dyDescent="0.25">
      <c r="A34" s="303"/>
      <c r="B34" s="303"/>
      <c r="C34" s="303"/>
      <c r="D34" s="303"/>
      <c r="E34" s="303"/>
      <c r="F34" s="303"/>
      <c r="G34" s="303"/>
      <c r="H34" s="303"/>
      <c r="I34" s="303"/>
      <c r="J34" s="303"/>
      <c r="K34" s="303"/>
      <c r="L34" s="303"/>
      <c r="M34" s="303"/>
    </row>
    <row r="35" spans="1:13" x14ac:dyDescent="0.25">
      <c r="A35" s="303"/>
      <c r="B35" s="303"/>
      <c r="C35" s="303"/>
      <c r="D35" s="303"/>
      <c r="E35" s="303"/>
      <c r="F35" s="303"/>
      <c r="G35" s="303"/>
      <c r="H35" s="303"/>
      <c r="I35" s="303"/>
      <c r="J35" s="303"/>
      <c r="K35" s="303"/>
      <c r="L35" s="303"/>
      <c r="M35" s="303"/>
    </row>
    <row r="36" spans="1:13" x14ac:dyDescent="0.25">
      <c r="A36" s="303"/>
      <c r="B36" s="303"/>
      <c r="C36" s="303"/>
      <c r="D36" s="303"/>
      <c r="E36" s="303"/>
      <c r="F36" s="303"/>
      <c r="G36" s="303"/>
      <c r="H36" s="303"/>
      <c r="I36" s="303"/>
      <c r="J36" s="303"/>
      <c r="K36" s="303"/>
      <c r="L36" s="303"/>
      <c r="M36" s="303"/>
    </row>
  </sheetData>
  <pageMargins left="0.7" right="0.7" top="0.75" bottom="0.75" header="0.3" footer="0.3"/>
  <pageSetup paperSize="9" scale="45" orientation="portrait" r:id="rId1"/>
  <headerFooter>
    <oddFooter>&amp;L&amp;F&amp;C&amp;A&amp;R&amp;P</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3E8A92"/>
    <pageSetUpPr fitToPage="1"/>
  </sheetPr>
  <dimension ref="A1:M34"/>
  <sheetViews>
    <sheetView showGridLines="0" view="pageBreakPreview" zoomScaleNormal="90" zoomScaleSheetLayoutView="100" workbookViewId="0"/>
  </sheetViews>
  <sheetFormatPr defaultRowHeight="15" customHeight="1" x14ac:dyDescent="0.25"/>
  <cols>
    <col min="1" max="1" width="3.140625" customWidth="1"/>
    <col min="2" max="2" width="57" customWidth="1"/>
    <col min="3" max="3" width="14.5703125" customWidth="1"/>
    <col min="4" max="4" width="21" customWidth="1"/>
    <col min="5" max="13" width="12.140625" customWidth="1"/>
    <col min="14" max="14" width="9.140625" customWidth="1"/>
  </cols>
  <sheetData>
    <row r="1" spans="1:13" ht="26.25" x14ac:dyDescent="0.4">
      <c r="A1" s="146" t="s">
        <v>169</v>
      </c>
    </row>
    <row r="2" spans="1:13" ht="15.75" customHeight="1" x14ac:dyDescent="0.4">
      <c r="A2" s="146"/>
      <c r="B2" s="303"/>
      <c r="C2" s="303"/>
      <c r="D2" s="303"/>
      <c r="E2" s="303"/>
      <c r="F2" s="303"/>
      <c r="G2" s="303"/>
      <c r="H2" s="303"/>
      <c r="I2" s="303"/>
      <c r="J2" s="303"/>
      <c r="K2" s="303"/>
      <c r="L2" s="303"/>
      <c r="M2" s="303"/>
    </row>
    <row r="3" spans="1:13" ht="26.25" x14ac:dyDescent="0.4">
      <c r="A3" s="146"/>
      <c r="B3" s="148" t="s">
        <v>2</v>
      </c>
      <c r="C3" s="303"/>
      <c r="D3" s="303"/>
      <c r="E3" s="303"/>
      <c r="F3" s="303"/>
      <c r="G3" s="303"/>
      <c r="H3" s="303"/>
      <c r="I3" s="303"/>
      <c r="J3" s="303"/>
      <c r="K3" s="303"/>
      <c r="L3" s="303"/>
      <c r="M3" s="303"/>
    </row>
    <row r="4" spans="1:13" x14ac:dyDescent="0.25">
      <c r="A4" s="303"/>
      <c r="B4" s="21"/>
      <c r="C4" s="21"/>
      <c r="D4" s="21"/>
      <c r="E4" s="21"/>
      <c r="F4" s="21"/>
      <c r="G4" s="21"/>
      <c r="H4" s="21"/>
      <c r="I4" s="21"/>
      <c r="J4" s="21"/>
      <c r="K4" s="21"/>
      <c r="L4" s="21"/>
      <c r="M4" s="21"/>
    </row>
    <row r="5" spans="1:13" x14ac:dyDescent="0.25">
      <c r="A5" s="303"/>
      <c r="B5" s="137" t="s">
        <v>4</v>
      </c>
      <c r="C5" s="268">
        <f>Inputs!C7</f>
        <v>4.5699999999999998E-2</v>
      </c>
      <c r="D5" s="267"/>
      <c r="E5" s="267"/>
      <c r="F5" s="267"/>
      <c r="G5" s="267"/>
      <c r="H5" s="267"/>
      <c r="I5" s="267"/>
      <c r="J5" s="267"/>
      <c r="K5" s="267"/>
      <c r="L5" s="267"/>
      <c r="M5" s="267"/>
    </row>
    <row r="6" spans="1:13" x14ac:dyDescent="0.25">
      <c r="A6" s="303"/>
      <c r="B6" s="137" t="s">
        <v>71</v>
      </c>
      <c r="C6" s="268">
        <f>'Opex trend'!C4</f>
        <v>2.569063165542395E-2</v>
      </c>
      <c r="D6" s="267"/>
      <c r="E6" s="267"/>
      <c r="F6" s="267"/>
      <c r="G6" s="267"/>
      <c r="H6" s="267"/>
      <c r="I6" s="267"/>
      <c r="J6" s="267"/>
      <c r="K6" s="267"/>
      <c r="L6" s="267"/>
      <c r="M6" s="267"/>
    </row>
    <row r="7" spans="1:13" x14ac:dyDescent="0.25">
      <c r="A7" s="303"/>
      <c r="B7" s="137" t="s">
        <v>72</v>
      </c>
      <c r="C7" s="269">
        <f>Inputs!C4</f>
        <v>0</v>
      </c>
      <c r="D7" s="267"/>
      <c r="E7" s="267"/>
      <c r="F7" s="267"/>
      <c r="G7" s="267"/>
      <c r="H7" s="267"/>
      <c r="I7" s="267"/>
      <c r="J7" s="267"/>
      <c r="K7" s="267"/>
      <c r="L7" s="267"/>
      <c r="M7" s="267"/>
    </row>
    <row r="8" spans="1:13" x14ac:dyDescent="0.25">
      <c r="A8" s="303"/>
      <c r="C8" s="267"/>
      <c r="D8" s="267"/>
      <c r="E8" s="267"/>
      <c r="F8" s="267"/>
      <c r="G8" s="267"/>
      <c r="H8" s="267"/>
      <c r="I8" s="267"/>
      <c r="J8" s="267"/>
      <c r="K8" s="267"/>
      <c r="L8" s="267"/>
      <c r="M8" s="267"/>
    </row>
    <row r="9" spans="1:13" ht="21" x14ac:dyDescent="0.35">
      <c r="A9" s="303"/>
      <c r="B9" s="18"/>
      <c r="C9" s="267"/>
      <c r="D9" s="296" t="s">
        <v>89</v>
      </c>
      <c r="E9" s="297" t="s">
        <v>90</v>
      </c>
      <c r="F9" s="298" t="s">
        <v>91</v>
      </c>
      <c r="G9" s="298" t="s">
        <v>92</v>
      </c>
      <c r="H9" s="298" t="s">
        <v>93</v>
      </c>
      <c r="I9" s="296" t="s">
        <v>94</v>
      </c>
      <c r="J9" s="297" t="s">
        <v>95</v>
      </c>
      <c r="K9" s="298" t="s">
        <v>96</v>
      </c>
      <c r="L9" s="298" t="s">
        <v>97</v>
      </c>
      <c r="M9" s="298" t="s">
        <v>98</v>
      </c>
    </row>
    <row r="10" spans="1:13" x14ac:dyDescent="0.25">
      <c r="A10" s="303"/>
      <c r="B10" s="137" t="s">
        <v>86</v>
      </c>
      <c r="C10" s="136"/>
      <c r="D10" s="266">
        <f>Inputs!D13</f>
        <v>268.50950662405819</v>
      </c>
      <c r="E10" s="266">
        <f>Inputs!E13</f>
        <v>275.35239839163683</v>
      </c>
      <c r="F10" s="266">
        <f>Inputs!F13</f>
        <v>281.47785302078222</v>
      </c>
      <c r="G10" s="266">
        <f>Inputs!G13</f>
        <v>281.78874885040977</v>
      </c>
      <c r="H10" s="266">
        <f>Inputs!H13</f>
        <v>283.87907701714357</v>
      </c>
      <c r="I10" s="20"/>
      <c r="J10" s="20"/>
      <c r="K10" s="20"/>
      <c r="L10" s="20"/>
      <c r="M10" s="20"/>
    </row>
    <row r="11" spans="1:13" x14ac:dyDescent="0.25">
      <c r="A11" s="303"/>
      <c r="B11" s="137" t="s">
        <v>103</v>
      </c>
      <c r="C11" s="136"/>
      <c r="D11" s="17"/>
      <c r="E11" s="17"/>
      <c r="F11" s="17"/>
      <c r="G11" s="17"/>
      <c r="H11" s="17"/>
      <c r="I11" s="266">
        <f>'IPP3 allowance'!C5</f>
        <v>282.02978112000005</v>
      </c>
      <c r="J11" s="266">
        <f>'IPP3 allowance'!D5</f>
        <v>286.84899666000001</v>
      </c>
      <c r="K11" s="266">
        <f>'IPP3 allowance'!E5</f>
        <v>296.96829293000002</v>
      </c>
      <c r="L11" s="266">
        <f>'IPP3 allowance'!F5</f>
        <v>306.58765871000003</v>
      </c>
      <c r="M11" s="266">
        <f>'IPP3 allowance'!G5</f>
        <v>307.20741191999997</v>
      </c>
    </row>
    <row r="12" spans="1:13" x14ac:dyDescent="0.25">
      <c r="A12" s="303"/>
      <c r="B12" s="137" t="s">
        <v>73</v>
      </c>
      <c r="C12" s="136"/>
      <c r="D12" s="266">
        <f>Inputs!D14</f>
        <v>251.20997800000001</v>
      </c>
      <c r="E12" s="266">
        <f>Inputs!E14</f>
        <v>249.74721200000002</v>
      </c>
      <c r="F12" s="266">
        <f>Inputs!F14</f>
        <v>260.76057930721555</v>
      </c>
      <c r="G12" s="266">
        <f>Inputs!G14</f>
        <v>259.51974885040977</v>
      </c>
      <c r="H12" s="266">
        <f>Inputs!H14</f>
        <v>270.43407701714358</v>
      </c>
      <c r="I12" s="267"/>
      <c r="J12" s="267"/>
      <c r="K12" s="267"/>
      <c r="L12" s="267"/>
      <c r="M12" s="267"/>
    </row>
    <row r="13" spans="1:13" ht="30" customHeight="1" x14ac:dyDescent="0.25">
      <c r="A13" s="303"/>
      <c r="C13" s="267"/>
      <c r="D13" s="267"/>
      <c r="E13" s="267"/>
      <c r="F13" s="267"/>
      <c r="G13" s="267"/>
      <c r="H13" s="267"/>
      <c r="I13" s="267"/>
      <c r="J13" s="267"/>
      <c r="K13" s="267"/>
      <c r="L13" s="267"/>
      <c r="M13" s="267"/>
    </row>
    <row r="14" spans="1:13" ht="23.25" x14ac:dyDescent="0.35">
      <c r="A14" s="303"/>
      <c r="B14" s="19" t="s">
        <v>3</v>
      </c>
      <c r="C14" s="267"/>
      <c r="D14" s="267"/>
      <c r="E14" s="267"/>
      <c r="F14" s="267"/>
      <c r="G14" s="267"/>
      <c r="H14" s="267"/>
      <c r="I14" s="267"/>
      <c r="J14" s="267"/>
      <c r="K14" s="267"/>
      <c r="L14" s="267"/>
      <c r="M14" s="267"/>
    </row>
    <row r="15" spans="1:13" ht="21" x14ac:dyDescent="0.35">
      <c r="A15" s="303"/>
      <c r="B15" s="18"/>
      <c r="C15" s="267"/>
      <c r="D15" s="296" t="s">
        <v>89</v>
      </c>
      <c r="E15" s="297" t="s">
        <v>90</v>
      </c>
      <c r="F15" s="298" t="s">
        <v>91</v>
      </c>
      <c r="G15" s="298" t="s">
        <v>92</v>
      </c>
      <c r="H15" s="298" t="s">
        <v>93</v>
      </c>
      <c r="I15" s="296" t="s">
        <v>94</v>
      </c>
      <c r="J15" s="297" t="s">
        <v>95</v>
      </c>
      <c r="K15" s="298" t="s">
        <v>96</v>
      </c>
      <c r="L15" s="298" t="s">
        <v>97</v>
      </c>
      <c r="M15" s="298" t="s">
        <v>98</v>
      </c>
    </row>
    <row r="16" spans="1:13" x14ac:dyDescent="0.25">
      <c r="A16" s="303"/>
      <c r="B16" s="137" t="s">
        <v>86</v>
      </c>
      <c r="C16" s="136"/>
      <c r="D16" s="17">
        <f>D10</f>
        <v>268.50950662405819</v>
      </c>
      <c r="E16" s="17">
        <f>E10</f>
        <v>275.35239839163683</v>
      </c>
      <c r="F16" s="17">
        <f>F10</f>
        <v>281.47785302078222</v>
      </c>
      <c r="G16" s="17">
        <f>G10</f>
        <v>281.78874885040977</v>
      </c>
      <c r="H16" s="17">
        <f>H10</f>
        <v>283.87907701714357</v>
      </c>
      <c r="I16" s="267"/>
      <c r="J16" s="267"/>
      <c r="K16" s="267"/>
      <c r="L16" s="267"/>
      <c r="M16" s="267"/>
    </row>
    <row r="17" spans="1:13" x14ac:dyDescent="0.25">
      <c r="A17" s="303"/>
      <c r="C17" s="267"/>
      <c r="D17" s="267"/>
      <c r="E17" s="267"/>
      <c r="F17" s="267"/>
      <c r="G17" s="267"/>
      <c r="H17" s="267"/>
      <c r="I17" s="267"/>
      <c r="J17" s="267"/>
      <c r="K17" s="267"/>
      <c r="L17" s="267"/>
      <c r="M17" s="267"/>
    </row>
    <row r="18" spans="1:13" x14ac:dyDescent="0.25">
      <c r="A18" s="303"/>
      <c r="B18" s="137" t="s">
        <v>103</v>
      </c>
      <c r="C18" s="136"/>
      <c r="D18" s="136"/>
      <c r="E18" s="136"/>
      <c r="F18" s="136"/>
      <c r="G18" s="136"/>
      <c r="H18" s="136"/>
      <c r="I18" s="17">
        <f>I11</f>
        <v>282.02978112000005</v>
      </c>
      <c r="J18" s="17">
        <f>J11</f>
        <v>286.84899666000001</v>
      </c>
      <c r="K18" s="17">
        <f>K11</f>
        <v>296.96829293000002</v>
      </c>
      <c r="L18" s="17">
        <f>L11</f>
        <v>306.58765871000003</v>
      </c>
      <c r="M18" s="17">
        <f>M11</f>
        <v>307.20741191999997</v>
      </c>
    </row>
    <row r="19" spans="1:13" x14ac:dyDescent="0.25">
      <c r="A19" s="303"/>
      <c r="B19" s="137" t="s">
        <v>104</v>
      </c>
      <c r="C19" s="270">
        <f>NPV(C5,D18:M18)</f>
        <v>1293.8387617119515</v>
      </c>
      <c r="D19" s="267"/>
      <c r="E19" s="267"/>
      <c r="F19" s="267"/>
      <c r="G19" s="267"/>
      <c r="H19" s="267"/>
      <c r="I19" s="267"/>
      <c r="J19" s="267"/>
      <c r="K19" s="267"/>
      <c r="L19" s="267"/>
      <c r="M19" s="267"/>
    </row>
    <row r="20" spans="1:13" x14ac:dyDescent="0.25">
      <c r="A20" s="303"/>
      <c r="B20" s="137" t="s">
        <v>87</v>
      </c>
      <c r="C20" s="270">
        <f>C7</f>
        <v>0</v>
      </c>
      <c r="D20" s="267"/>
      <c r="E20" s="267"/>
      <c r="F20" s="267"/>
      <c r="G20" s="267"/>
      <c r="H20" s="267"/>
      <c r="I20" s="267"/>
      <c r="J20" s="267"/>
      <c r="K20" s="267"/>
      <c r="L20" s="267"/>
      <c r="M20" s="267"/>
    </row>
    <row r="21" spans="1:13" x14ac:dyDescent="0.25">
      <c r="A21" s="303"/>
      <c r="B21" s="137" t="s">
        <v>105</v>
      </c>
      <c r="C21" s="136"/>
      <c r="D21" s="136"/>
      <c r="E21" s="136"/>
      <c r="F21" s="136"/>
      <c r="G21" s="136"/>
      <c r="H21" s="136"/>
      <c r="I21" s="379">
        <v>1</v>
      </c>
      <c r="J21" s="379">
        <f>I21*(1+$C$6)</f>
        <v>1.025690631655424</v>
      </c>
      <c r="K21" s="379">
        <f t="shared" ref="K21:M21" si="0">J21*(1+$C$6)</f>
        <v>1.0520412718657026</v>
      </c>
      <c r="L21" s="379">
        <f t="shared" si="0"/>
        <v>1.0790688766675081</v>
      </c>
      <c r="M21" s="379">
        <f t="shared" si="0"/>
        <v>1.1067908377088052</v>
      </c>
    </row>
    <row r="22" spans="1:13" x14ac:dyDescent="0.25">
      <c r="A22" s="303"/>
      <c r="B22" s="137" t="s">
        <v>106</v>
      </c>
      <c r="C22" s="136"/>
      <c r="D22" s="136"/>
      <c r="E22" s="136"/>
      <c r="F22" s="136"/>
      <c r="G22" s="136"/>
      <c r="H22" s="136"/>
      <c r="I22" s="270">
        <f>I21/NPV($C$5,$I$21:$M$21)*$C$19</f>
        <v>281.14903777707286</v>
      </c>
      <c r="J22" s="270">
        <f>J21/NPV($C$5,$I$21:$M$21)*$C$19</f>
        <v>288.37193414688051</v>
      </c>
      <c r="K22" s="270">
        <f>K21/NPV($C$5,$I$21:$M$21)*$C$19</f>
        <v>295.78039128681019</v>
      </c>
      <c r="L22" s="270">
        <f>L21/NPV($C$5,$I$21:$M$21)*$C$19</f>
        <v>303.3791763702568</v>
      </c>
      <c r="M22" s="270">
        <f>M21/NPV($C$5,$I$21:$M$21)*$C$19</f>
        <v>311.17317904231101</v>
      </c>
    </row>
    <row r="23" spans="1:13" x14ac:dyDescent="0.25">
      <c r="A23" s="303"/>
      <c r="B23" s="262" t="s">
        <v>107</v>
      </c>
      <c r="C23" s="270">
        <f>NPV(C5,D22:M22)</f>
        <v>1293.8387617119513</v>
      </c>
      <c r="D23" s="144"/>
      <c r="E23" s="144"/>
      <c r="F23" s="144"/>
      <c r="G23" s="144"/>
      <c r="H23" s="144"/>
      <c r="I23" s="144"/>
      <c r="J23" s="144"/>
      <c r="K23" s="144"/>
      <c r="L23" s="144"/>
      <c r="M23" s="144"/>
    </row>
    <row r="24" spans="1:13" x14ac:dyDescent="0.25">
      <c r="A24" s="303"/>
      <c r="B24" s="144"/>
      <c r="C24" s="144"/>
      <c r="D24" s="144"/>
      <c r="E24" s="144"/>
      <c r="F24" s="144"/>
      <c r="G24" s="144"/>
      <c r="H24" s="144"/>
      <c r="I24" s="144"/>
      <c r="J24" s="144"/>
      <c r="K24" s="144"/>
      <c r="L24" s="144"/>
      <c r="M24" s="144"/>
    </row>
    <row r="25" spans="1:13" x14ac:dyDescent="0.25">
      <c r="A25" s="303"/>
      <c r="B25" s="137" t="s">
        <v>157</v>
      </c>
      <c r="C25" s="136"/>
      <c r="D25" s="136"/>
      <c r="E25" s="136"/>
      <c r="F25" s="270">
        <f t="shared" ref="F25:G25" si="1">G25/(1+$C$6)</f>
        <v>261.36402153585738</v>
      </c>
      <c r="G25" s="270">
        <f t="shared" si="1"/>
        <v>268.0786283411154</v>
      </c>
      <c r="H25" s="270">
        <f>I25/(1+$C$6)</f>
        <v>274.96573763651833</v>
      </c>
      <c r="I25" s="270">
        <f>I18-C20</f>
        <v>282.02978112000005</v>
      </c>
      <c r="J25" s="136"/>
      <c r="K25" s="136"/>
      <c r="L25" s="136"/>
      <c r="M25" s="136"/>
    </row>
    <row r="26" spans="1:13" x14ac:dyDescent="0.25">
      <c r="A26" s="303"/>
      <c r="B26" s="262" t="s">
        <v>158</v>
      </c>
      <c r="C26" s="136"/>
      <c r="D26" s="136"/>
      <c r="E26" s="136"/>
      <c r="F26" s="270">
        <f t="shared" ref="F26" si="2">G26/(1+$C$6)</f>
        <v>260.54781474686428</v>
      </c>
      <c r="G26" s="270">
        <f t="shared" ref="G26" si="3">H26/(1+$C$6)</f>
        <v>267.24145268415162</v>
      </c>
      <c r="H26" s="270">
        <f>I26/(1+$C$6)</f>
        <v>274.10705440812058</v>
      </c>
      <c r="I26" s="270">
        <f>I22</f>
        <v>281.14903777707286</v>
      </c>
      <c r="J26" s="136"/>
      <c r="K26" s="136"/>
      <c r="L26" s="136"/>
      <c r="M26" s="136"/>
    </row>
    <row r="27" spans="1:13" ht="30" customHeight="1" x14ac:dyDescent="0.25">
      <c r="A27" s="303"/>
      <c r="C27" s="267"/>
      <c r="D27" s="267"/>
      <c r="E27" s="267"/>
      <c r="F27" s="267"/>
      <c r="G27" s="267"/>
      <c r="H27" s="267"/>
      <c r="I27" s="267"/>
      <c r="J27" s="267"/>
      <c r="K27" s="267"/>
      <c r="L27" s="267"/>
      <c r="M27" s="267"/>
    </row>
    <row r="28" spans="1:13" ht="15.75" x14ac:dyDescent="0.25">
      <c r="A28" s="303"/>
      <c r="B28" s="142" t="s">
        <v>75</v>
      </c>
      <c r="C28" s="267"/>
      <c r="D28" s="267"/>
      <c r="E28" s="267"/>
      <c r="F28" s="267"/>
      <c r="G28" s="267"/>
      <c r="H28" s="267"/>
      <c r="I28" s="267"/>
      <c r="J28" s="267"/>
      <c r="K28" s="267"/>
      <c r="L28" s="267"/>
      <c r="M28" s="267"/>
    </row>
    <row r="29" spans="1:13" ht="15.75" x14ac:dyDescent="0.25">
      <c r="A29" s="303"/>
      <c r="B29" s="142"/>
      <c r="C29" s="267"/>
      <c r="D29" s="267"/>
      <c r="E29" s="267"/>
      <c r="F29" s="267"/>
      <c r="G29" s="267"/>
      <c r="H29" s="267"/>
      <c r="I29" s="267"/>
      <c r="J29" s="267"/>
      <c r="K29" s="267"/>
      <c r="L29" s="267"/>
      <c r="M29" s="267"/>
    </row>
    <row r="30" spans="1:13" x14ac:dyDescent="0.25">
      <c r="A30" s="303"/>
      <c r="B30" s="144"/>
      <c r="C30" s="352" t="s">
        <v>159</v>
      </c>
      <c r="D30" s="352" t="s">
        <v>101</v>
      </c>
      <c r="E30" s="267"/>
      <c r="F30" s="267"/>
      <c r="G30" s="267"/>
      <c r="H30" s="267"/>
      <c r="I30" s="267"/>
      <c r="J30" s="267"/>
      <c r="K30" s="267"/>
      <c r="L30" s="267"/>
      <c r="M30" s="267"/>
    </row>
    <row r="31" spans="1:13" x14ac:dyDescent="0.25">
      <c r="A31" s="303"/>
      <c r="B31" s="262" t="s">
        <v>81</v>
      </c>
      <c r="C31" s="270">
        <f>$F$25-$F$12</f>
        <v>0.60344222864182484</v>
      </c>
      <c r="D31" s="270">
        <f>$F$26-$F$12</f>
        <v>-0.21276456035127467</v>
      </c>
      <c r="E31" s="271" t="s">
        <v>76</v>
      </c>
      <c r="F31" s="267"/>
      <c r="G31" s="267"/>
      <c r="H31" s="267"/>
      <c r="I31" s="267"/>
      <c r="J31" s="267"/>
      <c r="K31" s="267"/>
      <c r="L31" s="267"/>
      <c r="M31" s="267"/>
    </row>
    <row r="32" spans="1:13" x14ac:dyDescent="0.25">
      <c r="A32" s="303"/>
      <c r="B32" s="262" t="s">
        <v>82</v>
      </c>
      <c r="C32" s="270">
        <f>$F$16-$F$12-$C$31</f>
        <v>20.113831484924845</v>
      </c>
      <c r="D32" s="270">
        <f>$F$16-$F$12-$D$31</f>
        <v>20.930038273917944</v>
      </c>
      <c r="E32" s="271" t="s">
        <v>77</v>
      </c>
      <c r="F32" s="267"/>
      <c r="G32" s="267"/>
      <c r="H32" s="267"/>
      <c r="I32" s="267"/>
      <c r="J32" s="267"/>
      <c r="K32" s="267"/>
      <c r="L32" s="267"/>
      <c r="M32" s="267"/>
    </row>
    <row r="33" spans="1:13" x14ac:dyDescent="0.25">
      <c r="A33" s="303"/>
      <c r="B33" s="262" t="s">
        <v>85</v>
      </c>
      <c r="C33" s="270">
        <f>$G$16-$G$12-$C$32</f>
        <v>2.1551685150751609</v>
      </c>
      <c r="D33" s="270">
        <f>$G$16-$G$12-$D$32</f>
        <v>1.3389617260820614</v>
      </c>
      <c r="E33" s="271" t="s">
        <v>78</v>
      </c>
      <c r="F33" s="267"/>
      <c r="G33" s="267"/>
      <c r="H33" s="267"/>
      <c r="I33" s="267"/>
      <c r="J33" s="267"/>
      <c r="K33" s="267"/>
      <c r="L33" s="267"/>
      <c r="M33" s="267"/>
    </row>
    <row r="34" spans="1:13" x14ac:dyDescent="0.25">
      <c r="A34" s="303"/>
      <c r="B34" s="262" t="s">
        <v>83</v>
      </c>
      <c r="C34" s="270">
        <f>-$C$33*((1-(1+$C$5)^-6)/$C$5)*(1+$C$5)^2</f>
        <v>-12.127904364133924</v>
      </c>
      <c r="D34" s="270">
        <f>-$D$33*((1-(1+$C$5)^-6)/$C$5)*(1+$C$5)^2</f>
        <v>-7.5348167196998048</v>
      </c>
      <c r="E34" s="271" t="s">
        <v>74</v>
      </c>
      <c r="F34" s="267"/>
      <c r="G34" s="267"/>
      <c r="H34" s="267"/>
      <c r="I34" s="267"/>
      <c r="J34" s="267"/>
      <c r="K34" s="267"/>
      <c r="L34" s="267"/>
      <c r="M34" s="267"/>
    </row>
  </sheetData>
  <pageMargins left="0.7" right="0.7" top="0.75" bottom="0.75" header="0.3" footer="0.3"/>
  <pageSetup paperSize="9" scale="40" orientation="portrait" r:id="rId1"/>
  <headerFooter>
    <oddFooter>&amp;L&amp;F&amp;C&amp;A&amp;R&amp;P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A15F-0A89-4AC1-A0FB-25ABCF0FF7FB}">
  <sheetPr codeName="Sheet8">
    <tabColor theme="2" tint="0.59999389629810485"/>
    <pageSetUpPr fitToPage="1"/>
  </sheetPr>
  <dimension ref="A1:G16"/>
  <sheetViews>
    <sheetView showGridLines="0" view="pageBreakPreview" zoomScaleNormal="100" zoomScaleSheetLayoutView="100" workbookViewId="0"/>
  </sheetViews>
  <sheetFormatPr defaultRowHeight="15" customHeight="1" x14ac:dyDescent="0.25"/>
  <cols>
    <col min="1" max="1" width="3.28515625" customWidth="1"/>
    <col min="2" max="2" width="20.42578125" customWidth="1"/>
    <col min="3" max="3" width="24.28515625" customWidth="1"/>
    <col min="4" max="4" width="18.85546875" customWidth="1"/>
    <col min="5" max="5" width="26.7109375" customWidth="1"/>
    <col min="6" max="6" width="29.5703125" customWidth="1"/>
    <col min="7" max="7" width="28" customWidth="1"/>
  </cols>
  <sheetData>
    <row r="1" spans="1:7" ht="26.25" x14ac:dyDescent="0.4">
      <c r="A1" s="146" t="s">
        <v>163</v>
      </c>
      <c r="B1" s="144"/>
      <c r="C1" s="144"/>
      <c r="D1" s="144"/>
      <c r="E1" s="144"/>
      <c r="F1" s="144"/>
      <c r="G1" s="144"/>
    </row>
    <row r="2" spans="1:7" ht="23.25" customHeight="1" x14ac:dyDescent="0.35">
      <c r="A2" s="144"/>
      <c r="B2" s="378" t="s">
        <v>121</v>
      </c>
      <c r="C2" s="284"/>
      <c r="D2" s="144"/>
      <c r="E2" s="144"/>
      <c r="F2" s="144"/>
      <c r="G2" s="144"/>
    </row>
    <row r="3" spans="1:7" x14ac:dyDescent="0.25">
      <c r="C3" s="144"/>
    </row>
    <row r="4" spans="1:7" x14ac:dyDescent="0.25">
      <c r="B4" s="275" t="s">
        <v>2</v>
      </c>
      <c r="C4" s="275"/>
      <c r="D4" s="10" t="s">
        <v>109</v>
      </c>
      <c r="E4" s="10" t="s">
        <v>110</v>
      </c>
    </row>
    <row r="5" spans="1:7" x14ac:dyDescent="0.25">
      <c r="B5" s="10" t="s">
        <v>71</v>
      </c>
      <c r="C5" s="10"/>
      <c r="D5" s="321">
        <f>'Opex trend'!$C$4</f>
        <v>2.569063165542395E-2</v>
      </c>
      <c r="E5" s="321">
        <f>'Opex trend'!$C$4</f>
        <v>2.569063165542395E-2</v>
      </c>
    </row>
    <row r="6" spans="1:7" x14ac:dyDescent="0.25">
      <c r="B6" s="10" t="s">
        <v>108</v>
      </c>
      <c r="C6" s="10"/>
      <c r="D6" s="274">
        <f>Inputs!$C$4</f>
        <v>0</v>
      </c>
      <c r="E6" s="274">
        <f>Inputs!$C$4</f>
        <v>0</v>
      </c>
    </row>
    <row r="7" spans="1:7" x14ac:dyDescent="0.25">
      <c r="B7" s="286" t="s">
        <v>119</v>
      </c>
      <c r="C7" s="286"/>
      <c r="D7" s="288">
        <f>'Back cast calculations'!$C$34</f>
        <v>-12.127904364133924</v>
      </c>
      <c r="E7" s="288">
        <f>'Back cast calculations'!D34</f>
        <v>-7.5348167196998048</v>
      </c>
    </row>
    <row r="8" spans="1:7" x14ac:dyDescent="0.25">
      <c r="B8" s="286" t="s">
        <v>120</v>
      </c>
      <c r="C8" s="286"/>
      <c r="D8" s="274">
        <f>NPV('TP IRIS (1 yr backcast)'!$I$15,'TP IRIS (1 yr backcast)'!$N$77:$R$77)</f>
        <v>19.878222175567164</v>
      </c>
      <c r="E8" s="287">
        <f>NPV('TP IRIS (step &amp; trend)'!I15,'TP IRIS (step &amp; trend)'!$N$77:$R$77)</f>
        <v>24.07862088706537</v>
      </c>
    </row>
    <row r="9" spans="1:7" x14ac:dyDescent="0.25">
      <c r="A9" s="144"/>
      <c r="B9" s="286"/>
      <c r="C9" s="286"/>
      <c r="D9" s="274"/>
      <c r="E9" s="287"/>
      <c r="F9" s="144"/>
      <c r="G9" s="144"/>
    </row>
    <row r="10" spans="1:7" ht="23.25" x14ac:dyDescent="0.35">
      <c r="A10" s="144"/>
      <c r="B10" s="378" t="s">
        <v>141</v>
      </c>
      <c r="C10" s="284"/>
      <c r="D10" s="274"/>
      <c r="E10" s="287"/>
      <c r="F10" s="144"/>
      <c r="G10" s="144"/>
    </row>
    <row r="11" spans="1:7" x14ac:dyDescent="0.25">
      <c r="A11" s="144"/>
      <c r="B11" s="286"/>
      <c r="C11" s="286"/>
      <c r="D11" s="274"/>
      <c r="E11" s="287"/>
      <c r="F11" s="144"/>
      <c r="G11" s="144"/>
    </row>
    <row r="12" spans="1:7" ht="57.75" customHeight="1" x14ac:dyDescent="0.25">
      <c r="A12" s="144"/>
      <c r="B12" s="380" t="s">
        <v>174</v>
      </c>
      <c r="C12" s="380"/>
      <c r="D12" s="380"/>
      <c r="E12" s="380"/>
      <c r="F12" s="380"/>
      <c r="G12" s="380"/>
    </row>
    <row r="13" spans="1:7" ht="32.25" customHeight="1" x14ac:dyDescent="0.25">
      <c r="B13" s="292"/>
      <c r="C13" s="292" t="s">
        <v>124</v>
      </c>
      <c r="D13" s="292" t="s">
        <v>71</v>
      </c>
      <c r="E13" s="292" t="s">
        <v>140</v>
      </c>
      <c r="F13" s="292" t="s">
        <v>119</v>
      </c>
      <c r="G13" s="292" t="s">
        <v>127</v>
      </c>
    </row>
    <row r="14" spans="1:7" x14ac:dyDescent="0.25">
      <c r="B14" s="294" t="s">
        <v>160</v>
      </c>
      <c r="C14" s="313" t="s">
        <v>125</v>
      </c>
      <c r="D14" s="295">
        <f>D5</f>
        <v>2.569063165542395E-2</v>
      </c>
      <c r="E14" s="312">
        <f>'Back cast calculations'!C33</f>
        <v>2.1551685150751609</v>
      </c>
      <c r="F14" s="293">
        <f>D7</f>
        <v>-12.127904364133924</v>
      </c>
      <c r="G14" s="291">
        <f>D8</f>
        <v>19.878222175567164</v>
      </c>
    </row>
    <row r="15" spans="1:7" x14ac:dyDescent="0.25">
      <c r="A15" s="303"/>
      <c r="B15" s="294" t="s">
        <v>160</v>
      </c>
      <c r="C15" s="313" t="s">
        <v>126</v>
      </c>
      <c r="D15" s="295">
        <f>E5</f>
        <v>2.569063165542395E-2</v>
      </c>
      <c r="E15" s="312">
        <f>'Back cast calculations'!D33</f>
        <v>1.3389617260820614</v>
      </c>
      <c r="F15" s="293">
        <f>'Back cast calculations'!D34</f>
        <v>-7.5348167196998048</v>
      </c>
      <c r="G15" s="291">
        <f>E8</f>
        <v>24.07862088706537</v>
      </c>
    </row>
    <row r="16" spans="1:7" x14ac:dyDescent="0.25">
      <c r="C16" s="144"/>
      <c r="F16" s="281" t="s">
        <v>122</v>
      </c>
    </row>
  </sheetData>
  <mergeCells count="1">
    <mergeCell ref="B12:G12"/>
  </mergeCells>
  <conditionalFormatting sqref="D14:G14">
    <cfRule type="cellIs" dxfId="12" priority="10" operator="greaterThan">
      <formula>0</formula>
    </cfRule>
    <cfRule type="cellIs" dxfId="11" priority="12" operator="lessThan">
      <formula>0</formula>
    </cfRule>
  </conditionalFormatting>
  <conditionalFormatting sqref="D5:E11">
    <cfRule type="cellIs" dxfId="10" priority="9" operator="greaterThan">
      <formula>0</formula>
    </cfRule>
    <cfRule type="cellIs" dxfId="9" priority="11" operator="lessThan">
      <formula>0</formula>
    </cfRule>
  </conditionalFormatting>
  <conditionalFormatting sqref="D15:G15">
    <cfRule type="cellIs" dxfId="8" priority="1" operator="greaterThan">
      <formula>0</formula>
    </cfRule>
    <cfRule type="cellIs" dxfId="7" priority="2" operator="lessThan">
      <formula>0</formula>
    </cfRule>
  </conditionalFormatting>
  <pageMargins left="0.7" right="0.7" top="0.75" bottom="0.75" header="0.3" footer="0.3"/>
  <pageSetup paperSize="9" scale="54" orientation="portrait" r:id="rId1"/>
  <headerFooter>
    <oddFooter>&amp;L&amp;F&amp;C&amp;A&amp;R&amp;P</oddFooter>
  </headerFooter>
  <ignoredErrors>
    <ignoredError sqref="D4 D6:D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5" tint="-0.249977111117893"/>
    <pageSetUpPr fitToPage="1"/>
  </sheetPr>
  <dimension ref="A1:Y77"/>
  <sheetViews>
    <sheetView showGridLines="0" view="pageBreakPreview" zoomScaleNormal="90" zoomScaleSheetLayoutView="100" workbookViewId="0"/>
  </sheetViews>
  <sheetFormatPr defaultColWidth="9.140625" defaultRowHeight="15" customHeight="1" outlineLevelRow="1" x14ac:dyDescent="0.25"/>
  <cols>
    <col min="1" max="25" width="9.7109375" customWidth="1"/>
    <col min="26" max="95" width="9.140625" customWidth="1"/>
  </cols>
  <sheetData>
    <row r="1" spans="1:25" ht="26.25" x14ac:dyDescent="0.4">
      <c r="A1" s="353" t="s">
        <v>175</v>
      </c>
      <c r="B1" s="23"/>
      <c r="C1" s="23"/>
      <c r="D1" s="23"/>
      <c r="E1" s="23"/>
      <c r="F1" s="23"/>
      <c r="G1" s="23"/>
      <c r="H1" s="23"/>
      <c r="I1" s="23"/>
      <c r="J1" s="23"/>
      <c r="K1" s="24"/>
      <c r="L1" s="24"/>
      <c r="M1" s="24"/>
      <c r="N1" s="24"/>
      <c r="O1" s="24"/>
      <c r="P1" s="24"/>
      <c r="Q1" s="24"/>
      <c r="R1" s="24"/>
      <c r="S1" s="24"/>
      <c r="T1" s="24"/>
      <c r="U1" s="24"/>
      <c r="V1" s="24"/>
      <c r="W1" s="24"/>
      <c r="X1" s="24"/>
      <c r="Y1" s="25"/>
    </row>
    <row r="2" spans="1:25" ht="12.95" customHeight="1" x14ac:dyDescent="0.25">
      <c r="A2" s="26" t="s">
        <v>5</v>
      </c>
      <c r="B2" s="26"/>
      <c r="C2" s="26"/>
      <c r="D2" s="26"/>
      <c r="E2" s="26"/>
      <c r="F2" s="26"/>
      <c r="G2" s="26"/>
      <c r="H2" s="26"/>
      <c r="I2" s="26"/>
      <c r="J2" s="26"/>
      <c r="K2" s="27"/>
      <c r="L2" s="27"/>
      <c r="M2" s="27"/>
      <c r="N2" s="27"/>
      <c r="O2" s="27"/>
      <c r="P2" s="28"/>
      <c r="Q2" s="28"/>
      <c r="R2" s="28"/>
      <c r="S2" s="28"/>
      <c r="T2" s="28"/>
      <c r="U2" s="28"/>
      <c r="V2" s="28"/>
      <c r="W2" s="28"/>
      <c r="X2" s="28"/>
      <c r="Y2" s="29"/>
    </row>
    <row r="3" spans="1:25" ht="12.95" customHeight="1" x14ac:dyDescent="0.25">
      <c r="A3" s="30" t="s">
        <v>6</v>
      </c>
      <c r="B3" s="30"/>
      <c r="C3" s="30"/>
      <c r="D3" s="30"/>
      <c r="E3" s="30"/>
      <c r="F3" s="30"/>
      <c r="G3" s="30"/>
      <c r="H3" s="30"/>
      <c r="I3" s="30"/>
      <c r="J3" s="30"/>
      <c r="K3" s="30"/>
      <c r="L3" s="30"/>
      <c r="M3" s="30"/>
      <c r="N3" s="30"/>
      <c r="O3" s="30"/>
      <c r="P3" s="30"/>
      <c r="Q3" s="30" t="s">
        <v>7</v>
      </c>
      <c r="R3" s="30"/>
      <c r="S3" s="30"/>
      <c r="T3" s="30"/>
      <c r="U3" s="30"/>
      <c r="V3" s="30"/>
      <c r="W3" s="30"/>
      <c r="X3" s="30"/>
      <c r="Y3" s="31"/>
    </row>
    <row r="4" spans="1:25" ht="12.95" customHeight="1" x14ac:dyDescent="0.25">
      <c r="A4" s="30" t="s">
        <v>8</v>
      </c>
      <c r="B4" s="30"/>
      <c r="C4" s="30"/>
      <c r="D4" s="30"/>
      <c r="E4" s="30"/>
      <c r="F4" s="30"/>
      <c r="G4" s="30"/>
      <c r="H4" s="30"/>
      <c r="I4" s="30"/>
      <c r="J4" s="30"/>
      <c r="K4" s="30"/>
      <c r="L4" s="30"/>
      <c r="M4" s="30"/>
      <c r="N4" s="30"/>
      <c r="O4" s="30"/>
      <c r="P4" s="30"/>
      <c r="Q4" s="30"/>
      <c r="R4" s="32"/>
      <c r="S4" s="30" t="s">
        <v>9</v>
      </c>
      <c r="T4" s="30"/>
      <c r="U4" s="30"/>
      <c r="V4" s="30"/>
      <c r="W4" s="30"/>
      <c r="X4" s="30"/>
      <c r="Y4" s="31"/>
    </row>
    <row r="5" spans="1:25" ht="12.95" customHeight="1" x14ac:dyDescent="0.25">
      <c r="A5" s="30" t="s">
        <v>10</v>
      </c>
      <c r="B5" s="30"/>
      <c r="C5" s="30"/>
      <c r="D5" s="30"/>
      <c r="E5" s="30"/>
      <c r="F5" s="30"/>
      <c r="G5" s="30"/>
      <c r="H5" s="30"/>
      <c r="I5" s="30"/>
      <c r="J5" s="30"/>
      <c r="K5" s="30"/>
      <c r="L5" s="30"/>
      <c r="M5" s="30"/>
      <c r="N5" s="30"/>
      <c r="O5" s="30"/>
      <c r="P5" s="30"/>
      <c r="Q5" s="30"/>
      <c r="R5" s="33"/>
      <c r="S5" s="30" t="s">
        <v>11</v>
      </c>
      <c r="T5" s="30"/>
      <c r="U5" s="30"/>
      <c r="V5" s="30"/>
      <c r="W5" s="30"/>
      <c r="X5" s="30"/>
      <c r="Y5" s="31"/>
    </row>
    <row r="6" spans="1:25" ht="12.95" customHeight="1" x14ac:dyDescent="0.25">
      <c r="A6" s="30"/>
      <c r="B6" s="34"/>
      <c r="C6" s="34"/>
      <c r="D6" s="34"/>
      <c r="E6" s="34"/>
      <c r="F6" s="34"/>
      <c r="G6" s="34"/>
      <c r="H6" s="34"/>
      <c r="I6" s="34"/>
      <c r="J6" s="34"/>
      <c r="K6" s="34"/>
      <c r="L6" s="34"/>
      <c r="M6" s="34"/>
      <c r="N6" s="34"/>
      <c r="O6" s="34"/>
      <c r="P6" s="34"/>
      <c r="Q6" s="34"/>
      <c r="R6" s="35"/>
      <c r="S6" s="30" t="s">
        <v>12</v>
      </c>
      <c r="T6" s="34"/>
      <c r="U6" s="34"/>
      <c r="V6" s="34"/>
      <c r="W6" s="34"/>
      <c r="X6" s="34"/>
      <c r="Y6" s="29"/>
    </row>
    <row r="7" spans="1:25" ht="12.95" customHeight="1" x14ac:dyDescent="0.25">
      <c r="A7" s="30" t="s">
        <v>13</v>
      </c>
      <c r="B7" s="34"/>
      <c r="C7" s="34"/>
      <c r="D7" s="34"/>
      <c r="E7" s="34"/>
      <c r="F7" s="34"/>
      <c r="G7" s="34"/>
      <c r="H7" s="34"/>
      <c r="I7" s="34"/>
      <c r="J7" s="34"/>
      <c r="K7" s="34"/>
      <c r="L7" s="34"/>
      <c r="M7" s="34"/>
      <c r="N7" s="34"/>
      <c r="O7" s="34"/>
      <c r="P7" s="34"/>
      <c r="Q7" s="34"/>
      <c r="R7" s="34"/>
      <c r="S7" s="34"/>
      <c r="T7" s="34"/>
      <c r="U7" s="34"/>
      <c r="V7" s="34"/>
      <c r="W7" s="34"/>
      <c r="X7" s="34"/>
      <c r="Y7" s="29"/>
    </row>
    <row r="8" spans="1:25" ht="12.95" customHeight="1" x14ac:dyDescent="0.25">
      <c r="A8" s="34"/>
      <c r="B8" s="34"/>
      <c r="C8" s="34"/>
      <c r="D8" s="34"/>
      <c r="E8" s="34"/>
      <c r="F8" s="34"/>
      <c r="G8" s="34"/>
      <c r="H8" s="34"/>
      <c r="I8" s="34"/>
      <c r="J8" s="34"/>
      <c r="K8" s="34"/>
      <c r="L8" s="34"/>
      <c r="M8" s="34"/>
      <c r="N8" s="34"/>
      <c r="O8" s="34"/>
      <c r="P8" s="34"/>
      <c r="Q8" s="34"/>
      <c r="R8" s="34"/>
      <c r="S8" s="34"/>
      <c r="T8" s="34"/>
      <c r="U8" s="34"/>
      <c r="V8" s="34"/>
      <c r="W8" s="34"/>
      <c r="X8" s="34"/>
      <c r="Y8" s="29"/>
    </row>
    <row r="9" spans="1:25" ht="12.95" customHeight="1" x14ac:dyDescent="0.25">
      <c r="A9" s="34"/>
      <c r="B9" s="34"/>
      <c r="C9" s="34"/>
      <c r="D9" s="34"/>
      <c r="E9" s="34"/>
      <c r="F9" s="34"/>
      <c r="G9" s="34"/>
      <c r="H9" s="34"/>
      <c r="I9" s="34"/>
      <c r="J9" s="34"/>
      <c r="K9" s="34"/>
      <c r="L9" s="34"/>
      <c r="M9" s="34"/>
      <c r="N9" s="34"/>
      <c r="O9" s="34"/>
      <c r="P9" s="34"/>
      <c r="Q9" s="34"/>
      <c r="R9" s="34"/>
      <c r="S9" s="34"/>
      <c r="T9" s="34"/>
      <c r="U9" s="34"/>
      <c r="V9" s="34"/>
      <c r="W9" s="34"/>
      <c r="X9" s="34"/>
      <c r="Y9" s="29"/>
    </row>
    <row r="10" spans="1:25" ht="12.95" customHeight="1" x14ac:dyDescent="0.25">
      <c r="A10" s="26" t="s">
        <v>2</v>
      </c>
      <c r="B10" s="36"/>
      <c r="C10" s="36"/>
      <c r="D10" s="36"/>
      <c r="E10" s="36"/>
      <c r="F10" s="36"/>
      <c r="G10" s="36"/>
      <c r="H10" s="36"/>
      <c r="I10" s="36"/>
      <c r="J10" s="36"/>
      <c r="K10" s="37"/>
      <c r="L10" s="37"/>
      <c r="M10" s="37"/>
      <c r="N10" s="37"/>
      <c r="O10" s="37"/>
      <c r="P10" s="38"/>
      <c r="Q10" s="38"/>
      <c r="R10" s="38"/>
      <c r="S10" s="38"/>
      <c r="T10" s="38"/>
      <c r="U10" s="38"/>
      <c r="V10" s="38"/>
      <c r="W10" s="38"/>
      <c r="X10" s="38"/>
      <c r="Y10" s="31"/>
    </row>
    <row r="11" spans="1:25" ht="12.95" customHeight="1" x14ac:dyDescent="0.25">
      <c r="A11" s="39"/>
      <c r="B11" s="40"/>
      <c r="C11" s="40"/>
      <c r="D11" s="40"/>
      <c r="E11" s="40"/>
      <c r="F11" s="40"/>
      <c r="G11" s="40"/>
      <c r="H11" s="40"/>
      <c r="I11" s="40"/>
      <c r="J11" s="40"/>
      <c r="K11" s="41"/>
      <c r="L11" s="41"/>
      <c r="M11" s="41"/>
      <c r="N11" s="41"/>
      <c r="O11" s="41"/>
      <c r="P11" s="30"/>
      <c r="Q11" s="30"/>
      <c r="R11" s="30"/>
      <c r="S11" s="30"/>
      <c r="T11" s="30"/>
      <c r="U11" s="30"/>
      <c r="V11" s="30"/>
      <c r="W11" s="30"/>
      <c r="X11" s="30"/>
      <c r="Y11" s="31"/>
    </row>
    <row r="12" spans="1:25" ht="12.95" customHeight="1" x14ac:dyDescent="0.25">
      <c r="A12" s="39"/>
      <c r="B12" s="40"/>
      <c r="C12" s="40"/>
      <c r="D12" s="40"/>
      <c r="E12" s="40"/>
      <c r="F12" s="40"/>
      <c r="G12" s="40"/>
      <c r="H12" s="40"/>
      <c r="I12" s="42">
        <v>1</v>
      </c>
      <c r="J12" s="42">
        <v>2</v>
      </c>
      <c r="K12" s="42">
        <v>3</v>
      </c>
      <c r="L12" s="42">
        <v>4</v>
      </c>
      <c r="M12" s="42">
        <v>5</v>
      </c>
      <c r="N12" s="43">
        <v>6</v>
      </c>
      <c r="O12" s="42">
        <v>7</v>
      </c>
      <c r="P12" s="42">
        <v>8</v>
      </c>
      <c r="Q12" s="42">
        <v>9</v>
      </c>
      <c r="R12" s="42">
        <v>10</v>
      </c>
      <c r="S12" s="42">
        <v>11</v>
      </c>
      <c r="T12" s="42">
        <v>12</v>
      </c>
      <c r="U12" s="42">
        <v>13</v>
      </c>
      <c r="V12" s="42">
        <v>14</v>
      </c>
      <c r="W12" s="42">
        <v>15</v>
      </c>
      <c r="X12" s="30"/>
      <c r="Y12" s="31"/>
    </row>
    <row r="13" spans="1:25" ht="12.95" customHeight="1" x14ac:dyDescent="0.25">
      <c r="A13" s="44" t="s">
        <v>14</v>
      </c>
      <c r="B13" s="44"/>
      <c r="C13" s="44"/>
      <c r="D13" s="44"/>
      <c r="E13" s="44"/>
      <c r="F13" s="44"/>
      <c r="G13" s="30"/>
      <c r="H13" s="30"/>
      <c r="I13" s="285">
        <f>Inputs!D13</f>
        <v>268.50950662405819</v>
      </c>
      <c r="J13" s="285">
        <f>Inputs!E13</f>
        <v>275.35239839163683</v>
      </c>
      <c r="K13" s="285">
        <f>Inputs!F13</f>
        <v>281.47785302078222</v>
      </c>
      <c r="L13" s="285">
        <f>Inputs!G13</f>
        <v>281.78874885040977</v>
      </c>
      <c r="M13" s="285">
        <f>Inputs!H13</f>
        <v>283.87907701714357</v>
      </c>
      <c r="N13" s="290">
        <f>'IPP3 allowance'!C5</f>
        <v>282.02978112000005</v>
      </c>
      <c r="O13" s="290">
        <f>'IPP3 allowance'!D5</f>
        <v>286.84899666000001</v>
      </c>
      <c r="P13" s="290">
        <f>'IPP3 allowance'!E5</f>
        <v>296.96829293000002</v>
      </c>
      <c r="Q13" s="290">
        <f>'IPP3 allowance'!F5</f>
        <v>306.58765871000003</v>
      </c>
      <c r="R13" s="290">
        <f>'IPP3 allowance'!G5</f>
        <v>307.20741191999997</v>
      </c>
      <c r="S13" s="290">
        <v>0</v>
      </c>
      <c r="T13" s="290">
        <v>0</v>
      </c>
      <c r="U13" s="290">
        <v>0</v>
      </c>
      <c r="V13" s="290">
        <v>0</v>
      </c>
      <c r="W13" s="290">
        <v>0</v>
      </c>
      <c r="X13" s="30"/>
      <c r="Y13" s="31"/>
    </row>
    <row r="14" spans="1:25" ht="12.95" customHeight="1" x14ac:dyDescent="0.25">
      <c r="A14" s="44" t="s">
        <v>102</v>
      </c>
      <c r="B14" s="44"/>
      <c r="C14" s="44"/>
      <c r="D14" s="44"/>
      <c r="E14" s="44"/>
      <c r="F14" s="44"/>
      <c r="G14" s="30"/>
      <c r="H14" s="30"/>
      <c r="I14" s="285">
        <f>Inputs!D14</f>
        <v>251.20997800000001</v>
      </c>
      <c r="J14" s="285">
        <f>Inputs!E14</f>
        <v>249.74721200000002</v>
      </c>
      <c r="K14" s="285">
        <f>Inputs!F14</f>
        <v>260.76057930721555</v>
      </c>
      <c r="L14" s="285">
        <f>Inputs!G14</f>
        <v>259.51974885040977</v>
      </c>
      <c r="M14" s="285">
        <f>Inputs!H14</f>
        <v>270.43407701714358</v>
      </c>
      <c r="N14" s="139"/>
      <c r="O14" s="138"/>
      <c r="P14" s="138"/>
      <c r="Q14" s="138"/>
      <c r="R14" s="138"/>
      <c r="S14" s="264"/>
      <c r="T14" s="263"/>
      <c r="U14" s="263"/>
      <c r="V14" s="263"/>
      <c r="W14" s="263"/>
      <c r="X14" s="30"/>
      <c r="Y14" s="31"/>
    </row>
    <row r="15" spans="1:25" ht="12.95" customHeight="1" x14ac:dyDescent="0.25">
      <c r="A15" s="44" t="s">
        <v>15</v>
      </c>
      <c r="B15" s="44"/>
      <c r="C15" s="44"/>
      <c r="D15" s="44"/>
      <c r="E15" s="44"/>
      <c r="F15" s="44"/>
      <c r="G15" s="30"/>
      <c r="H15" s="30"/>
      <c r="I15" s="45">
        <f>'Back cast calculations'!C5</f>
        <v>4.5699999999999998E-2</v>
      </c>
      <c r="J15" s="44"/>
      <c r="K15" s="44"/>
      <c r="L15" s="44"/>
      <c r="M15" s="46"/>
      <c r="N15" s="46"/>
      <c r="O15" s="46"/>
      <c r="P15" s="30"/>
      <c r="Q15" s="30"/>
      <c r="R15" s="30"/>
      <c r="S15" s="30"/>
      <c r="T15" s="30"/>
      <c r="U15" s="30"/>
      <c r="V15" s="30"/>
      <c r="W15" s="30"/>
      <c r="X15" s="30"/>
      <c r="Y15" s="31"/>
    </row>
    <row r="16" spans="1:25" ht="12.95" customHeight="1" x14ac:dyDescent="0.25">
      <c r="A16" s="44"/>
      <c r="B16" s="44"/>
      <c r="C16" s="44"/>
      <c r="D16" s="44"/>
      <c r="E16" s="44"/>
      <c r="F16" s="44"/>
      <c r="G16" s="30"/>
      <c r="H16" s="30"/>
      <c r="I16" s="30"/>
      <c r="J16" s="30"/>
      <c r="K16" s="30"/>
      <c r="L16" s="30"/>
      <c r="M16" s="30"/>
      <c r="N16" s="30"/>
      <c r="O16" s="30"/>
      <c r="P16" s="30"/>
      <c r="Q16" s="30"/>
      <c r="R16" s="30"/>
      <c r="S16" s="30"/>
      <c r="T16" s="30"/>
      <c r="U16" s="30"/>
      <c r="V16" s="30"/>
      <c r="W16" s="30"/>
      <c r="X16" s="30"/>
      <c r="Y16" s="31"/>
    </row>
    <row r="17" spans="1:25" ht="12.95" customHeight="1" x14ac:dyDescent="0.25">
      <c r="A17" s="44"/>
      <c r="B17" s="44"/>
      <c r="C17" s="44"/>
      <c r="D17" s="44"/>
      <c r="E17" s="44"/>
      <c r="F17" s="44"/>
      <c r="G17" s="44"/>
      <c r="H17" s="44"/>
      <c r="I17" s="44"/>
      <c r="J17" s="44"/>
      <c r="K17" s="22"/>
      <c r="L17" s="47"/>
      <c r="M17" s="31"/>
      <c r="N17" s="46"/>
      <c r="O17" s="46"/>
      <c r="P17" s="30"/>
      <c r="Q17" s="30"/>
      <c r="R17" s="30"/>
      <c r="S17" s="30"/>
      <c r="T17" s="30"/>
      <c r="U17" s="30"/>
      <c r="V17" s="30"/>
      <c r="W17" s="30"/>
      <c r="X17" s="30"/>
      <c r="Y17" s="31"/>
    </row>
    <row r="18" spans="1:25" ht="12.95" customHeight="1" x14ac:dyDescent="0.25">
      <c r="A18" s="48" t="s">
        <v>3</v>
      </c>
      <c r="B18" s="49"/>
      <c r="C18" s="49"/>
      <c r="D18" s="49"/>
      <c r="E18" s="49"/>
      <c r="F18" s="49"/>
      <c r="G18" s="49"/>
      <c r="H18" s="49"/>
      <c r="I18" s="49"/>
      <c r="J18" s="49"/>
      <c r="K18" s="50"/>
      <c r="L18" s="37"/>
      <c r="M18" s="37"/>
      <c r="N18" s="37"/>
      <c r="O18" s="37"/>
      <c r="P18" s="38"/>
      <c r="Q18" s="38"/>
      <c r="R18" s="38"/>
      <c r="S18" s="38"/>
      <c r="T18" s="38"/>
      <c r="U18" s="38"/>
      <c r="V18" s="38"/>
      <c r="W18" s="38"/>
      <c r="X18" s="38"/>
      <c r="Y18" s="31"/>
    </row>
    <row r="19" spans="1:25" ht="12.95" customHeight="1" x14ac:dyDescent="0.25">
      <c r="A19" s="51"/>
      <c r="B19" s="51"/>
      <c r="C19" s="51"/>
      <c r="D19" s="51"/>
      <c r="E19" s="51"/>
      <c r="F19" s="51"/>
      <c r="G19" s="51"/>
      <c r="H19" s="51"/>
      <c r="I19" s="52"/>
      <c r="J19" s="47"/>
      <c r="K19" s="47"/>
      <c r="L19" s="47"/>
      <c r="M19" s="22"/>
      <c r="N19" s="22"/>
      <c r="O19" s="22"/>
      <c r="P19" s="30"/>
      <c r="Q19" s="30"/>
      <c r="R19" s="30"/>
      <c r="S19" s="30"/>
      <c r="T19" s="30"/>
      <c r="U19" s="30"/>
      <c r="V19" s="30"/>
      <c r="W19" s="30"/>
      <c r="X19" s="30"/>
      <c r="Y19" s="31"/>
    </row>
    <row r="20" spans="1:25" ht="12.95" customHeight="1" x14ac:dyDescent="0.25">
      <c r="A20" s="31"/>
      <c r="B20" s="31"/>
      <c r="C20" s="31"/>
      <c r="D20" s="31"/>
      <c r="E20" s="31"/>
      <c r="F20" s="31"/>
      <c r="G20" s="31"/>
      <c r="H20" s="31"/>
      <c r="I20" s="31"/>
      <c r="J20" s="30"/>
      <c r="K20" s="53" t="s">
        <v>16</v>
      </c>
      <c r="L20" s="30"/>
      <c r="M20" s="31"/>
      <c r="N20" s="30"/>
      <c r="O20" s="30"/>
      <c r="P20" s="53" t="s">
        <v>17</v>
      </c>
      <c r="Q20" s="30"/>
      <c r="R20" s="31"/>
      <c r="S20" s="31"/>
      <c r="T20" s="30"/>
      <c r="U20" s="53" t="s">
        <v>18</v>
      </c>
      <c r="V20" s="30"/>
      <c r="W20" s="30"/>
      <c r="X20" s="31"/>
      <c r="Y20" s="31"/>
    </row>
    <row r="21" spans="1:25" ht="12.95" customHeight="1" x14ac:dyDescent="0.25">
      <c r="A21" s="31"/>
      <c r="B21" s="31"/>
      <c r="C21" s="31"/>
      <c r="D21" s="31"/>
      <c r="E21" s="31"/>
      <c r="F21" s="31"/>
      <c r="G21" s="31"/>
      <c r="H21" s="31"/>
      <c r="I21" s="54">
        <v>1</v>
      </c>
      <c r="J21" s="55">
        <f>I21+1</f>
        <v>2</v>
      </c>
      <c r="K21" s="55">
        <f t="shared" ref="K21:Y22" si="0">J21+1</f>
        <v>3</v>
      </c>
      <c r="L21" s="55">
        <f t="shared" si="0"/>
        <v>4</v>
      </c>
      <c r="M21" s="56">
        <f t="shared" si="0"/>
        <v>5</v>
      </c>
      <c r="N21" s="54">
        <f t="shared" si="0"/>
        <v>6</v>
      </c>
      <c r="O21" s="55">
        <f t="shared" si="0"/>
        <v>7</v>
      </c>
      <c r="P21" s="55">
        <f t="shared" si="0"/>
        <v>8</v>
      </c>
      <c r="Q21" s="55">
        <f t="shared" si="0"/>
        <v>9</v>
      </c>
      <c r="R21" s="56">
        <f t="shared" si="0"/>
        <v>10</v>
      </c>
      <c r="S21" s="54">
        <f t="shared" si="0"/>
        <v>11</v>
      </c>
      <c r="T21" s="55">
        <f t="shared" si="0"/>
        <v>12</v>
      </c>
      <c r="U21" s="55">
        <f t="shared" si="0"/>
        <v>13</v>
      </c>
      <c r="V21" s="55">
        <f t="shared" si="0"/>
        <v>14</v>
      </c>
      <c r="W21" s="56">
        <f t="shared" si="0"/>
        <v>15</v>
      </c>
      <c r="X21" s="54">
        <f t="shared" si="0"/>
        <v>16</v>
      </c>
      <c r="Y21" s="55">
        <f t="shared" si="0"/>
        <v>17</v>
      </c>
    </row>
    <row r="22" spans="1:25" ht="12.95" customHeight="1" x14ac:dyDescent="0.25">
      <c r="A22" s="57" t="s">
        <v>19</v>
      </c>
      <c r="B22" s="57"/>
      <c r="C22" s="57"/>
      <c r="D22" s="57"/>
      <c r="E22" s="57"/>
      <c r="F22" s="57"/>
      <c r="G22" s="57"/>
      <c r="H22" s="57"/>
      <c r="I22" s="58">
        <v>0</v>
      </c>
      <c r="J22" s="58">
        <f>I22+1</f>
        <v>1</v>
      </c>
      <c r="K22" s="58">
        <f t="shared" si="0"/>
        <v>2</v>
      </c>
      <c r="L22" s="58">
        <f t="shared" si="0"/>
        <v>3</v>
      </c>
      <c r="M22" s="59">
        <f t="shared" si="0"/>
        <v>4</v>
      </c>
      <c r="N22" s="60">
        <f t="shared" si="0"/>
        <v>5</v>
      </c>
      <c r="O22" s="58">
        <f t="shared" si="0"/>
        <v>6</v>
      </c>
      <c r="P22" s="58">
        <f t="shared" si="0"/>
        <v>7</v>
      </c>
      <c r="Q22" s="58">
        <f t="shared" si="0"/>
        <v>8</v>
      </c>
      <c r="R22" s="59">
        <f t="shared" si="0"/>
        <v>9</v>
      </c>
      <c r="S22" s="60">
        <f t="shared" si="0"/>
        <v>10</v>
      </c>
      <c r="T22" s="58">
        <f t="shared" si="0"/>
        <v>11</v>
      </c>
      <c r="U22" s="58">
        <f t="shared" si="0"/>
        <v>12</v>
      </c>
      <c r="V22" s="58">
        <f t="shared" si="0"/>
        <v>13</v>
      </c>
      <c r="W22" s="59">
        <f t="shared" si="0"/>
        <v>14</v>
      </c>
      <c r="X22" s="58">
        <f t="shared" si="0"/>
        <v>15</v>
      </c>
      <c r="Y22" s="58">
        <f t="shared" si="0"/>
        <v>16</v>
      </c>
    </row>
    <row r="23" spans="1:25" ht="12.95" customHeight="1" x14ac:dyDescent="0.25">
      <c r="A23" s="57" t="s">
        <v>20</v>
      </c>
      <c r="B23" s="57"/>
      <c r="C23" s="57"/>
      <c r="D23" s="57"/>
      <c r="E23" s="57"/>
      <c r="F23" s="57"/>
      <c r="G23" s="57"/>
      <c r="H23" s="57"/>
      <c r="I23" s="61">
        <f t="shared" ref="I23:Y23" si="1">1/(1+$I$15)^I22</f>
        <v>1</v>
      </c>
      <c r="J23" s="61">
        <f t="shared" si="1"/>
        <v>0.95629721717509797</v>
      </c>
      <c r="K23" s="61">
        <f t="shared" si="1"/>
        <v>0.91450436757683651</v>
      </c>
      <c r="L23" s="61">
        <f t="shared" si="1"/>
        <v>0.87453798180820153</v>
      </c>
      <c r="M23" s="62">
        <f t="shared" si="1"/>
        <v>0.83631823831710961</v>
      </c>
      <c r="N23" s="63">
        <f t="shared" si="1"/>
        <v>0.79976880397543226</v>
      </c>
      <c r="O23" s="61">
        <f t="shared" si="1"/>
        <v>0.76481668162516248</v>
      </c>
      <c r="P23" s="61">
        <f t="shared" si="1"/>
        <v>0.73139206428723558</v>
      </c>
      <c r="Q23" s="61">
        <f t="shared" si="1"/>
        <v>0.69942819574183379</v>
      </c>
      <c r="R23" s="62">
        <f t="shared" si="1"/>
        <v>0.66886123720171531</v>
      </c>
      <c r="S23" s="63">
        <f t="shared" si="1"/>
        <v>0.63963013981229344</v>
      </c>
      <c r="T23" s="61">
        <f t="shared" si="1"/>
        <v>0.61167652272381512</v>
      </c>
      <c r="U23" s="61">
        <f t="shared" si="1"/>
        <v>0.58494455649212496</v>
      </c>
      <c r="V23" s="61">
        <f t="shared" si="1"/>
        <v>0.55938085157514095</v>
      </c>
      <c r="W23" s="62">
        <f t="shared" si="1"/>
        <v>0.53493435170234382</v>
      </c>
      <c r="X23" s="61">
        <f t="shared" si="1"/>
        <v>0.51155623190431654</v>
      </c>
      <c r="Y23" s="61">
        <f t="shared" si="1"/>
        <v>0.48919980099867699</v>
      </c>
    </row>
    <row r="24" spans="1:25" ht="12.95" customHeight="1" x14ac:dyDescent="0.25">
      <c r="A24" s="51"/>
      <c r="B24" s="51"/>
      <c r="C24" s="51"/>
      <c r="D24" s="51"/>
      <c r="E24" s="51"/>
      <c r="F24" s="51"/>
      <c r="G24" s="51"/>
      <c r="H24" s="51"/>
      <c r="I24" s="64"/>
      <c r="J24" s="64"/>
      <c r="K24" s="64"/>
      <c r="L24" s="64"/>
      <c r="M24" s="65"/>
      <c r="N24" s="66"/>
      <c r="O24" s="64"/>
      <c r="P24" s="31"/>
      <c r="Q24" s="67"/>
      <c r="R24" s="65"/>
      <c r="S24" s="66"/>
      <c r="T24" s="64"/>
      <c r="U24" s="31"/>
      <c r="V24" s="67"/>
      <c r="W24" s="65"/>
      <c r="X24" s="64"/>
      <c r="Y24" s="64"/>
    </row>
    <row r="25" spans="1:25" ht="12.95" customHeight="1" outlineLevel="1" x14ac:dyDescent="0.25">
      <c r="A25" s="68" t="s">
        <v>21</v>
      </c>
      <c r="B25" s="68" t="s">
        <v>22</v>
      </c>
      <c r="C25" s="69"/>
      <c r="D25" s="69"/>
      <c r="E25" s="69"/>
      <c r="F25" s="69"/>
      <c r="G25" s="69"/>
      <c r="H25" s="69"/>
      <c r="I25" s="70">
        <f>I13</f>
        <v>268.50950662405819</v>
      </c>
      <c r="J25" s="70">
        <f>J13</f>
        <v>275.35239839163683</v>
      </c>
      <c r="K25" s="70">
        <f>K13</f>
        <v>281.47785302078222</v>
      </c>
      <c r="L25" s="70">
        <f>L13</f>
        <v>281.78874885040977</v>
      </c>
      <c r="M25" s="71">
        <f>M13</f>
        <v>283.87907701714357</v>
      </c>
      <c r="N25" s="72"/>
      <c r="O25" s="73"/>
      <c r="P25" s="70"/>
      <c r="Q25" s="70"/>
      <c r="R25" s="74"/>
      <c r="S25" s="72"/>
      <c r="T25" s="73"/>
      <c r="U25" s="70"/>
      <c r="V25" s="70"/>
      <c r="W25" s="74"/>
      <c r="X25" s="73"/>
      <c r="Y25" s="73"/>
    </row>
    <row r="26" spans="1:25" ht="12.95" customHeight="1" outlineLevel="1" x14ac:dyDescent="0.25">
      <c r="A26" s="68" t="s">
        <v>23</v>
      </c>
      <c r="B26" s="75" t="s">
        <v>24</v>
      </c>
      <c r="C26" s="76"/>
      <c r="D26" s="76"/>
      <c r="E26" s="76"/>
      <c r="F26" s="76"/>
      <c r="G26" s="76"/>
      <c r="H26" s="76"/>
      <c r="I26" s="77">
        <f>I25</f>
        <v>268.50950662405819</v>
      </c>
      <c r="J26" s="77">
        <f>J25</f>
        <v>275.35239839163683</v>
      </c>
      <c r="K26" s="77">
        <f>K25</f>
        <v>281.47785302078222</v>
      </c>
      <c r="L26" s="77">
        <f>L25</f>
        <v>281.78874885040977</v>
      </c>
      <c r="M26" s="78">
        <f>M25</f>
        <v>283.87907701714357</v>
      </c>
      <c r="N26" s="79"/>
      <c r="O26" s="80"/>
      <c r="P26" s="77"/>
      <c r="Q26" s="77"/>
      <c r="R26" s="81"/>
      <c r="S26" s="79"/>
      <c r="T26" s="80"/>
      <c r="U26" s="77"/>
      <c r="V26" s="77"/>
      <c r="W26" s="81"/>
      <c r="X26" s="80"/>
      <c r="Y26" s="80"/>
    </row>
    <row r="27" spans="1:25" ht="12.95" customHeight="1" outlineLevel="1" x14ac:dyDescent="0.25">
      <c r="A27" s="82"/>
      <c r="B27" s="82"/>
      <c r="C27" s="83"/>
      <c r="D27" s="83"/>
      <c r="E27" s="83"/>
      <c r="F27" s="83"/>
      <c r="G27" s="83"/>
      <c r="H27" s="83"/>
      <c r="I27" s="84"/>
      <c r="J27" s="84"/>
      <c r="K27" s="84"/>
      <c r="L27" s="84"/>
      <c r="M27" s="85"/>
      <c r="N27" s="86"/>
      <c r="O27" s="84"/>
      <c r="P27" s="84"/>
      <c r="Q27" s="84"/>
      <c r="R27" s="85"/>
      <c r="S27" s="86"/>
      <c r="T27" s="84"/>
      <c r="U27" s="84"/>
      <c r="V27" s="84"/>
      <c r="W27" s="85"/>
      <c r="X27" s="84"/>
      <c r="Y27" s="84"/>
    </row>
    <row r="28" spans="1:25" ht="12.95" customHeight="1" outlineLevel="1" x14ac:dyDescent="0.25">
      <c r="A28" s="87" t="s">
        <v>25</v>
      </c>
      <c r="B28" s="82" t="s">
        <v>26</v>
      </c>
      <c r="C28" s="83"/>
      <c r="D28" s="83"/>
      <c r="E28" s="83"/>
      <c r="F28" s="83"/>
      <c r="G28" s="83"/>
      <c r="H28" s="69"/>
      <c r="I28" s="84">
        <f>I13</f>
        <v>268.50950662405819</v>
      </c>
      <c r="J28" s="84">
        <f>J13</f>
        <v>275.35239839163683</v>
      </c>
      <c r="K28" s="84">
        <f>K13</f>
        <v>281.47785302078222</v>
      </c>
      <c r="L28" s="84">
        <f>L13</f>
        <v>281.78874885040977</v>
      </c>
      <c r="M28" s="85">
        <f>M13</f>
        <v>283.87907701714357</v>
      </c>
      <c r="N28" s="86"/>
      <c r="O28" s="84"/>
      <c r="P28" s="84"/>
      <c r="Q28" s="84"/>
      <c r="R28" s="85"/>
      <c r="S28" s="86"/>
      <c r="T28" s="84"/>
      <c r="U28" s="84"/>
      <c r="V28" s="84"/>
      <c r="W28" s="85"/>
      <c r="X28" s="84"/>
      <c r="Y28" s="84"/>
    </row>
    <row r="29" spans="1:25" ht="12.95" customHeight="1" outlineLevel="1" x14ac:dyDescent="0.25">
      <c r="A29" s="87"/>
      <c r="B29" s="82" t="s">
        <v>27</v>
      </c>
      <c r="C29" s="83"/>
      <c r="D29" s="83"/>
      <c r="E29" s="83"/>
      <c r="F29" s="83"/>
      <c r="G29" s="83"/>
      <c r="H29" s="69"/>
      <c r="I29" s="84"/>
      <c r="J29" s="84"/>
      <c r="K29" s="84"/>
      <c r="L29" s="84"/>
      <c r="M29" s="85"/>
      <c r="N29" s="88">
        <f>N13</f>
        <v>282.02978112000005</v>
      </c>
      <c r="O29" s="35">
        <f>O13</f>
        <v>286.84899666000001</v>
      </c>
      <c r="P29" s="35">
        <f>P13</f>
        <v>296.96829293000002</v>
      </c>
      <c r="Q29" s="35">
        <f>Q13</f>
        <v>306.58765871000003</v>
      </c>
      <c r="R29" s="89">
        <f>R13</f>
        <v>307.20741191999997</v>
      </c>
      <c r="S29" s="86"/>
      <c r="T29" s="84"/>
      <c r="U29" s="84"/>
      <c r="V29" s="84"/>
      <c r="W29" s="85"/>
      <c r="X29" s="84"/>
      <c r="Y29" s="84"/>
    </row>
    <row r="30" spans="1:25" ht="12.95" customHeight="1" outlineLevel="1" x14ac:dyDescent="0.25">
      <c r="A30" s="87"/>
      <c r="B30" s="82" t="s">
        <v>28</v>
      </c>
      <c r="C30" s="83"/>
      <c r="D30" s="83"/>
      <c r="E30" s="83"/>
      <c r="F30" s="83"/>
      <c r="G30" s="83"/>
      <c r="H30" s="83"/>
      <c r="I30" s="84"/>
      <c r="J30" s="84"/>
      <c r="K30" s="84"/>
      <c r="L30" s="84"/>
      <c r="M30" s="85"/>
      <c r="N30" s="86"/>
      <c r="O30" s="84"/>
      <c r="P30" s="84"/>
      <c r="Q30" s="84"/>
      <c r="R30" s="85"/>
      <c r="S30" s="133">
        <f>S13</f>
        <v>0</v>
      </c>
      <c r="T30" s="133">
        <f>T13</f>
        <v>0</v>
      </c>
      <c r="U30" s="133">
        <f>U13</f>
        <v>0</v>
      </c>
      <c r="V30" s="133">
        <f>V13</f>
        <v>0</v>
      </c>
      <c r="W30" s="133">
        <f>W13</f>
        <v>0</v>
      </c>
      <c r="X30" s="134">
        <f>V31</f>
        <v>0</v>
      </c>
      <c r="Y30" s="134">
        <f>$S$30</f>
        <v>0</v>
      </c>
    </row>
    <row r="31" spans="1:25" ht="12.95" customHeight="1" outlineLevel="1" x14ac:dyDescent="0.25">
      <c r="A31" s="87"/>
      <c r="B31" s="82" t="s">
        <v>29</v>
      </c>
      <c r="C31" s="83"/>
      <c r="D31" s="83"/>
      <c r="E31" s="83"/>
      <c r="F31" s="83"/>
      <c r="G31" s="83"/>
      <c r="H31" s="83"/>
      <c r="I31" s="84">
        <f>SUM(I28:I30)</f>
        <v>268.50950662405819</v>
      </c>
      <c r="J31" s="84">
        <f t="shared" ref="J31:Y31" si="2">SUM(J28:J30)</f>
        <v>275.35239839163683</v>
      </c>
      <c r="K31" s="84">
        <f t="shared" si="2"/>
        <v>281.47785302078222</v>
      </c>
      <c r="L31" s="84">
        <f t="shared" si="2"/>
        <v>281.78874885040977</v>
      </c>
      <c r="M31" s="85">
        <f t="shared" si="2"/>
        <v>283.87907701714357</v>
      </c>
      <c r="N31" s="86">
        <f t="shared" si="2"/>
        <v>282.02978112000005</v>
      </c>
      <c r="O31" s="84">
        <f t="shared" si="2"/>
        <v>286.84899666000001</v>
      </c>
      <c r="P31" s="84">
        <f t="shared" si="2"/>
        <v>296.96829293000002</v>
      </c>
      <c r="Q31" s="84">
        <f t="shared" si="2"/>
        <v>306.58765871000003</v>
      </c>
      <c r="R31" s="85">
        <f t="shared" si="2"/>
        <v>307.20741191999997</v>
      </c>
      <c r="S31" s="86">
        <f>SUM(S28:S30)</f>
        <v>0</v>
      </c>
      <c r="T31" s="84">
        <f t="shared" si="2"/>
        <v>0</v>
      </c>
      <c r="U31" s="84">
        <f t="shared" si="2"/>
        <v>0</v>
      </c>
      <c r="V31" s="84">
        <f t="shared" si="2"/>
        <v>0</v>
      </c>
      <c r="W31" s="85">
        <f t="shared" si="2"/>
        <v>0</v>
      </c>
      <c r="X31" s="84">
        <f t="shared" si="2"/>
        <v>0</v>
      </c>
      <c r="Y31" s="84">
        <f t="shared" si="2"/>
        <v>0</v>
      </c>
    </row>
    <row r="32" spans="1:25" ht="12.95" customHeight="1" outlineLevel="1" x14ac:dyDescent="0.25">
      <c r="A32" s="82"/>
      <c r="B32" s="90" t="s">
        <v>30</v>
      </c>
      <c r="C32" s="91"/>
      <c r="D32" s="91"/>
      <c r="E32" s="91"/>
      <c r="F32" s="91"/>
      <c r="G32" s="91"/>
      <c r="H32" s="91"/>
      <c r="I32" s="92">
        <f>I$28</f>
        <v>268.50950662405819</v>
      </c>
      <c r="J32" s="92">
        <f>J$28</f>
        <v>275.35239839163683</v>
      </c>
      <c r="K32" s="92">
        <f>K$28</f>
        <v>281.47785302078222</v>
      </c>
      <c r="L32" s="92">
        <f>L$28</f>
        <v>281.78874885040977</v>
      </c>
      <c r="M32" s="93">
        <f>M$28</f>
        <v>283.87907701714357</v>
      </c>
      <c r="N32" s="94"/>
      <c r="O32" s="92"/>
      <c r="P32" s="92"/>
      <c r="Q32" s="92"/>
      <c r="R32" s="93"/>
      <c r="S32" s="94"/>
      <c r="T32" s="92"/>
      <c r="U32" s="92"/>
      <c r="V32" s="92"/>
      <c r="W32" s="93"/>
      <c r="X32" s="92"/>
      <c r="Y32" s="92"/>
    </row>
    <row r="33" spans="1:25" ht="12.95" customHeight="1" outlineLevel="1" x14ac:dyDescent="0.25">
      <c r="A33" s="82"/>
      <c r="B33" s="90" t="s">
        <v>31</v>
      </c>
      <c r="C33" s="91"/>
      <c r="D33" s="91"/>
      <c r="E33" s="91"/>
      <c r="F33" s="91"/>
      <c r="G33" s="91"/>
      <c r="H33" s="91"/>
      <c r="I33" s="92"/>
      <c r="J33" s="92"/>
      <c r="K33" s="92"/>
      <c r="L33" s="92"/>
      <c r="M33" s="93"/>
      <c r="N33" s="94">
        <f>N$29</f>
        <v>282.02978112000005</v>
      </c>
      <c r="O33" s="92">
        <f>O$29</f>
        <v>286.84899666000001</v>
      </c>
      <c r="P33" s="92">
        <f>P$29</f>
        <v>296.96829293000002</v>
      </c>
      <c r="Q33" s="92">
        <f>Q$29</f>
        <v>306.58765871000003</v>
      </c>
      <c r="R33" s="93">
        <f>R$29</f>
        <v>307.20741191999997</v>
      </c>
      <c r="S33" s="94"/>
      <c r="T33" s="92"/>
      <c r="U33" s="92"/>
      <c r="V33" s="92"/>
      <c r="W33" s="93"/>
      <c r="X33" s="92"/>
      <c r="Y33" s="92"/>
    </row>
    <row r="34" spans="1:25" ht="12.95" customHeight="1" outlineLevel="1" x14ac:dyDescent="0.25">
      <c r="A34" s="82"/>
      <c r="B34" s="90" t="s">
        <v>32</v>
      </c>
      <c r="C34" s="91"/>
      <c r="D34" s="91"/>
      <c r="E34" s="91"/>
      <c r="F34" s="91"/>
      <c r="G34" s="91"/>
      <c r="H34" s="91"/>
      <c r="I34" s="92"/>
      <c r="J34" s="92"/>
      <c r="K34" s="92"/>
      <c r="L34" s="92"/>
      <c r="M34" s="93"/>
      <c r="N34" s="94"/>
      <c r="O34" s="92"/>
      <c r="P34" s="92"/>
      <c r="Q34" s="92"/>
      <c r="R34" s="93"/>
      <c r="S34" s="94">
        <f t="shared" ref="S34:Y34" si="3">S$30</f>
        <v>0</v>
      </c>
      <c r="T34" s="92">
        <f t="shared" si="3"/>
        <v>0</v>
      </c>
      <c r="U34" s="92">
        <f t="shared" si="3"/>
        <v>0</v>
      </c>
      <c r="V34" s="92">
        <f t="shared" si="3"/>
        <v>0</v>
      </c>
      <c r="W34" s="93">
        <f t="shared" si="3"/>
        <v>0</v>
      </c>
      <c r="X34" s="92">
        <f t="shared" si="3"/>
        <v>0</v>
      </c>
      <c r="Y34" s="92">
        <f t="shared" si="3"/>
        <v>0</v>
      </c>
    </row>
    <row r="35" spans="1:25" ht="12.75" customHeight="1" outlineLevel="1" x14ac:dyDescent="0.25">
      <c r="A35" s="82"/>
      <c r="B35" s="90" t="s">
        <v>33</v>
      </c>
      <c r="C35" s="91"/>
      <c r="D35" s="91"/>
      <c r="E35" s="91"/>
      <c r="F35" s="91"/>
      <c r="G35" s="91"/>
      <c r="H35" s="91"/>
      <c r="I35" s="92">
        <f t="shared" ref="I35:Y35" si="4">SUM(I32:I34)</f>
        <v>268.50950662405819</v>
      </c>
      <c r="J35" s="92">
        <f t="shared" si="4"/>
        <v>275.35239839163683</v>
      </c>
      <c r="K35" s="92">
        <f t="shared" si="4"/>
        <v>281.47785302078222</v>
      </c>
      <c r="L35" s="92">
        <f t="shared" si="4"/>
        <v>281.78874885040977</v>
      </c>
      <c r="M35" s="93">
        <f t="shared" si="4"/>
        <v>283.87907701714357</v>
      </c>
      <c r="N35" s="94">
        <f t="shared" si="4"/>
        <v>282.02978112000005</v>
      </c>
      <c r="O35" s="92">
        <f t="shared" si="4"/>
        <v>286.84899666000001</v>
      </c>
      <c r="P35" s="92">
        <f t="shared" si="4"/>
        <v>296.96829293000002</v>
      </c>
      <c r="Q35" s="92">
        <f t="shared" si="4"/>
        <v>306.58765871000003</v>
      </c>
      <c r="R35" s="93">
        <f t="shared" si="4"/>
        <v>307.20741191999997</v>
      </c>
      <c r="S35" s="94">
        <f t="shared" si="4"/>
        <v>0</v>
      </c>
      <c r="T35" s="92">
        <f t="shared" si="4"/>
        <v>0</v>
      </c>
      <c r="U35" s="92">
        <f t="shared" si="4"/>
        <v>0</v>
      </c>
      <c r="V35" s="92">
        <f t="shared" si="4"/>
        <v>0</v>
      </c>
      <c r="W35" s="93">
        <f t="shared" si="4"/>
        <v>0</v>
      </c>
      <c r="X35" s="92">
        <f t="shared" si="4"/>
        <v>0</v>
      </c>
      <c r="Y35" s="92">
        <f t="shared" si="4"/>
        <v>0</v>
      </c>
    </row>
    <row r="36" spans="1:25" ht="12.95" customHeight="1" outlineLevel="1" x14ac:dyDescent="0.25">
      <c r="A36" s="87"/>
      <c r="B36" s="82"/>
      <c r="C36" s="83"/>
      <c r="D36" s="83"/>
      <c r="E36" s="83"/>
      <c r="F36" s="83"/>
      <c r="G36" s="83"/>
      <c r="H36" s="83"/>
      <c r="I36" s="84"/>
      <c r="J36" s="84"/>
      <c r="K36" s="84"/>
      <c r="L36" s="84"/>
      <c r="M36" s="85"/>
      <c r="N36" s="86"/>
      <c r="O36" s="84"/>
      <c r="P36" s="84"/>
      <c r="Q36" s="84"/>
      <c r="R36" s="85"/>
      <c r="S36" s="86"/>
      <c r="T36" s="84"/>
      <c r="U36" s="84"/>
      <c r="V36" s="84"/>
      <c r="W36" s="85"/>
      <c r="X36" s="84"/>
      <c r="Y36" s="84"/>
    </row>
    <row r="37" spans="1:25" ht="12.95" customHeight="1" outlineLevel="1" x14ac:dyDescent="0.25">
      <c r="A37" s="95" t="s">
        <v>34</v>
      </c>
      <c r="B37" s="68" t="s">
        <v>35</v>
      </c>
      <c r="C37" s="69"/>
      <c r="D37" s="69"/>
      <c r="E37" s="69"/>
      <c r="F37" s="69"/>
      <c r="G37" s="69"/>
      <c r="H37" s="69"/>
      <c r="I37" s="70">
        <f>I13</f>
        <v>268.50950662405819</v>
      </c>
      <c r="J37" s="70">
        <f>J13</f>
        <v>275.35239839163683</v>
      </c>
      <c r="K37" s="70">
        <f>K13</f>
        <v>281.47785302078222</v>
      </c>
      <c r="L37" s="70">
        <f>L13</f>
        <v>281.78874885040977</v>
      </c>
      <c r="M37" s="71">
        <f>M13</f>
        <v>283.87907701714357</v>
      </c>
      <c r="N37" s="96"/>
      <c r="O37" s="97"/>
      <c r="P37" s="97"/>
      <c r="Q37" s="97"/>
      <c r="R37" s="98"/>
      <c r="S37" s="96"/>
      <c r="T37" s="97"/>
      <c r="U37" s="97"/>
      <c r="V37" s="97"/>
      <c r="W37" s="98"/>
      <c r="X37" s="97"/>
      <c r="Y37" s="97"/>
    </row>
    <row r="38" spans="1:25" ht="12.95" customHeight="1" outlineLevel="1" x14ac:dyDescent="0.25">
      <c r="A38" s="95"/>
      <c r="B38" s="68" t="s">
        <v>36</v>
      </c>
      <c r="C38" s="69"/>
      <c r="D38" s="69"/>
      <c r="E38" s="69"/>
      <c r="F38" s="69"/>
      <c r="G38" s="69"/>
      <c r="H38" s="69"/>
      <c r="I38" s="70"/>
      <c r="J38" s="70"/>
      <c r="K38" s="70"/>
      <c r="L38" s="70"/>
      <c r="M38" s="71"/>
      <c r="N38" s="88">
        <f>N13</f>
        <v>282.02978112000005</v>
      </c>
      <c r="O38" s="35">
        <f>O13</f>
        <v>286.84899666000001</v>
      </c>
      <c r="P38" s="35">
        <f>P13</f>
        <v>296.96829293000002</v>
      </c>
      <c r="Q38" s="35">
        <f>Q13</f>
        <v>306.58765871000003</v>
      </c>
      <c r="R38" s="89">
        <f>R13</f>
        <v>307.20741191999997</v>
      </c>
      <c r="S38" s="99"/>
      <c r="T38" s="70"/>
      <c r="U38" s="70"/>
      <c r="V38" s="70"/>
      <c r="W38" s="71"/>
      <c r="X38" s="70"/>
      <c r="Y38" s="70"/>
    </row>
    <row r="39" spans="1:25" ht="12.95" customHeight="1" outlineLevel="1" x14ac:dyDescent="0.25">
      <c r="A39" s="95"/>
      <c r="B39" s="68" t="s">
        <v>37</v>
      </c>
      <c r="C39" s="69"/>
      <c r="D39" s="69"/>
      <c r="E39" s="69"/>
      <c r="F39" s="69"/>
      <c r="G39" s="69"/>
      <c r="H39" s="69"/>
      <c r="I39" s="70"/>
      <c r="J39" s="70"/>
      <c r="K39" s="70"/>
      <c r="L39" s="70"/>
      <c r="M39" s="71"/>
      <c r="N39" s="96"/>
      <c r="O39" s="97"/>
      <c r="P39" s="97"/>
      <c r="Q39" s="97"/>
      <c r="R39" s="98"/>
      <c r="S39" s="88">
        <f>S13</f>
        <v>0</v>
      </c>
      <c r="T39" s="88">
        <f>T13</f>
        <v>0</v>
      </c>
      <c r="U39" s="88">
        <f>U13</f>
        <v>0</v>
      </c>
      <c r="V39" s="88">
        <f>V13</f>
        <v>0</v>
      </c>
      <c r="W39" s="88">
        <f>W13</f>
        <v>0</v>
      </c>
      <c r="X39" s="35">
        <f>V40</f>
        <v>0</v>
      </c>
      <c r="Y39" s="135">
        <f>X39</f>
        <v>0</v>
      </c>
    </row>
    <row r="40" spans="1:25" ht="12.95" customHeight="1" x14ac:dyDescent="0.25">
      <c r="A40" s="95"/>
      <c r="B40" s="68" t="s">
        <v>38</v>
      </c>
      <c r="C40" s="69"/>
      <c r="D40" s="69"/>
      <c r="E40" s="69"/>
      <c r="F40" s="69"/>
      <c r="G40" s="69"/>
      <c r="H40" s="69"/>
      <c r="I40" s="70">
        <f>I14</f>
        <v>251.20997800000001</v>
      </c>
      <c r="J40" s="196">
        <f t="shared" ref="J40:M40" si="5">J14</f>
        <v>249.74721200000002</v>
      </c>
      <c r="K40" s="196">
        <f t="shared" si="5"/>
        <v>260.76057930721555</v>
      </c>
      <c r="L40" s="196">
        <f t="shared" si="5"/>
        <v>259.51974885040977</v>
      </c>
      <c r="M40" s="196">
        <f t="shared" si="5"/>
        <v>270.43407701714358</v>
      </c>
      <c r="N40" s="100">
        <f>N38</f>
        <v>282.02978112000005</v>
      </c>
      <c r="O40" s="226">
        <f t="shared" ref="O40:R40" si="6">O38</f>
        <v>286.84899666000001</v>
      </c>
      <c r="P40" s="226">
        <f t="shared" si="6"/>
        <v>296.96829293000002</v>
      </c>
      <c r="Q40" s="226">
        <f t="shared" si="6"/>
        <v>306.58765871000003</v>
      </c>
      <c r="R40" s="226">
        <f t="shared" si="6"/>
        <v>307.20741191999997</v>
      </c>
      <c r="S40" s="100">
        <f>S39</f>
        <v>0</v>
      </c>
      <c r="T40" s="226">
        <f t="shared" ref="T40:W40" si="7">T39</f>
        <v>0</v>
      </c>
      <c r="U40" s="226">
        <f t="shared" si="7"/>
        <v>0</v>
      </c>
      <c r="V40" s="226">
        <f t="shared" si="7"/>
        <v>0</v>
      </c>
      <c r="W40" s="226">
        <f t="shared" si="7"/>
        <v>0</v>
      </c>
      <c r="X40" s="97">
        <f>X39</f>
        <v>0</v>
      </c>
      <c r="Y40" s="101">
        <f>Y39</f>
        <v>0</v>
      </c>
    </row>
    <row r="41" spans="1:25" ht="12.95" customHeight="1" outlineLevel="1" x14ac:dyDescent="0.25">
      <c r="A41" s="68"/>
      <c r="B41" s="75" t="s">
        <v>39</v>
      </c>
      <c r="C41" s="76"/>
      <c r="D41" s="76"/>
      <c r="E41" s="76"/>
      <c r="F41" s="76"/>
      <c r="G41" s="76"/>
      <c r="H41" s="76"/>
      <c r="I41" s="77">
        <f>I$37</f>
        <v>268.50950662405819</v>
      </c>
      <c r="J41" s="77">
        <f>J$37</f>
        <v>275.35239839163683</v>
      </c>
      <c r="K41" s="77">
        <f>K$37</f>
        <v>281.47785302078222</v>
      </c>
      <c r="L41" s="77">
        <f>L$37</f>
        <v>281.78874885040977</v>
      </c>
      <c r="M41" s="78">
        <f>M$37</f>
        <v>283.87907701714357</v>
      </c>
      <c r="N41" s="102"/>
      <c r="O41" s="77"/>
      <c r="P41" s="77"/>
      <c r="Q41" s="77"/>
      <c r="R41" s="78"/>
      <c r="S41" s="102"/>
      <c r="T41" s="77"/>
      <c r="U41" s="77"/>
      <c r="V41" s="77"/>
      <c r="W41" s="78"/>
      <c r="X41" s="77"/>
      <c r="Y41" s="77"/>
    </row>
    <row r="42" spans="1:25" ht="12.95" customHeight="1" outlineLevel="1" x14ac:dyDescent="0.25">
      <c r="A42" s="68"/>
      <c r="B42" s="75" t="s">
        <v>40</v>
      </c>
      <c r="C42" s="76"/>
      <c r="D42" s="76"/>
      <c r="E42" s="76"/>
      <c r="F42" s="76"/>
      <c r="G42" s="76"/>
      <c r="H42" s="76"/>
      <c r="I42" s="77"/>
      <c r="J42" s="77"/>
      <c r="K42" s="77"/>
      <c r="L42" s="77"/>
      <c r="M42" s="78"/>
      <c r="N42" s="102">
        <f>N$38</f>
        <v>282.02978112000005</v>
      </c>
      <c r="O42" s="77">
        <f>O$38</f>
        <v>286.84899666000001</v>
      </c>
      <c r="P42" s="77">
        <f>P$38</f>
        <v>296.96829293000002</v>
      </c>
      <c r="Q42" s="77">
        <f>Q$38</f>
        <v>306.58765871000003</v>
      </c>
      <c r="R42" s="78">
        <f>R$38</f>
        <v>307.20741191999997</v>
      </c>
      <c r="S42" s="102"/>
      <c r="T42" s="77"/>
      <c r="U42" s="77"/>
      <c r="V42" s="77"/>
      <c r="W42" s="78"/>
      <c r="X42" s="77"/>
      <c r="Y42" s="77"/>
    </row>
    <row r="43" spans="1:25" ht="12.95" customHeight="1" outlineLevel="1" x14ac:dyDescent="0.25">
      <c r="A43" s="68"/>
      <c r="B43" s="75" t="s">
        <v>41</v>
      </c>
      <c r="C43" s="76"/>
      <c r="D43" s="76"/>
      <c r="E43" s="76"/>
      <c r="F43" s="76"/>
      <c r="G43" s="76"/>
      <c r="H43" s="76"/>
      <c r="I43" s="77"/>
      <c r="J43" s="77"/>
      <c r="K43" s="77"/>
      <c r="L43" s="77"/>
      <c r="M43" s="78"/>
      <c r="N43" s="102"/>
      <c r="O43" s="77"/>
      <c r="P43" s="77"/>
      <c r="Q43" s="77"/>
      <c r="R43" s="78"/>
      <c r="S43" s="102">
        <f t="shared" ref="S43:Y43" si="8">S39</f>
        <v>0</v>
      </c>
      <c r="T43" s="77">
        <f t="shared" si="8"/>
        <v>0</v>
      </c>
      <c r="U43" s="77">
        <f t="shared" si="8"/>
        <v>0</v>
      </c>
      <c r="V43" s="77">
        <f t="shared" si="8"/>
        <v>0</v>
      </c>
      <c r="W43" s="78">
        <f t="shared" si="8"/>
        <v>0</v>
      </c>
      <c r="X43" s="77">
        <f t="shared" si="8"/>
        <v>0</v>
      </c>
      <c r="Y43" s="77">
        <f t="shared" si="8"/>
        <v>0</v>
      </c>
    </row>
    <row r="44" spans="1:25" ht="12.75" customHeight="1" x14ac:dyDescent="0.25">
      <c r="A44" s="68"/>
      <c r="B44" s="75" t="s">
        <v>42</v>
      </c>
      <c r="C44" s="76"/>
      <c r="D44" s="76"/>
      <c r="E44" s="76"/>
      <c r="F44" s="76"/>
      <c r="G44" s="76"/>
      <c r="H44" s="76"/>
      <c r="I44" s="77">
        <f t="shared" ref="I44:X44" si="9">SUM(I41:I43)</f>
        <v>268.50950662405819</v>
      </c>
      <c r="J44" s="77">
        <f t="shared" si="9"/>
        <v>275.35239839163683</v>
      </c>
      <c r="K44" s="77">
        <f t="shared" si="9"/>
        <v>281.47785302078222</v>
      </c>
      <c r="L44" s="77">
        <f t="shared" si="9"/>
        <v>281.78874885040977</v>
      </c>
      <c r="M44" s="78">
        <f t="shared" si="9"/>
        <v>283.87907701714357</v>
      </c>
      <c r="N44" s="102">
        <f t="shared" si="9"/>
        <v>282.02978112000005</v>
      </c>
      <c r="O44" s="77">
        <f t="shared" si="9"/>
        <v>286.84899666000001</v>
      </c>
      <c r="P44" s="77">
        <f t="shared" si="9"/>
        <v>296.96829293000002</v>
      </c>
      <c r="Q44" s="77">
        <f t="shared" si="9"/>
        <v>306.58765871000003</v>
      </c>
      <c r="R44" s="78">
        <f t="shared" si="9"/>
        <v>307.20741191999997</v>
      </c>
      <c r="S44" s="102">
        <f t="shared" si="9"/>
        <v>0</v>
      </c>
      <c r="T44" s="77">
        <f t="shared" si="9"/>
        <v>0</v>
      </c>
      <c r="U44" s="77">
        <f t="shared" si="9"/>
        <v>0</v>
      </c>
      <c r="V44" s="77">
        <f t="shared" si="9"/>
        <v>0</v>
      </c>
      <c r="W44" s="78">
        <f t="shared" si="9"/>
        <v>0</v>
      </c>
      <c r="X44" s="77">
        <f t="shared" si="9"/>
        <v>0</v>
      </c>
      <c r="Y44" s="77">
        <f>SUM(Y41:Y43)</f>
        <v>0</v>
      </c>
    </row>
    <row r="45" spans="1:25" ht="12.95" customHeight="1" outlineLevel="1" x14ac:dyDescent="0.25">
      <c r="A45" s="95"/>
      <c r="B45" s="68"/>
      <c r="C45" s="69"/>
      <c r="D45" s="69"/>
      <c r="E45" s="69"/>
      <c r="F45" s="69"/>
      <c r="G45" s="69"/>
      <c r="H45" s="69"/>
      <c r="I45" s="70"/>
      <c r="J45" s="70"/>
      <c r="K45" s="70"/>
      <c r="L45" s="70"/>
      <c r="M45" s="71"/>
      <c r="N45" s="96"/>
      <c r="O45" s="97"/>
      <c r="P45" s="97"/>
      <c r="Q45" s="97"/>
      <c r="R45" s="98"/>
      <c r="S45" s="96"/>
      <c r="T45" s="97"/>
      <c r="U45" s="97"/>
      <c r="V45" s="97"/>
      <c r="W45" s="98"/>
      <c r="X45" s="97"/>
      <c r="Y45" s="97"/>
    </row>
    <row r="46" spans="1:25" ht="12.95" customHeight="1" outlineLevel="1" x14ac:dyDescent="0.25">
      <c r="A46" s="95"/>
      <c r="B46" s="68" t="s">
        <v>43</v>
      </c>
      <c r="C46" s="69"/>
      <c r="D46" s="69"/>
      <c r="E46" s="69"/>
      <c r="F46" s="69"/>
      <c r="G46" s="69"/>
      <c r="H46" s="69"/>
      <c r="I46" s="70">
        <f>(SUM(I37:I39)-I40)-(SUM(H37:H39)-H40)</f>
        <v>17.299528624058183</v>
      </c>
      <c r="J46" s="70">
        <f>(SUM(J37:J39)-J40)-(SUM(I37:I39)-I40)</f>
        <v>8.305657767578623</v>
      </c>
      <c r="K46" s="70">
        <f t="shared" ref="K46:X46" si="10">(SUM(K37:K39)-K40)-(SUM(J37:J39)-J40)</f>
        <v>-4.887912678070137</v>
      </c>
      <c r="L46" s="70">
        <f t="shared" si="10"/>
        <v>1.5517262864333361</v>
      </c>
      <c r="M46" s="71">
        <f t="shared" si="10"/>
        <v>-8.8240000000000123</v>
      </c>
      <c r="N46" s="96">
        <f>(SUM(N37:N39)-N40)-(SUM(M37:M39)-M40)</f>
        <v>-13.444999999999993</v>
      </c>
      <c r="O46" s="97">
        <f t="shared" si="10"/>
        <v>0</v>
      </c>
      <c r="P46" s="70">
        <f t="shared" si="10"/>
        <v>0</v>
      </c>
      <c r="Q46" s="70">
        <f t="shared" si="10"/>
        <v>0</v>
      </c>
      <c r="R46" s="71">
        <f t="shared" si="10"/>
        <v>0</v>
      </c>
      <c r="S46" s="96">
        <f t="shared" si="10"/>
        <v>0</v>
      </c>
      <c r="T46" s="97">
        <f t="shared" si="10"/>
        <v>0</v>
      </c>
      <c r="U46" s="70">
        <f t="shared" si="10"/>
        <v>0</v>
      </c>
      <c r="V46" s="70">
        <f t="shared" si="10"/>
        <v>0</v>
      </c>
      <c r="W46" s="71">
        <f t="shared" si="10"/>
        <v>0</v>
      </c>
      <c r="X46" s="97">
        <f t="shared" si="10"/>
        <v>0</v>
      </c>
      <c r="Y46" s="97">
        <f>(SUM(Y37:Y39)-Y40)-(SUM(X37:X39)-X40)</f>
        <v>0</v>
      </c>
    </row>
    <row r="47" spans="1:25" ht="12.95" customHeight="1" x14ac:dyDescent="0.25">
      <c r="A47" s="95"/>
      <c r="B47" s="82"/>
      <c r="C47" s="69"/>
      <c r="D47" s="69"/>
      <c r="E47" s="69"/>
      <c r="F47" s="69"/>
      <c r="G47" s="69"/>
      <c r="H47" s="69"/>
      <c r="I47" s="70"/>
      <c r="J47" s="70"/>
      <c r="K47" s="70"/>
      <c r="L47" s="70"/>
      <c r="M47" s="71"/>
      <c r="N47" s="96"/>
      <c r="O47" s="97"/>
      <c r="P47" s="70"/>
      <c r="Q47" s="70"/>
      <c r="R47" s="71"/>
      <c r="S47" s="96"/>
      <c r="T47" s="97"/>
      <c r="U47" s="70"/>
      <c r="V47" s="70"/>
      <c r="W47" s="71"/>
      <c r="X47" s="97"/>
      <c r="Y47" s="97"/>
    </row>
    <row r="48" spans="1:25" ht="12.95" customHeight="1" x14ac:dyDescent="0.25">
      <c r="A48" s="95"/>
      <c r="B48" s="68" t="s">
        <v>44</v>
      </c>
      <c r="C48" s="69"/>
      <c r="D48" s="69"/>
      <c r="E48" s="69"/>
      <c r="F48" s="69"/>
      <c r="G48" s="69"/>
      <c r="H48" s="69"/>
      <c r="I48" s="70"/>
      <c r="J48" s="70"/>
      <c r="K48" s="70"/>
      <c r="L48" s="70"/>
      <c r="M48" s="71"/>
      <c r="N48" s="96"/>
      <c r="O48" s="97"/>
      <c r="P48" s="97"/>
      <c r="Q48" s="97"/>
      <c r="R48" s="98"/>
      <c r="S48" s="96"/>
      <c r="T48" s="97"/>
      <c r="U48" s="97"/>
      <c r="V48" s="97"/>
      <c r="W48" s="98"/>
      <c r="X48" s="97"/>
      <c r="Y48" s="97"/>
    </row>
    <row r="49" spans="1:25" ht="12.95" customHeight="1" x14ac:dyDescent="0.25">
      <c r="A49" s="95"/>
      <c r="B49" s="103" t="s">
        <v>45</v>
      </c>
      <c r="C49" s="104"/>
      <c r="D49" s="104"/>
      <c r="E49" s="104"/>
      <c r="F49" s="104"/>
      <c r="G49" s="104"/>
      <c r="H49" s="104"/>
      <c r="I49" s="105">
        <f>SUM(I37:I39)-I40</f>
        <v>17.299528624058183</v>
      </c>
      <c r="J49" s="105"/>
      <c r="K49" s="105"/>
      <c r="L49" s="105"/>
      <c r="M49" s="106"/>
      <c r="N49" s="107">
        <f>SUM(N37:N39)-N40</f>
        <v>0</v>
      </c>
      <c r="O49" s="105"/>
      <c r="P49" s="105"/>
      <c r="Q49" s="105"/>
      <c r="R49" s="106"/>
      <c r="S49" s="107">
        <f>SUM(S37:S39)-S40</f>
        <v>0</v>
      </c>
      <c r="T49" s="105"/>
      <c r="U49" s="105"/>
      <c r="V49" s="105"/>
      <c r="W49" s="106"/>
      <c r="X49" s="105"/>
      <c r="Y49" s="105"/>
    </row>
    <row r="50" spans="1:25" ht="12.95" customHeight="1" x14ac:dyDescent="0.25">
      <c r="A50" s="95"/>
      <c r="B50" s="103" t="s">
        <v>46</v>
      </c>
      <c r="C50" s="104"/>
      <c r="D50" s="104"/>
      <c r="E50" s="104"/>
      <c r="F50" s="104"/>
      <c r="G50" s="104"/>
      <c r="H50" s="104"/>
      <c r="I50" s="105"/>
      <c r="J50" s="108">
        <f>(SUM(J37:J39)-J40)-(SUM(I37:I39)-I40)</f>
        <v>8.305657767578623</v>
      </c>
      <c r="K50" s="108">
        <f>(SUM(K37:K39)-K40)-(SUM(J37:J39)-J40)</f>
        <v>-4.887912678070137</v>
      </c>
      <c r="L50" s="108">
        <f>(SUM(L37:L39)-L40)-(SUM(K37:K39)-K40)</f>
        <v>1.5517262864333361</v>
      </c>
      <c r="M50" s="106"/>
      <c r="N50" s="107"/>
      <c r="O50" s="108">
        <f>(SUM(O37:O39)-O40)-(SUM(N37:N39)-N40)</f>
        <v>0</v>
      </c>
      <c r="P50" s="108">
        <f>(SUM(P37:P39)-P40)-(SUM(O37:O39)-O40)</f>
        <v>0</v>
      </c>
      <c r="Q50" s="108">
        <f>(SUM(Q37:Q39)-Q40)-(SUM(P37:P39)-P40)</f>
        <v>0</v>
      </c>
      <c r="R50" s="106"/>
      <c r="S50" s="107"/>
      <c r="T50" s="108">
        <f>(SUM(T37:T39)-T40)-(SUM(S37:S39)-S40)</f>
        <v>0</v>
      </c>
      <c r="U50" s="108">
        <f>(SUM(U37:U39)-U40)-(SUM(T37:T39)-T40)</f>
        <v>0</v>
      </c>
      <c r="V50" s="108">
        <f>(SUM(V37:V39)-V40)-(SUM(U37:U39)-U40)</f>
        <v>0</v>
      </c>
      <c r="W50" s="106"/>
      <c r="X50" s="105"/>
      <c r="Y50" s="108">
        <f>(SUM(Y37:Y39)-Y40)-(SUM(X37:X39)-X40)</f>
        <v>0</v>
      </c>
    </row>
    <row r="51" spans="1:25" ht="12.95" customHeight="1" x14ac:dyDescent="0.25">
      <c r="A51" s="95"/>
      <c r="B51" s="103" t="s">
        <v>47</v>
      </c>
      <c r="C51" s="104"/>
      <c r="D51" s="104"/>
      <c r="E51" s="104"/>
      <c r="F51" s="104"/>
      <c r="G51" s="104"/>
      <c r="H51" s="104"/>
      <c r="I51" s="108"/>
      <c r="J51" s="108"/>
      <c r="K51" s="108"/>
      <c r="L51" s="108"/>
      <c r="M51" s="109">
        <v>0</v>
      </c>
      <c r="N51" s="107"/>
      <c r="O51" s="105"/>
      <c r="P51" s="105"/>
      <c r="Q51" s="105"/>
      <c r="R51" s="109">
        <v>0</v>
      </c>
      <c r="S51" s="107"/>
      <c r="T51" s="105"/>
      <c r="U51" s="105"/>
      <c r="V51" s="105"/>
      <c r="W51" s="109">
        <v>0</v>
      </c>
      <c r="X51" s="105"/>
      <c r="Y51" s="105"/>
    </row>
    <row r="52" spans="1:25" ht="12.95" customHeight="1" x14ac:dyDescent="0.25">
      <c r="A52" s="95"/>
      <c r="B52" s="68" t="s">
        <v>48</v>
      </c>
      <c r="C52" s="104"/>
      <c r="D52" s="104"/>
      <c r="E52" s="104"/>
      <c r="F52" s="104"/>
      <c r="G52" s="104"/>
      <c r="H52" s="104"/>
      <c r="I52" s="108"/>
      <c r="J52" s="108"/>
      <c r="K52" s="108"/>
      <c r="L52" s="108"/>
      <c r="M52" s="109"/>
      <c r="N52" s="107"/>
      <c r="O52" s="105"/>
      <c r="P52" s="105"/>
      <c r="Q52" s="105"/>
      <c r="R52" s="106"/>
      <c r="S52" s="107"/>
      <c r="T52" s="105"/>
      <c r="U52" s="105"/>
      <c r="V52" s="105"/>
      <c r="W52" s="109"/>
      <c r="X52" s="105"/>
      <c r="Y52" s="105"/>
    </row>
    <row r="53" spans="1:25" ht="12.95" customHeight="1" x14ac:dyDescent="0.25">
      <c r="A53" s="95"/>
      <c r="B53" s="103" t="s">
        <v>49</v>
      </c>
      <c r="C53" s="104"/>
      <c r="D53" s="104"/>
      <c r="E53" s="104"/>
      <c r="F53" s="104"/>
      <c r="G53" s="104"/>
      <c r="H53" s="104"/>
      <c r="I53" s="110"/>
      <c r="J53" s="110"/>
      <c r="K53" s="110"/>
      <c r="L53" s="110"/>
      <c r="M53" s="111"/>
      <c r="N53" s="112"/>
      <c r="O53" s="113"/>
      <c r="P53" s="113"/>
      <c r="Q53" s="113"/>
      <c r="R53" s="114"/>
      <c r="S53" s="112"/>
      <c r="T53" s="113"/>
      <c r="U53" s="113"/>
      <c r="V53" s="113"/>
      <c r="W53" s="111"/>
      <c r="X53" s="113"/>
      <c r="Y53" s="113"/>
    </row>
    <row r="54" spans="1:25" ht="12.95" customHeight="1" x14ac:dyDescent="0.25">
      <c r="A54" s="95"/>
      <c r="B54" s="103" t="s">
        <v>50</v>
      </c>
      <c r="C54" s="104"/>
      <c r="D54" s="104"/>
      <c r="E54" s="104"/>
      <c r="F54" s="104"/>
      <c r="G54" s="104"/>
      <c r="H54" s="104"/>
      <c r="I54" s="110"/>
      <c r="J54" s="110"/>
      <c r="K54" s="110"/>
      <c r="L54" s="110"/>
      <c r="M54" s="111"/>
      <c r="N54" s="112"/>
      <c r="O54" s="113"/>
      <c r="P54" s="113"/>
      <c r="Q54" s="113"/>
      <c r="R54" s="114"/>
      <c r="S54" s="112"/>
      <c r="T54" s="113"/>
      <c r="U54" s="113"/>
      <c r="V54" s="113"/>
      <c r="W54" s="111"/>
      <c r="X54" s="113"/>
      <c r="Y54" s="113"/>
    </row>
    <row r="55" spans="1:25" ht="12.95" customHeight="1" x14ac:dyDescent="0.25">
      <c r="A55" s="95"/>
      <c r="B55" s="103" t="s">
        <v>51</v>
      </c>
      <c r="C55" s="104"/>
      <c r="D55" s="104"/>
      <c r="E55" s="104"/>
      <c r="F55" s="104"/>
      <c r="G55" s="104"/>
      <c r="H55" s="104"/>
      <c r="I55" s="115">
        <f t="shared" ref="I55:Y55" si="11">SUM(I49:I54)</f>
        <v>17.299528624058183</v>
      </c>
      <c r="J55" s="115">
        <f t="shared" si="11"/>
        <v>8.305657767578623</v>
      </c>
      <c r="K55" s="115">
        <f t="shared" si="11"/>
        <v>-4.887912678070137</v>
      </c>
      <c r="L55" s="115">
        <f t="shared" si="11"/>
        <v>1.5517262864333361</v>
      </c>
      <c r="M55" s="116">
        <f t="shared" si="11"/>
        <v>0</v>
      </c>
      <c r="N55" s="117">
        <f t="shared" si="11"/>
        <v>0</v>
      </c>
      <c r="O55" s="115">
        <f t="shared" si="11"/>
        <v>0</v>
      </c>
      <c r="P55" s="115">
        <f t="shared" si="11"/>
        <v>0</v>
      </c>
      <c r="Q55" s="115">
        <f t="shared" si="11"/>
        <v>0</v>
      </c>
      <c r="R55" s="116">
        <f t="shared" si="11"/>
        <v>0</v>
      </c>
      <c r="S55" s="117">
        <f t="shared" si="11"/>
        <v>0</v>
      </c>
      <c r="T55" s="115">
        <f t="shared" si="11"/>
        <v>0</v>
      </c>
      <c r="U55" s="115">
        <f t="shared" si="11"/>
        <v>0</v>
      </c>
      <c r="V55" s="115">
        <f t="shared" si="11"/>
        <v>0</v>
      </c>
      <c r="W55" s="116">
        <f t="shared" si="11"/>
        <v>0</v>
      </c>
      <c r="X55" s="115">
        <f t="shared" si="11"/>
        <v>0</v>
      </c>
      <c r="Y55" s="115">
        <f t="shared" si="11"/>
        <v>0</v>
      </c>
    </row>
    <row r="56" spans="1:25" ht="12.95" customHeight="1" x14ac:dyDescent="0.25">
      <c r="A56" s="95"/>
      <c r="B56" s="103"/>
      <c r="C56" s="104"/>
      <c r="D56" s="104"/>
      <c r="E56" s="104"/>
      <c r="F56" s="104"/>
      <c r="G56" s="104"/>
      <c r="H56" s="104"/>
      <c r="I56" s="108"/>
      <c r="J56" s="108"/>
      <c r="K56" s="108"/>
      <c r="L56" s="108"/>
      <c r="M56" s="109"/>
      <c r="N56" s="118"/>
      <c r="O56" s="108"/>
      <c r="P56" s="108"/>
      <c r="Q56" s="108"/>
      <c r="R56" s="109"/>
      <c r="S56" s="118"/>
      <c r="T56" s="108"/>
      <c r="U56" s="108"/>
      <c r="V56" s="108"/>
      <c r="W56" s="109"/>
      <c r="X56" s="108"/>
      <c r="Y56" s="108"/>
    </row>
    <row r="57" spans="1:25" ht="12.95" customHeight="1" outlineLevel="1" x14ac:dyDescent="0.25">
      <c r="A57" s="95"/>
      <c r="B57" s="68" t="s">
        <v>52</v>
      </c>
      <c r="C57" s="104"/>
      <c r="D57" s="104"/>
      <c r="E57" s="104"/>
      <c r="F57" s="104"/>
      <c r="G57" s="104"/>
      <c r="H57" s="104"/>
      <c r="I57" s="108"/>
      <c r="J57" s="108"/>
      <c r="K57" s="108"/>
      <c r="L57" s="108"/>
      <c r="M57" s="109"/>
      <c r="N57" s="107"/>
      <c r="O57" s="105"/>
      <c r="P57" s="105"/>
      <c r="Q57" s="105"/>
      <c r="R57" s="106"/>
      <c r="S57" s="107"/>
      <c r="T57" s="105"/>
      <c r="U57" s="105"/>
      <c r="V57" s="105"/>
      <c r="W57" s="106"/>
      <c r="X57" s="105"/>
      <c r="Y57" s="105"/>
    </row>
    <row r="58" spans="1:25" ht="12.95" customHeight="1" outlineLevel="1" x14ac:dyDescent="0.25">
      <c r="A58" s="95"/>
      <c r="B58" s="119" t="s">
        <v>53</v>
      </c>
      <c r="C58" s="120"/>
      <c r="D58" s="120"/>
      <c r="E58" s="120"/>
      <c r="F58" s="120"/>
      <c r="G58" s="120"/>
      <c r="H58" s="120"/>
      <c r="I58" s="121"/>
      <c r="J58" s="121">
        <f>I$55</f>
        <v>17.299528624058183</v>
      </c>
      <c r="K58" s="121">
        <f>J58</f>
        <v>17.299528624058183</v>
      </c>
      <c r="L58" s="121">
        <f>K58</f>
        <v>17.299528624058183</v>
      </c>
      <c r="M58" s="122">
        <f>L58</f>
        <v>17.299528624058183</v>
      </c>
      <c r="N58" s="123">
        <f>M58</f>
        <v>17.299528624058183</v>
      </c>
      <c r="O58" s="121"/>
      <c r="P58" s="121"/>
      <c r="Q58" s="121"/>
      <c r="R58" s="122"/>
      <c r="S58" s="123"/>
      <c r="T58" s="121"/>
      <c r="U58" s="121"/>
      <c r="V58" s="121"/>
      <c r="W58" s="122"/>
      <c r="X58" s="121"/>
      <c r="Y58" s="121"/>
    </row>
    <row r="59" spans="1:25" ht="12.95" customHeight="1" outlineLevel="1" x14ac:dyDescent="0.25">
      <c r="A59" s="95"/>
      <c r="B59" s="103" t="s">
        <v>54</v>
      </c>
      <c r="C59" s="104"/>
      <c r="D59" s="104"/>
      <c r="E59" s="104"/>
      <c r="F59" s="104"/>
      <c r="G59" s="104"/>
      <c r="H59" s="104"/>
      <c r="I59" s="108"/>
      <c r="J59" s="108"/>
      <c r="K59" s="108">
        <f>J$55</f>
        <v>8.305657767578623</v>
      </c>
      <c r="L59" s="108">
        <f>K59</f>
        <v>8.305657767578623</v>
      </c>
      <c r="M59" s="109">
        <f>L59</f>
        <v>8.305657767578623</v>
      </c>
      <c r="N59" s="107">
        <f>M59</f>
        <v>8.305657767578623</v>
      </c>
      <c r="O59" s="105">
        <f>N59</f>
        <v>8.305657767578623</v>
      </c>
      <c r="P59" s="105"/>
      <c r="Q59" s="105"/>
      <c r="R59" s="106"/>
      <c r="S59" s="107"/>
      <c r="T59" s="105"/>
      <c r="U59" s="105"/>
      <c r="V59" s="105"/>
      <c r="W59" s="106"/>
      <c r="X59" s="105"/>
      <c r="Y59" s="105"/>
    </row>
    <row r="60" spans="1:25" ht="12.95" customHeight="1" outlineLevel="1" x14ac:dyDescent="0.25">
      <c r="A60" s="95"/>
      <c r="B60" s="103" t="s">
        <v>55</v>
      </c>
      <c r="C60" s="104"/>
      <c r="D60" s="104"/>
      <c r="E60" s="104"/>
      <c r="F60" s="104"/>
      <c r="G60" s="104"/>
      <c r="H60" s="104"/>
      <c r="I60" s="108"/>
      <c r="J60" s="108"/>
      <c r="K60" s="108"/>
      <c r="L60" s="108">
        <f>K$55</f>
        <v>-4.887912678070137</v>
      </c>
      <c r="M60" s="109">
        <f>L60</f>
        <v>-4.887912678070137</v>
      </c>
      <c r="N60" s="107">
        <f>M60</f>
        <v>-4.887912678070137</v>
      </c>
      <c r="O60" s="105">
        <f>N60</f>
        <v>-4.887912678070137</v>
      </c>
      <c r="P60" s="105">
        <f>O60</f>
        <v>-4.887912678070137</v>
      </c>
      <c r="Q60" s="105"/>
      <c r="R60" s="106"/>
      <c r="S60" s="107"/>
      <c r="T60" s="105"/>
      <c r="U60" s="105"/>
      <c r="V60" s="105"/>
      <c r="W60" s="106"/>
      <c r="X60" s="105"/>
      <c r="Y60" s="105"/>
    </row>
    <row r="61" spans="1:25" ht="12.95" customHeight="1" outlineLevel="1" x14ac:dyDescent="0.25">
      <c r="A61" s="95"/>
      <c r="B61" s="103" t="s">
        <v>56</v>
      </c>
      <c r="C61" s="104"/>
      <c r="D61" s="104"/>
      <c r="E61" s="104"/>
      <c r="F61" s="104"/>
      <c r="G61" s="104"/>
      <c r="H61" s="104"/>
      <c r="I61" s="108"/>
      <c r="J61" s="108"/>
      <c r="K61" s="108"/>
      <c r="L61" s="108"/>
      <c r="M61" s="109">
        <f>L$55</f>
        <v>1.5517262864333361</v>
      </c>
      <c r="N61" s="107">
        <f>M61</f>
        <v>1.5517262864333361</v>
      </c>
      <c r="O61" s="105">
        <f>N61</f>
        <v>1.5517262864333361</v>
      </c>
      <c r="P61" s="105">
        <f>O61</f>
        <v>1.5517262864333361</v>
      </c>
      <c r="Q61" s="105">
        <f>P61</f>
        <v>1.5517262864333361</v>
      </c>
      <c r="R61" s="106"/>
      <c r="S61" s="107"/>
      <c r="T61" s="105"/>
      <c r="U61" s="105"/>
      <c r="V61" s="105"/>
      <c r="W61" s="106"/>
      <c r="X61" s="105"/>
      <c r="Y61" s="105"/>
    </row>
    <row r="62" spans="1:25" ht="12.95" customHeight="1" outlineLevel="1" x14ac:dyDescent="0.25">
      <c r="A62" s="95"/>
      <c r="B62" s="124" t="s">
        <v>57</v>
      </c>
      <c r="C62" s="104"/>
      <c r="D62" s="104"/>
      <c r="E62" s="104"/>
      <c r="F62" s="104"/>
      <c r="G62" s="104"/>
      <c r="H62" s="104"/>
      <c r="I62" s="108"/>
      <c r="J62" s="108"/>
      <c r="K62" s="108"/>
      <c r="L62" s="108"/>
      <c r="M62" s="109"/>
      <c r="N62" s="107">
        <f>M$55</f>
        <v>0</v>
      </c>
      <c r="O62" s="105">
        <f>N62</f>
        <v>0</v>
      </c>
      <c r="P62" s="105">
        <f>O62</f>
        <v>0</v>
      </c>
      <c r="Q62" s="105">
        <f>P62</f>
        <v>0</v>
      </c>
      <c r="R62" s="106">
        <f>Q62</f>
        <v>0</v>
      </c>
      <c r="S62" s="107"/>
      <c r="T62" s="105"/>
      <c r="U62" s="105"/>
      <c r="V62" s="105"/>
      <c r="W62" s="106"/>
      <c r="X62" s="105"/>
      <c r="Y62" s="105"/>
    </row>
    <row r="63" spans="1:25" ht="12.95" customHeight="1" outlineLevel="1" x14ac:dyDescent="0.25">
      <c r="A63" s="95"/>
      <c r="B63" s="119" t="s">
        <v>58</v>
      </c>
      <c r="C63" s="120"/>
      <c r="D63" s="120"/>
      <c r="E63" s="120"/>
      <c r="F63" s="120"/>
      <c r="G63" s="120"/>
      <c r="H63" s="120"/>
      <c r="I63" s="121"/>
      <c r="J63" s="121"/>
      <c r="K63" s="121"/>
      <c r="L63" s="121"/>
      <c r="M63" s="122"/>
      <c r="N63" s="123"/>
      <c r="O63" s="121">
        <f>N$55</f>
        <v>0</v>
      </c>
      <c r="P63" s="121">
        <f>O63</f>
        <v>0</v>
      </c>
      <c r="Q63" s="121">
        <f>P63</f>
        <v>0</v>
      </c>
      <c r="R63" s="122">
        <f>Q63</f>
        <v>0</v>
      </c>
      <c r="S63" s="123">
        <f>R63</f>
        <v>0</v>
      </c>
      <c r="T63" s="121"/>
      <c r="U63" s="121"/>
      <c r="V63" s="121"/>
      <c r="W63" s="122"/>
      <c r="X63" s="121"/>
      <c r="Y63" s="121"/>
    </row>
    <row r="64" spans="1:25" ht="12.95" customHeight="1" outlineLevel="1" x14ac:dyDescent="0.25">
      <c r="A64" s="95"/>
      <c r="B64" s="103" t="s">
        <v>59</v>
      </c>
      <c r="C64" s="104"/>
      <c r="D64" s="104"/>
      <c r="E64" s="104"/>
      <c r="F64" s="104"/>
      <c r="G64" s="104"/>
      <c r="H64" s="104"/>
      <c r="I64" s="108"/>
      <c r="J64" s="108"/>
      <c r="K64" s="108"/>
      <c r="L64" s="108"/>
      <c r="M64" s="109"/>
      <c r="N64" s="118"/>
      <c r="O64" s="108"/>
      <c r="P64" s="108">
        <f>O$55</f>
        <v>0</v>
      </c>
      <c r="Q64" s="108">
        <f>P64</f>
        <v>0</v>
      </c>
      <c r="R64" s="109">
        <f>Q64</f>
        <v>0</v>
      </c>
      <c r="S64" s="118">
        <f>R64</f>
        <v>0</v>
      </c>
      <c r="T64" s="108">
        <f>S64</f>
        <v>0</v>
      </c>
      <c r="U64" s="108"/>
      <c r="V64" s="108"/>
      <c r="W64" s="109"/>
      <c r="X64" s="108"/>
      <c r="Y64" s="108">
        <f>X64</f>
        <v>0</v>
      </c>
    </row>
    <row r="65" spans="1:25" ht="12.95" customHeight="1" outlineLevel="1" x14ac:dyDescent="0.25">
      <c r="A65" s="95"/>
      <c r="B65" s="103" t="s">
        <v>60</v>
      </c>
      <c r="C65" s="104"/>
      <c r="D65" s="104"/>
      <c r="E65" s="104"/>
      <c r="F65" s="104"/>
      <c r="G65" s="104"/>
      <c r="H65" s="104"/>
      <c r="I65" s="108"/>
      <c r="J65" s="108"/>
      <c r="K65" s="108"/>
      <c r="L65" s="108"/>
      <c r="M65" s="109"/>
      <c r="N65" s="118"/>
      <c r="O65" s="108"/>
      <c r="P65" s="108"/>
      <c r="Q65" s="108">
        <f>P$55</f>
        <v>0</v>
      </c>
      <c r="R65" s="109">
        <f>Q65</f>
        <v>0</v>
      </c>
      <c r="S65" s="118">
        <f>R65</f>
        <v>0</v>
      </c>
      <c r="T65" s="108">
        <f>S65</f>
        <v>0</v>
      </c>
      <c r="U65" s="108">
        <f>T65</f>
        <v>0</v>
      </c>
      <c r="V65" s="108"/>
      <c r="W65" s="109"/>
      <c r="X65" s="108"/>
      <c r="Y65" s="108">
        <f>X65</f>
        <v>0</v>
      </c>
    </row>
    <row r="66" spans="1:25" ht="12.95" customHeight="1" outlineLevel="1" x14ac:dyDescent="0.25">
      <c r="A66" s="95"/>
      <c r="B66" s="103" t="s">
        <v>61</v>
      </c>
      <c r="C66" s="104"/>
      <c r="D66" s="104"/>
      <c r="E66" s="104"/>
      <c r="F66" s="104"/>
      <c r="G66" s="104"/>
      <c r="H66" s="104"/>
      <c r="I66" s="108"/>
      <c r="J66" s="108"/>
      <c r="K66" s="108"/>
      <c r="L66" s="108"/>
      <c r="M66" s="109"/>
      <c r="N66" s="118"/>
      <c r="O66" s="108"/>
      <c r="P66" s="108"/>
      <c r="Q66" s="108"/>
      <c r="R66" s="109">
        <f>Q$55</f>
        <v>0</v>
      </c>
      <c r="S66" s="118">
        <f>R66</f>
        <v>0</v>
      </c>
      <c r="T66" s="108">
        <f>S66</f>
        <v>0</v>
      </c>
      <c r="U66" s="108">
        <f>T66</f>
        <v>0</v>
      </c>
      <c r="V66" s="108">
        <f>U66</f>
        <v>0</v>
      </c>
      <c r="W66" s="109"/>
      <c r="X66" s="108"/>
      <c r="Y66" s="108">
        <f>X66</f>
        <v>0</v>
      </c>
    </row>
    <row r="67" spans="1:25" ht="12.95" customHeight="1" outlineLevel="1" x14ac:dyDescent="0.25">
      <c r="A67" s="95"/>
      <c r="B67" s="124" t="s">
        <v>62</v>
      </c>
      <c r="C67" s="125"/>
      <c r="D67" s="125"/>
      <c r="E67" s="104"/>
      <c r="F67" s="104"/>
      <c r="G67" s="104"/>
      <c r="H67" s="104"/>
      <c r="I67" s="108"/>
      <c r="J67" s="108"/>
      <c r="K67" s="108"/>
      <c r="L67" s="108"/>
      <c r="M67" s="109"/>
      <c r="N67" s="118"/>
      <c r="O67" s="108"/>
      <c r="P67" s="108"/>
      <c r="Q67" s="108"/>
      <c r="R67" s="109"/>
      <c r="S67" s="118">
        <f>R$55</f>
        <v>0</v>
      </c>
      <c r="T67" s="108">
        <f>S67</f>
        <v>0</v>
      </c>
      <c r="U67" s="108">
        <f>T67</f>
        <v>0</v>
      </c>
      <c r="V67" s="108">
        <f>U67</f>
        <v>0</v>
      </c>
      <c r="W67" s="109">
        <f>V67</f>
        <v>0</v>
      </c>
      <c r="X67" s="108"/>
      <c r="Y67" s="108">
        <f>X67</f>
        <v>0</v>
      </c>
    </row>
    <row r="68" spans="1:25" ht="12.95" customHeight="1" outlineLevel="1" x14ac:dyDescent="0.25">
      <c r="A68" s="95"/>
      <c r="B68" s="103" t="s">
        <v>63</v>
      </c>
      <c r="C68" s="104"/>
      <c r="D68" s="104"/>
      <c r="E68" s="120"/>
      <c r="F68" s="120"/>
      <c r="G68" s="120"/>
      <c r="H68" s="120"/>
      <c r="I68" s="121"/>
      <c r="J68" s="121"/>
      <c r="K68" s="121"/>
      <c r="L68" s="121"/>
      <c r="M68" s="122"/>
      <c r="N68" s="123"/>
      <c r="O68" s="121"/>
      <c r="P68" s="121"/>
      <c r="Q68" s="121"/>
      <c r="R68" s="122"/>
      <c r="S68" s="123"/>
      <c r="T68" s="121">
        <f>S$55</f>
        <v>0</v>
      </c>
      <c r="U68" s="121">
        <f>T68</f>
        <v>0</v>
      </c>
      <c r="V68" s="121">
        <f>U68</f>
        <v>0</v>
      </c>
      <c r="W68" s="122">
        <f>V68</f>
        <v>0</v>
      </c>
      <c r="X68" s="121">
        <f>W68</f>
        <v>0</v>
      </c>
      <c r="Y68" s="121">
        <f>X$55</f>
        <v>0</v>
      </c>
    </row>
    <row r="69" spans="1:25" ht="12.95" customHeight="1" outlineLevel="1" x14ac:dyDescent="0.25">
      <c r="A69" s="95"/>
      <c r="B69" s="103" t="s">
        <v>64</v>
      </c>
      <c r="C69" s="104"/>
      <c r="D69" s="104"/>
      <c r="E69" s="104"/>
      <c r="F69" s="104"/>
      <c r="G69" s="104"/>
      <c r="H69" s="104"/>
      <c r="I69" s="108"/>
      <c r="J69" s="108"/>
      <c r="K69" s="108"/>
      <c r="L69" s="108"/>
      <c r="M69" s="109"/>
      <c r="N69" s="118"/>
      <c r="O69" s="108"/>
      <c r="P69" s="108"/>
      <c r="Q69" s="108"/>
      <c r="R69" s="109"/>
      <c r="S69" s="118"/>
      <c r="T69" s="108"/>
      <c r="U69" s="108">
        <f>T55</f>
        <v>0</v>
      </c>
      <c r="V69" s="108">
        <f>U69</f>
        <v>0</v>
      </c>
      <c r="W69" s="109">
        <f>V69</f>
        <v>0</v>
      </c>
      <c r="X69" s="108">
        <f>W69</f>
        <v>0</v>
      </c>
      <c r="Y69" s="108"/>
    </row>
    <row r="70" spans="1:25" ht="12.95" customHeight="1" outlineLevel="1" x14ac:dyDescent="0.25">
      <c r="A70" s="95"/>
      <c r="B70" s="103" t="s">
        <v>65</v>
      </c>
      <c r="C70" s="104"/>
      <c r="D70" s="104"/>
      <c r="E70" s="104"/>
      <c r="F70" s="104"/>
      <c r="G70" s="104"/>
      <c r="H70" s="104"/>
      <c r="I70" s="108"/>
      <c r="J70" s="108"/>
      <c r="K70" s="108"/>
      <c r="L70" s="108"/>
      <c r="M70" s="109"/>
      <c r="N70" s="118"/>
      <c r="O70" s="108"/>
      <c r="P70" s="108"/>
      <c r="Q70" s="108"/>
      <c r="R70" s="109"/>
      <c r="S70" s="118"/>
      <c r="T70" s="108"/>
      <c r="U70" s="108"/>
      <c r="V70" s="108">
        <f>U55</f>
        <v>0</v>
      </c>
      <c r="W70" s="109">
        <f>V70</f>
        <v>0</v>
      </c>
      <c r="X70" s="108">
        <f>W70</f>
        <v>0</v>
      </c>
      <c r="Y70" s="108"/>
    </row>
    <row r="71" spans="1:25" ht="12.95" customHeight="1" x14ac:dyDescent="0.25">
      <c r="A71" s="95"/>
      <c r="B71" s="103" t="s">
        <v>66</v>
      </c>
      <c r="C71" s="104"/>
      <c r="D71" s="104"/>
      <c r="E71" s="104"/>
      <c r="F71" s="104"/>
      <c r="G71" s="104"/>
      <c r="H71" s="104"/>
      <c r="I71" s="115"/>
      <c r="J71" s="115"/>
      <c r="K71" s="115"/>
      <c r="L71" s="115"/>
      <c r="M71" s="116"/>
      <c r="N71" s="117">
        <f>SUM(N58:N62)</f>
        <v>22.269000000000005</v>
      </c>
      <c r="O71" s="115">
        <f>SUM(O58:O62)</f>
        <v>4.9694713759418221</v>
      </c>
      <c r="P71" s="115">
        <f>SUM(P58:P62)</f>
        <v>-3.3361863916368009</v>
      </c>
      <c r="Q71" s="115">
        <f>SUM(Q58:Q62)</f>
        <v>1.5517262864333361</v>
      </c>
      <c r="R71" s="116">
        <f>SUM(R58:R62)</f>
        <v>0</v>
      </c>
      <c r="S71" s="117">
        <f>SUM(S58:S67)</f>
        <v>0</v>
      </c>
      <c r="T71" s="115">
        <f>SUM(T58:T67)</f>
        <v>0</v>
      </c>
      <c r="U71" s="115">
        <f>SUM(U58:U67)</f>
        <v>0</v>
      </c>
      <c r="V71" s="115">
        <f>SUM(V58:V67)</f>
        <v>0</v>
      </c>
      <c r="W71" s="116">
        <f>SUM(W58:W67)</f>
        <v>0</v>
      </c>
      <c r="X71" s="115">
        <f>SUM(X58:X70)</f>
        <v>0</v>
      </c>
      <c r="Y71" s="115">
        <f>SUM(Y58:Y67)</f>
        <v>0</v>
      </c>
    </row>
    <row r="72" spans="1:25" ht="12.95" customHeight="1" x14ac:dyDescent="0.25">
      <c r="A72" s="95"/>
      <c r="B72" s="103"/>
      <c r="C72" s="104"/>
      <c r="D72" s="104"/>
      <c r="E72" s="104"/>
      <c r="F72" s="104"/>
      <c r="G72" s="104"/>
      <c r="H72" s="104"/>
      <c r="I72" s="108"/>
      <c r="J72" s="108"/>
      <c r="K72" s="108"/>
      <c r="L72" s="108"/>
      <c r="M72" s="109"/>
      <c r="N72" s="118"/>
      <c r="O72" s="108"/>
      <c r="P72" s="108"/>
      <c r="Q72" s="108"/>
      <c r="R72" s="109"/>
      <c r="S72" s="118"/>
      <c r="T72" s="108"/>
      <c r="U72" s="108"/>
      <c r="V72" s="108"/>
      <c r="W72" s="109"/>
      <c r="X72" s="108"/>
      <c r="Y72" s="108"/>
    </row>
    <row r="73" spans="1:25" ht="12.95" customHeight="1" x14ac:dyDescent="0.25">
      <c r="A73" s="95"/>
      <c r="B73" s="68" t="s">
        <v>67</v>
      </c>
      <c r="C73" s="104"/>
      <c r="D73" s="104"/>
      <c r="E73" s="104"/>
      <c r="F73" s="104"/>
      <c r="G73" s="104"/>
      <c r="H73" s="104"/>
      <c r="I73" s="108"/>
      <c r="J73" s="108"/>
      <c r="K73" s="108"/>
      <c r="L73" s="108"/>
      <c r="M73" s="109"/>
      <c r="N73" s="118"/>
      <c r="O73" s="108"/>
      <c r="P73" s="108"/>
      <c r="Q73" s="108"/>
      <c r="R73" s="109"/>
      <c r="S73" s="118"/>
      <c r="T73" s="108"/>
      <c r="U73" s="108"/>
      <c r="V73" s="108"/>
      <c r="W73" s="109"/>
      <c r="X73" s="108"/>
      <c r="Y73" s="108"/>
    </row>
    <row r="74" spans="1:25" ht="12.95" customHeight="1" x14ac:dyDescent="0.25">
      <c r="A74" s="95"/>
      <c r="B74" s="103" t="s">
        <v>68</v>
      </c>
      <c r="C74" s="104"/>
      <c r="D74" s="104"/>
      <c r="E74" s="104"/>
      <c r="F74" s="104"/>
      <c r="G74" s="104"/>
      <c r="H74" s="104"/>
      <c r="I74" s="108"/>
      <c r="J74" s="108"/>
      <c r="K74" s="108"/>
      <c r="L74" s="108"/>
      <c r="M74" s="109"/>
      <c r="N74" s="107"/>
      <c r="O74" s="97">
        <f>-((SUM(M37:M39)-M40)-(SUM(L37:L39)-L40))/(1+$I$15)^4</f>
        <v>7.3796721349101855</v>
      </c>
      <c r="P74" s="105"/>
      <c r="Q74" s="105"/>
      <c r="R74" s="106"/>
      <c r="S74" s="107"/>
      <c r="T74" s="97">
        <f>-((SUM(R37:R39)-R40)-(SUM(Q37:Q39)-Q40))/(1+$I$15)^4</f>
        <v>0</v>
      </c>
      <c r="U74" s="105"/>
      <c r="V74" s="105"/>
      <c r="W74" s="106"/>
      <c r="X74" s="105"/>
      <c r="Y74" s="105">
        <f>-((SUM(W37:W39)-W40)-(SUM(V37:V39)-V40))/(1+$I$15)^4</f>
        <v>0</v>
      </c>
    </row>
    <row r="75" spans="1:25" ht="12.95" customHeight="1" x14ac:dyDescent="0.25">
      <c r="A75" s="95"/>
      <c r="B75" s="103" t="s">
        <v>69</v>
      </c>
      <c r="C75" s="104"/>
      <c r="D75" s="104"/>
      <c r="E75" s="69"/>
      <c r="F75" s="69"/>
      <c r="G75" s="69"/>
      <c r="H75" s="104"/>
      <c r="I75" s="108"/>
      <c r="J75" s="108"/>
      <c r="K75" s="108"/>
      <c r="L75" s="108"/>
      <c r="M75" s="109"/>
      <c r="N75" s="107"/>
      <c r="O75" s="97">
        <f>'Back cast calculations'!C34</f>
        <v>-12.127904364133924</v>
      </c>
      <c r="P75" s="105"/>
      <c r="Q75" s="105"/>
      <c r="R75" s="106"/>
      <c r="S75" s="107"/>
      <c r="T75" s="97"/>
      <c r="U75" s="105"/>
      <c r="V75" s="105"/>
      <c r="W75" s="106"/>
      <c r="X75" s="105"/>
      <c r="Y75" s="126"/>
    </row>
    <row r="76" spans="1:25" ht="12.95" customHeight="1" x14ac:dyDescent="0.25">
      <c r="A76" s="95"/>
      <c r="B76" s="127"/>
      <c r="C76" s="69"/>
      <c r="D76" s="69"/>
      <c r="E76" s="69"/>
      <c r="F76" s="69"/>
      <c r="G76" s="69"/>
      <c r="H76" s="127"/>
      <c r="I76" s="70"/>
      <c r="J76" s="70"/>
      <c r="K76" s="70"/>
      <c r="L76" s="70"/>
      <c r="M76" s="71"/>
      <c r="N76" s="99"/>
      <c r="O76" s="70"/>
      <c r="P76" s="70"/>
      <c r="Q76" s="70"/>
      <c r="R76" s="71"/>
      <c r="S76" s="99"/>
      <c r="T76" s="68"/>
      <c r="U76" s="68"/>
      <c r="V76" s="68"/>
      <c r="W76" s="71"/>
      <c r="X76" s="95"/>
      <c r="Y76" s="68"/>
    </row>
    <row r="77" spans="1:25" ht="12.95" customHeight="1" x14ac:dyDescent="0.25">
      <c r="A77" s="68"/>
      <c r="B77" s="128" t="s">
        <v>70</v>
      </c>
      <c r="C77" s="129"/>
      <c r="D77" s="129"/>
      <c r="E77" s="129"/>
      <c r="F77" s="129"/>
      <c r="G77" s="129"/>
      <c r="H77" s="129"/>
      <c r="I77" s="130">
        <f t="shared" ref="I77:Y77" si="12">SUM(I71:I76)</f>
        <v>0</v>
      </c>
      <c r="J77" s="130">
        <f t="shared" si="12"/>
        <v>0</v>
      </c>
      <c r="K77" s="130">
        <f t="shared" si="12"/>
        <v>0</v>
      </c>
      <c r="L77" s="130">
        <f t="shared" si="12"/>
        <v>0</v>
      </c>
      <c r="M77" s="131">
        <f t="shared" si="12"/>
        <v>0</v>
      </c>
      <c r="N77" s="132">
        <f t="shared" si="12"/>
        <v>22.269000000000005</v>
      </c>
      <c r="O77" s="130">
        <f t="shared" si="12"/>
        <v>0.22123914671808365</v>
      </c>
      <c r="P77" s="130">
        <f t="shared" si="12"/>
        <v>-3.3361863916368009</v>
      </c>
      <c r="Q77" s="130">
        <f t="shared" si="12"/>
        <v>1.5517262864333361</v>
      </c>
      <c r="R77" s="131">
        <f t="shared" si="12"/>
        <v>0</v>
      </c>
      <c r="S77" s="132">
        <f t="shared" si="12"/>
        <v>0</v>
      </c>
      <c r="T77" s="130">
        <f t="shared" si="12"/>
        <v>0</v>
      </c>
      <c r="U77" s="130">
        <f t="shared" si="12"/>
        <v>0</v>
      </c>
      <c r="V77" s="130">
        <f t="shared" si="12"/>
        <v>0</v>
      </c>
      <c r="W77" s="131">
        <f t="shared" si="12"/>
        <v>0</v>
      </c>
      <c r="X77" s="130">
        <f t="shared" si="12"/>
        <v>0</v>
      </c>
      <c r="Y77" s="130">
        <f t="shared" si="12"/>
        <v>0</v>
      </c>
    </row>
  </sheetData>
  <printOptions horizontalCentered="1"/>
  <pageMargins left="0.70866141732283472" right="0.70866141732283472" top="0.74803149606299213" bottom="0.74803149606299213" header="0.31496062992125984" footer="0.31496062992125984"/>
  <pageSetup paperSize="8" scale="74" orientation="landscape" r:id="rId1"/>
  <headerFooter>
    <oddFooter>&amp;L&amp;F&amp;C&amp;A&amp;R&amp;P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CoverSheet</vt:lpstr>
      <vt:lpstr>Description</vt:lpstr>
      <vt:lpstr>Table of Contents</vt:lpstr>
      <vt:lpstr>Inputs</vt:lpstr>
      <vt:lpstr>IPP3 allowance</vt:lpstr>
      <vt:lpstr>Opex trend</vt:lpstr>
      <vt:lpstr>Back cast calculations</vt:lpstr>
      <vt:lpstr>Results summary</vt:lpstr>
      <vt:lpstr>TP IRIS (1 yr backcast)</vt:lpstr>
      <vt:lpstr>TP IRIS (step &amp; trend)</vt:lpstr>
      <vt:lpstr>Figures</vt:lpstr>
      <vt:lpstr>'Back cast calculations'!Print_Area</vt:lpstr>
      <vt:lpstr>CoverSheet!Print_Area</vt:lpstr>
      <vt:lpstr>Description!Print_Area</vt:lpstr>
      <vt:lpstr>Figures!Print_Area</vt:lpstr>
      <vt:lpstr>Inputs!Print_Area</vt:lpstr>
      <vt:lpstr>'IPP3 allowance'!Print_Area</vt:lpstr>
      <vt:lpstr>'Opex trend'!Print_Area</vt:lpstr>
      <vt:lpstr>'Results summary'!Print_Area</vt:lpstr>
      <vt:lpstr>'Table of Contents'!Print_Area</vt:lpstr>
      <vt:lpstr>'TP IRIS (1 yr backcast)'!Print_Area</vt:lpstr>
      <vt:lpstr>'TP IRIS (step &amp; trend)'!Print_Area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2019-07-11T22:55:01Z</dcterms:created>
  <dcterms:modified xsi:type="dcterms:W3CDTF">2019-11-13T01:31:11Z</dcterms:modified>
</cp:coreProperties>
</file>