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61F7C4CE-8BCD-4047-BDBD-7A438096A063}" xr6:coauthVersionLast="47" xr6:coauthVersionMax="47" xr10:uidLastSave="{00000000-0000-0000-0000-000000000000}"/>
  <bookViews>
    <workbookView xWindow="44880" yWindow="-120" windowWidth="29040" windowHeight="15720" xr2:uid="{2CCB09DE-AF46-43DB-AF85-FAE506439C81}"/>
  </bookViews>
  <sheets>
    <sheet name="CoverSheet" sheetId="6" r:id="rId1"/>
    <sheet name="Description" sheetId="7" r:id="rId2"/>
    <sheet name="Washup diagram" sheetId="3" r:id="rId3"/>
    <sheet name="CPI_Inputs" sheetId="2" r:id="rId4"/>
    <sheet name="Inputs" sheetId="5" r:id="rId5"/>
    <sheet name="Workings" sheetId="1" r:id="rId6"/>
  </sheets>
  <definedNames>
    <definedName name="_xlnm.Print_Area" localSheetId="0">CoverSheet!$A$1:$D$16</definedName>
    <definedName name="_xlnm.Print_Area" localSheetId="3">CPI_Inputs!$A$1:$O$101</definedName>
    <definedName name="_xlnm.Print_Area" localSheetId="1">Description!$A$1:$D$47</definedName>
    <definedName name="_xlnm.Print_Area" localSheetId="4">Inputs!$A$1:$O$71</definedName>
    <definedName name="_xlnm.Print_Area" localSheetId="5">Workings!$A$1:$N$159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2" i="1" l="1"/>
  <c r="H82" i="1"/>
  <c r="I82" i="1"/>
  <c r="F82" i="1"/>
  <c r="E31" i="5"/>
  <c r="F107" i="1"/>
  <c r="G107" i="1"/>
  <c r="H107" i="1"/>
  <c r="I107" i="1"/>
  <c r="E107" i="1"/>
  <c r="F120" i="1" l="1"/>
  <c r="G120" i="1"/>
  <c r="H120" i="1"/>
  <c r="I120" i="1"/>
  <c r="E120" i="1"/>
  <c r="F118" i="1"/>
  <c r="G118" i="1"/>
  <c r="H118" i="1"/>
  <c r="I118" i="1"/>
  <c r="F116" i="1"/>
  <c r="G116" i="1"/>
  <c r="H116" i="1"/>
  <c r="I116" i="1"/>
  <c r="F117" i="1"/>
  <c r="G117" i="1"/>
  <c r="H117" i="1"/>
  <c r="I117" i="1"/>
  <c r="F92" i="1"/>
  <c r="G92" i="1"/>
  <c r="H92" i="1"/>
  <c r="I92" i="1"/>
  <c r="E92" i="1"/>
  <c r="E146" i="1" l="1"/>
  <c r="F10" i="1" l="1"/>
  <c r="G10" i="1"/>
  <c r="H10" i="1"/>
  <c r="I10" i="1"/>
  <c r="E9" i="1"/>
  <c r="D8" i="1"/>
  <c r="D16" i="1" l="1"/>
  <c r="I101" i="2" l="1"/>
  <c r="I100" i="2"/>
  <c r="I99" i="2"/>
  <c r="I98" i="2"/>
  <c r="H101" i="2"/>
  <c r="H100" i="2"/>
  <c r="H85" i="2"/>
  <c r="I85" i="2" s="1"/>
  <c r="H84" i="2"/>
  <c r="I84" i="2" s="1"/>
  <c r="H83" i="2"/>
  <c r="I83" i="2" s="1"/>
  <c r="H82" i="2"/>
  <c r="I82" i="2" s="1"/>
  <c r="G85" i="2"/>
  <c r="G84" i="2"/>
  <c r="G67" i="2"/>
  <c r="H67" i="2" s="1"/>
  <c r="I67" i="2" s="1"/>
  <c r="G66" i="2"/>
  <c r="H66" i="2" s="1"/>
  <c r="I66" i="2" s="1"/>
  <c r="F69" i="2"/>
  <c r="G69" i="2" s="1"/>
  <c r="H69" i="2" s="1"/>
  <c r="I69" i="2" s="1"/>
  <c r="F68" i="2"/>
  <c r="G68" i="2" s="1"/>
  <c r="H68" i="2" s="1"/>
  <c r="I68" i="2" s="1"/>
  <c r="F51" i="2"/>
  <c r="F50" i="2"/>
  <c r="G50" i="2" s="1"/>
  <c r="E53" i="2"/>
  <c r="F53" i="2" s="1"/>
  <c r="G53" i="2" s="1"/>
  <c r="E52" i="2"/>
  <c r="F52" i="2" s="1"/>
  <c r="G52" i="2" s="1"/>
  <c r="E35" i="2"/>
  <c r="F35" i="2" s="1"/>
  <c r="G35" i="2" s="1"/>
  <c r="H35" i="2" s="1"/>
  <c r="I35" i="2" s="1"/>
  <c r="E34" i="2"/>
  <c r="F34" i="2" s="1"/>
  <c r="G34" i="2" s="1"/>
  <c r="H34" i="2" s="1"/>
  <c r="I34" i="2" s="1"/>
  <c r="D37" i="2"/>
  <c r="E37" i="2" s="1"/>
  <c r="F37" i="2" s="1"/>
  <c r="G37" i="2" s="1"/>
  <c r="H37" i="2" s="1"/>
  <c r="I37" i="2" s="1"/>
  <c r="D36" i="2"/>
  <c r="E36" i="2" s="1"/>
  <c r="F36" i="2" s="1"/>
  <c r="G36" i="2" s="1"/>
  <c r="H36" i="2" s="1"/>
  <c r="I36" i="2" s="1"/>
  <c r="H50" i="2" l="1"/>
  <c r="H52" i="2"/>
  <c r="H53" i="2"/>
  <c r="G51" i="2"/>
  <c r="H51" i="2" l="1"/>
  <c r="I53" i="2"/>
  <c r="I52" i="2"/>
  <c r="I50" i="2"/>
  <c r="F146" i="1"/>
  <c r="G146" i="1" s="1"/>
  <c r="H146" i="1" s="1"/>
  <c r="I146" i="1" s="1"/>
  <c r="I51" i="2" l="1"/>
  <c r="G52" i="1"/>
  <c r="H52" i="1"/>
  <c r="I52" i="1"/>
  <c r="F52" i="1"/>
  <c r="E52" i="1"/>
  <c r="G33" i="1"/>
  <c r="G84" i="1" s="1"/>
  <c r="H33" i="1"/>
  <c r="H84" i="1" s="1"/>
  <c r="I33" i="1"/>
  <c r="I84" i="1" s="1"/>
  <c r="F33" i="1"/>
  <c r="F84" i="1" s="1"/>
  <c r="E77" i="1" l="1"/>
  <c r="F15" i="1"/>
  <c r="E15" i="1"/>
  <c r="E17" i="1" s="1"/>
  <c r="H2" i="1"/>
  <c r="G2" i="1" s="1"/>
  <c r="F2" i="1" s="1"/>
  <c r="E2" i="1" s="1"/>
  <c r="H8" i="5"/>
  <c r="G8" i="5" s="1"/>
  <c r="F8" i="5" s="1"/>
  <c r="E8" i="5" s="1"/>
  <c r="F22" i="5"/>
  <c r="F26" i="5" s="1"/>
  <c r="F32" i="1" s="1"/>
  <c r="G23" i="5"/>
  <c r="G26" i="5" s="1"/>
  <c r="G32" i="1" s="1"/>
  <c r="H24" i="5"/>
  <c r="H26" i="5" s="1"/>
  <c r="H32" i="1" s="1"/>
  <c r="I25" i="5"/>
  <c r="I26" i="5" s="1"/>
  <c r="I32" i="1" s="1"/>
  <c r="F39" i="5"/>
  <c r="F43" i="5" s="1"/>
  <c r="G40" i="5"/>
  <c r="G43" i="5" s="1"/>
  <c r="H41" i="5"/>
  <c r="H43" i="5" s="1"/>
  <c r="I42" i="5"/>
  <c r="I43" i="5" s="1"/>
  <c r="E54" i="5"/>
  <c r="F55" i="5"/>
  <c r="G55" i="5"/>
  <c r="H55" i="5"/>
  <c r="I55" i="5"/>
  <c r="E19" i="1" l="1"/>
  <c r="E18" i="1"/>
  <c r="E136" i="1" l="1"/>
  <c r="E137" i="1" s="1"/>
  <c r="F21" i="1"/>
  <c r="G21" i="1"/>
  <c r="H21" i="1"/>
  <c r="I21" i="1"/>
  <c r="E21" i="1"/>
  <c r="F131" i="1"/>
  <c r="G131" i="1"/>
  <c r="H131" i="1"/>
  <c r="I131" i="1"/>
  <c r="E131" i="1"/>
  <c r="F97" i="1"/>
  <c r="G97" i="1"/>
  <c r="H97" i="1"/>
  <c r="I97" i="1"/>
  <c r="F98" i="1"/>
  <c r="G98" i="1"/>
  <c r="H98" i="1"/>
  <c r="I98" i="1"/>
  <c r="F99" i="1"/>
  <c r="G99" i="1"/>
  <c r="H99" i="1"/>
  <c r="I99" i="1"/>
  <c r="F100" i="1"/>
  <c r="F154" i="1" s="1"/>
  <c r="G100" i="1"/>
  <c r="G154" i="1" s="1"/>
  <c r="H100" i="1"/>
  <c r="H154" i="1" s="1"/>
  <c r="I100" i="1"/>
  <c r="I154" i="1" s="1"/>
  <c r="E100" i="1"/>
  <c r="E154" i="1" s="1"/>
  <c r="E99" i="1"/>
  <c r="E98" i="1"/>
  <c r="E97" i="1"/>
  <c r="E101" i="1" s="1"/>
  <c r="F90" i="1"/>
  <c r="G90" i="1"/>
  <c r="H90" i="1"/>
  <c r="I90" i="1"/>
  <c r="E90" i="1"/>
  <c r="F101" i="1" l="1"/>
  <c r="H101" i="1"/>
  <c r="I101" i="1"/>
  <c r="G101" i="1"/>
  <c r="E149" i="1"/>
  <c r="F23" i="1"/>
  <c r="E23" i="1"/>
  <c r="F17" i="1" s="1"/>
  <c r="F19" i="1" l="1"/>
  <c r="F18" i="1"/>
  <c r="E25" i="1"/>
  <c r="E91" i="1"/>
  <c r="E37" i="1"/>
  <c r="F91" i="1"/>
  <c r="F37" i="1"/>
  <c r="I106" i="1"/>
  <c r="I151" i="1"/>
  <c r="F106" i="1"/>
  <c r="F151" i="1"/>
  <c r="G106" i="1"/>
  <c r="G151" i="1"/>
  <c r="H106" i="1"/>
  <c r="H151" i="1"/>
  <c r="E106" i="1"/>
  <c r="E151" i="1"/>
  <c r="E139" i="1"/>
  <c r="E152" i="1"/>
  <c r="F139" i="1"/>
  <c r="F152" i="1"/>
  <c r="F25" i="1" l="1"/>
  <c r="G66" i="1"/>
  <c r="H66" i="1"/>
  <c r="I66" i="1"/>
  <c r="F66" i="1"/>
  <c r="G65" i="1"/>
  <c r="H65" i="1"/>
  <c r="I65" i="1"/>
  <c r="F65" i="1"/>
  <c r="I44" i="1"/>
  <c r="H44" i="1"/>
  <c r="G44" i="1"/>
  <c r="F44" i="1"/>
  <c r="F50" i="1"/>
  <c r="G50" i="1"/>
  <c r="H50" i="1"/>
  <c r="I50" i="1"/>
  <c r="F51" i="1"/>
  <c r="G51" i="1"/>
  <c r="H51" i="1"/>
  <c r="I51" i="1"/>
  <c r="F53" i="1"/>
  <c r="G53" i="1"/>
  <c r="H53" i="1"/>
  <c r="I53" i="1"/>
  <c r="E53" i="1"/>
  <c r="E51" i="1"/>
  <c r="E50" i="1"/>
  <c r="F38" i="1"/>
  <c r="G38" i="1"/>
  <c r="H38" i="1"/>
  <c r="I38" i="1"/>
  <c r="E38" i="1"/>
  <c r="F36" i="1"/>
  <c r="G36" i="1"/>
  <c r="H36" i="1"/>
  <c r="I36" i="1"/>
  <c r="E36" i="1"/>
  <c r="F39" i="1"/>
  <c r="G39" i="1"/>
  <c r="H39" i="1"/>
  <c r="I39" i="1"/>
  <c r="E39" i="1"/>
  <c r="E35" i="1"/>
  <c r="F83" i="1"/>
  <c r="G83" i="1"/>
  <c r="H83" i="1"/>
  <c r="I83" i="1"/>
  <c r="E54" i="1" l="1"/>
  <c r="I54" i="1"/>
  <c r="H54" i="1"/>
  <c r="G54" i="1"/>
  <c r="F54" i="1"/>
  <c r="I35" i="1"/>
  <c r="G35" i="1"/>
  <c r="G46" i="1" s="1"/>
  <c r="F35" i="1"/>
  <c r="F46" i="1" s="1"/>
  <c r="H35" i="1"/>
  <c r="F85" i="1"/>
  <c r="F89" i="1" s="1"/>
  <c r="F93" i="1" s="1"/>
  <c r="G85" i="1"/>
  <c r="G89" i="1" s="1"/>
  <c r="H85" i="1"/>
  <c r="H89" i="1" s="1"/>
  <c r="I85" i="1"/>
  <c r="I89" i="1" s="1"/>
  <c r="E40" i="1"/>
  <c r="F105" i="1" l="1"/>
  <c r="F108" i="1" s="1"/>
  <c r="E59" i="1"/>
  <c r="E114" i="1"/>
  <c r="E124" i="1" s="1"/>
  <c r="G69" i="1"/>
  <c r="G115" i="1" s="1"/>
  <c r="F40" i="1"/>
  <c r="F69" i="1"/>
  <c r="F115" i="1" s="1"/>
  <c r="E79" i="1"/>
  <c r="F150" i="1" l="1"/>
  <c r="F59" i="1"/>
  <c r="F114" i="1"/>
  <c r="F124" i="1" s="1"/>
  <c r="E78" i="1"/>
  <c r="E80" i="1" l="1"/>
  <c r="E89" i="1" s="1"/>
  <c r="E93" i="1" s="1"/>
  <c r="E105" i="1" l="1"/>
  <c r="E108" i="1" s="1"/>
  <c r="E58" i="1"/>
  <c r="E60" i="1" s="1"/>
  <c r="E125" i="1"/>
  <c r="E126" i="1" s="1"/>
  <c r="E130" i="1" s="1"/>
  <c r="E132" i="1" s="1"/>
  <c r="E150" i="1" l="1"/>
  <c r="E153" i="1"/>
  <c r="E138" i="1"/>
  <c r="E140" i="1"/>
  <c r="E156" i="1" l="1"/>
  <c r="E141" i="1"/>
  <c r="G15" i="1" s="1"/>
  <c r="G17" i="1" s="1"/>
  <c r="G19" i="1" l="1"/>
  <c r="G18" i="1"/>
  <c r="G23" i="1"/>
  <c r="F136" i="1"/>
  <c r="F137" i="1" s="1"/>
  <c r="F125" i="1"/>
  <c r="F126" i="1" s="1"/>
  <c r="F130" i="1" s="1"/>
  <c r="F132" i="1" s="1"/>
  <c r="G25" i="1" l="1"/>
  <c r="G37" i="1"/>
  <c r="G91" i="1"/>
  <c r="G93" i="1" s="1"/>
  <c r="G139" i="1"/>
  <c r="G152" i="1"/>
  <c r="F153" i="1"/>
  <c r="F156" i="1" s="1"/>
  <c r="F140" i="1"/>
  <c r="F58" i="1"/>
  <c r="F60" i="1" s="1"/>
  <c r="F64" i="1"/>
  <c r="F67" i="1" s="1"/>
  <c r="F71" i="1" s="1"/>
  <c r="G125" i="1"/>
  <c r="G105" i="1" l="1"/>
  <c r="G108" i="1" s="1"/>
  <c r="G138" i="1" s="1"/>
  <c r="G40" i="1"/>
  <c r="G59" i="1" s="1"/>
  <c r="H46" i="1"/>
  <c r="H69" i="1" s="1"/>
  <c r="H115" i="1" s="1"/>
  <c r="G150" i="1"/>
  <c r="F138" i="1"/>
  <c r="F141" i="1" s="1"/>
  <c r="G58" i="1"/>
  <c r="G64" i="1"/>
  <c r="G67" i="1" s="1"/>
  <c r="G71" i="1" s="1"/>
  <c r="G114" i="1" l="1"/>
  <c r="G124" i="1" s="1"/>
  <c r="G126" i="1" s="1"/>
  <c r="G130" i="1" s="1"/>
  <c r="G132" i="1" s="1"/>
  <c r="G153" i="1" s="1"/>
  <c r="G156" i="1" s="1"/>
  <c r="G60" i="1"/>
  <c r="H15" i="1"/>
  <c r="H17" i="1" s="1"/>
  <c r="H125" i="1"/>
  <c r="H19" i="1" l="1"/>
  <c r="H18" i="1"/>
  <c r="H23" i="1"/>
  <c r="G140" i="1"/>
  <c r="G136" i="1"/>
  <c r="G137" i="1" s="1"/>
  <c r="H58" i="1"/>
  <c r="H64" i="1"/>
  <c r="H67" i="1" s="1"/>
  <c r="H71" i="1" s="1"/>
  <c r="I125" i="1"/>
  <c r="G141" i="1" l="1"/>
  <c r="H91" i="1"/>
  <c r="H93" i="1" s="1"/>
  <c r="H25" i="1"/>
  <c r="H37" i="1"/>
  <c r="H139" i="1"/>
  <c r="H152" i="1"/>
  <c r="I58" i="1"/>
  <c r="I64" i="1"/>
  <c r="I67" i="1" s="1"/>
  <c r="H105" i="1" l="1"/>
  <c r="H108" i="1" s="1"/>
  <c r="H138" i="1" s="1"/>
  <c r="I15" i="1"/>
  <c r="I17" i="1" s="1"/>
  <c r="H136" i="1"/>
  <c r="H137" i="1" s="1"/>
  <c r="I46" i="1"/>
  <c r="I69" i="1" s="1"/>
  <c r="H40" i="1"/>
  <c r="H59" i="1" s="1"/>
  <c r="H60" i="1" s="1"/>
  <c r="H150" i="1"/>
  <c r="I19" i="1" l="1"/>
  <c r="I18" i="1"/>
  <c r="I23" i="1"/>
  <c r="I152" i="1" s="1"/>
  <c r="I115" i="1"/>
  <c r="I71" i="1"/>
  <c r="H114" i="1"/>
  <c r="H124" i="1" s="1"/>
  <c r="H126" i="1" s="1"/>
  <c r="H130" i="1" s="1"/>
  <c r="H132" i="1" s="1"/>
  <c r="H153" i="1" s="1"/>
  <c r="H156" i="1" s="1"/>
  <c r="I37" i="1" l="1"/>
  <c r="I40" i="1" s="1"/>
  <c r="I114" i="1" s="1"/>
  <c r="I124" i="1" s="1"/>
  <c r="I126" i="1" s="1"/>
  <c r="I130" i="1" s="1"/>
  <c r="I132" i="1" s="1"/>
  <c r="I140" i="1" s="1"/>
  <c r="I139" i="1"/>
  <c r="I91" i="1"/>
  <c r="I93" i="1" s="1"/>
  <c r="I25" i="1"/>
  <c r="H140" i="1"/>
  <c r="H141" i="1" l="1"/>
  <c r="I136" i="1" s="1"/>
  <c r="I137" i="1" s="1"/>
  <c r="I59" i="1"/>
  <c r="I60" i="1" s="1"/>
  <c r="I150" i="1"/>
  <c r="I105" i="1"/>
  <c r="I108" i="1" s="1"/>
  <c r="I153" i="1"/>
  <c r="I138" i="1" l="1"/>
  <c r="I141" i="1" l="1"/>
  <c r="I155" i="1" s="1"/>
  <c r="I156" i="1" l="1"/>
  <c r="I157" i="1" s="1"/>
</calcChain>
</file>

<file path=xl/sharedStrings.xml><?xml version="1.0" encoding="utf-8"?>
<sst xmlns="http://schemas.openxmlformats.org/spreadsheetml/2006/main" count="743" uniqueCount="375">
  <si>
    <t>Inputs</t>
  </si>
  <si>
    <t>Forecast CPI</t>
  </si>
  <si>
    <t>Actual CPI</t>
  </si>
  <si>
    <t>ID</t>
  </si>
  <si>
    <t>IM Ref</t>
  </si>
  <si>
    <t>Notes</t>
  </si>
  <si>
    <t>Calculations</t>
  </si>
  <si>
    <t>Cl 8.3 </t>
  </si>
  <si>
    <t>FRP</t>
  </si>
  <si>
    <t>FAR</t>
  </si>
  <si>
    <t>FP</t>
  </si>
  <si>
    <t>FQ</t>
  </si>
  <si>
    <t>FORI</t>
  </si>
  <si>
    <t>FNAR</t>
  </si>
  <si>
    <t>FPTC</t>
  </si>
  <si>
    <t>FRC</t>
  </si>
  <si>
    <t>Sch 1.2</t>
  </si>
  <si>
    <t>Cl 8.4</t>
  </si>
  <si>
    <t>Revenue smoothing limit</t>
  </si>
  <si>
    <r>
      <t>WAB</t>
    </r>
    <r>
      <rPr>
        <vertAlign val="subscript"/>
        <sz val="12"/>
        <color theme="1"/>
        <rFont val="Calibri"/>
        <family val="2"/>
      </rPr>
      <t>Yt-1</t>
    </r>
  </si>
  <si>
    <t>WA</t>
  </si>
  <si>
    <t>WD</t>
  </si>
  <si>
    <t>RF</t>
  </si>
  <si>
    <r>
      <t>WAB</t>
    </r>
    <r>
      <rPr>
        <vertAlign val="subscript"/>
        <sz val="12"/>
        <color theme="1"/>
        <rFont val="Calibri"/>
        <family val="2"/>
      </rPr>
      <t>Yt</t>
    </r>
  </si>
  <si>
    <t>AAR</t>
  </si>
  <si>
    <t>AR</t>
  </si>
  <si>
    <t>ANAR</t>
  </si>
  <si>
    <t>PTC</t>
  </si>
  <si>
    <t>RC</t>
  </si>
  <si>
    <r>
      <t>AMAR</t>
    </r>
    <r>
      <rPr>
        <vertAlign val="subscript"/>
        <sz val="9.6"/>
        <color theme="1"/>
        <rFont val="Calibri"/>
        <family val="2"/>
      </rPr>
      <t>Y1</t>
    </r>
  </si>
  <si>
    <r>
      <t>∆FCPI</t>
    </r>
    <r>
      <rPr>
        <vertAlign val="subscript"/>
        <sz val="9.6"/>
        <color theme="1"/>
        <rFont val="Calibri"/>
        <family val="2"/>
      </rPr>
      <t>Y0-1</t>
    </r>
  </si>
  <si>
    <r>
      <t>∆CPI</t>
    </r>
    <r>
      <rPr>
        <vertAlign val="subscript"/>
        <sz val="9.6"/>
        <color theme="1"/>
        <rFont val="Calibri"/>
        <family val="2"/>
      </rPr>
      <t>Y0-1</t>
    </r>
  </si>
  <si>
    <r>
      <t>ANAR</t>
    </r>
    <r>
      <rPr>
        <vertAlign val="subscript"/>
        <sz val="9.6"/>
        <color theme="1"/>
        <rFont val="Calibri"/>
        <family val="2"/>
      </rPr>
      <t>Y1</t>
    </r>
  </si>
  <si>
    <t>3.1.4(4)(d)</t>
  </si>
  <si>
    <t>W10</t>
  </si>
  <si>
    <t>RF = VRF + CRF</t>
  </si>
  <si>
    <t>VRF</t>
  </si>
  <si>
    <t>CRF</t>
  </si>
  <si>
    <t>UCL</t>
  </si>
  <si>
    <t>What EDB actually received</t>
  </si>
  <si>
    <t>What is still owed to EDB</t>
  </si>
  <si>
    <t>March</t>
  </si>
  <si>
    <t>June</t>
  </si>
  <si>
    <t>September</t>
  </si>
  <si>
    <t>December</t>
  </si>
  <si>
    <t>RY2024</t>
  </si>
  <si>
    <t>RY2025</t>
  </si>
  <si>
    <t>RY2026</t>
  </si>
  <si>
    <t>RY2027</t>
  </si>
  <si>
    <t>RY2028</t>
  </si>
  <si>
    <t>RY2029</t>
  </si>
  <si>
    <t>RY2030</t>
  </si>
  <si>
    <t>Month</t>
  </si>
  <si>
    <t>Forecast CPI used for DPP4 decision</t>
  </si>
  <si>
    <t>Change in Forecast CPI used for price setting RY2027</t>
  </si>
  <si>
    <t>Change in Forecast CPI used for price setting RY2028</t>
  </si>
  <si>
    <t>Change in Forecast CPI used for price setting RY2029</t>
  </si>
  <si>
    <t>Change in Forecast CPI used for price setting RY2030</t>
  </si>
  <si>
    <t>Change in Actual CPI</t>
  </si>
  <si>
    <t>Sch 1.3 (2)</t>
  </si>
  <si>
    <t>3.1.1 (6)</t>
  </si>
  <si>
    <t>Rate of change x factor</t>
  </si>
  <si>
    <t>Period</t>
  </si>
  <si>
    <t>3.1.3</t>
  </si>
  <si>
    <t>Sch 1.4</t>
  </si>
  <si>
    <t>Recoverable costs due to wash-up drawdown</t>
  </si>
  <si>
    <t>3.1.2</t>
  </si>
  <si>
    <t>Sch 1.3</t>
  </si>
  <si>
    <t>FRP &lt;= FAR</t>
  </si>
  <si>
    <t>Relevant Change in Forecast CPI for FNAR calculations</t>
  </si>
  <si>
    <t>Forecast CPI used for Revenue smoothing RY2027</t>
  </si>
  <si>
    <t>Forecast CPI used for Revenue smoothing RY2028</t>
  </si>
  <si>
    <t>Forecast CPI used for Revenue smoothing RY2029</t>
  </si>
  <si>
    <t>Forecast CPI used for Revenue smoothing RY2030</t>
  </si>
  <si>
    <t>Sch 1.5 (2)</t>
  </si>
  <si>
    <t>RSL</t>
  </si>
  <si>
    <t>FRP - FPTC - FRLCC &lt;= RSL</t>
  </si>
  <si>
    <t>Sch 1.6 (6)</t>
  </si>
  <si>
    <t>Actual Maximum Allowable Revenue</t>
  </si>
  <si>
    <t>ARLCC</t>
  </si>
  <si>
    <t>AORI</t>
  </si>
  <si>
    <t>AMAR</t>
  </si>
  <si>
    <t>Sch 1.6 (4)</t>
  </si>
  <si>
    <t>Sch 1.6 (5)</t>
  </si>
  <si>
    <t>∆CPI</t>
  </si>
  <si>
    <t>Sch 1.6 (7)</t>
  </si>
  <si>
    <t>Sch 1.6 (8)</t>
  </si>
  <si>
    <r>
      <t>(1-X)</t>
    </r>
    <r>
      <rPr>
        <vertAlign val="superscript"/>
        <sz val="9.6"/>
        <color theme="1"/>
        <rFont val="Calibri"/>
        <family val="2"/>
      </rPr>
      <t>t</t>
    </r>
  </si>
  <si>
    <r>
      <t>ANAR</t>
    </r>
    <r>
      <rPr>
        <vertAlign val="subscript"/>
        <sz val="9.6"/>
        <color theme="1"/>
        <rFont val="Calibri"/>
        <family val="2"/>
      </rPr>
      <t>Yt</t>
    </r>
  </si>
  <si>
    <t>Change in X factor for ANAR</t>
  </si>
  <si>
    <t>Sch 1.6 (3)</t>
  </si>
  <si>
    <t>QRLCC</t>
  </si>
  <si>
    <t>Actual Price</t>
  </si>
  <si>
    <t>Actual Quantity</t>
  </si>
  <si>
    <t>AP</t>
  </si>
  <si>
    <t>AQ</t>
  </si>
  <si>
    <t>This single value represents the weighted average overall price</t>
  </si>
  <si>
    <t>This single value represents the quantity across all tariff types</t>
  </si>
  <si>
    <t>Sch 1.7 (3)</t>
  </si>
  <si>
    <t>Voluntary revenue foregone</t>
  </si>
  <si>
    <t>If FRP &lt; UCL: VRF = UCL - FRP</t>
  </si>
  <si>
    <t>3.1.4 (8)</t>
  </si>
  <si>
    <t>Defined as a positive amount returned to consumers through a reduction in forecast revenue from prices and actual revenue, for example, as agreed between the Commission and an EDB in response to a breach of a price-quality requirement or an information disclosure requirement.</t>
  </si>
  <si>
    <t>Additional wash-up drawdown</t>
  </si>
  <si>
    <t>Wash-up drawdown</t>
  </si>
  <si>
    <t>Wash-up account balance</t>
  </si>
  <si>
    <t>Revenue foregone</t>
  </si>
  <si>
    <t>NPV test new</t>
  </si>
  <si>
    <t>What EDB should have received (before RF)</t>
  </si>
  <si>
    <t>Opening WAB</t>
  </si>
  <si>
    <t>NPV divisor</t>
  </si>
  <si>
    <t>Revenue foregone, which is a component of the wash-up balance calculation</t>
  </si>
  <si>
    <t>equals</t>
  </si>
  <si>
    <t>Decisions driving the wash-up drawdown amounts</t>
  </si>
  <si>
    <t>Inputs from other models/sources</t>
  </si>
  <si>
    <t>Regulatory year</t>
  </si>
  <si>
    <t>Used for for EDB price setting, to ensure prices are compliant, and for calculating any revenue foregone.</t>
  </si>
  <si>
    <t>Forecast Net Allowable Revenue 2026</t>
  </si>
  <si>
    <t>X factor</t>
  </si>
  <si>
    <t>Forecast pass-through costs</t>
  </si>
  <si>
    <r>
      <t>WAB</t>
    </r>
    <r>
      <rPr>
        <sz val="8"/>
        <color theme="1"/>
        <rFont val="Calibri"/>
        <family val="2"/>
        <scheme val="minor"/>
      </rPr>
      <t>2024</t>
    </r>
  </si>
  <si>
    <r>
      <t>WAB</t>
    </r>
    <r>
      <rPr>
        <sz val="8"/>
        <color theme="1"/>
        <rFont val="Calibri"/>
        <family val="2"/>
        <scheme val="minor"/>
      </rPr>
      <t>2025</t>
    </r>
    <r>
      <rPr>
        <sz val="11"/>
        <color theme="1"/>
        <rFont val="Calibri"/>
        <family val="2"/>
        <scheme val="minor"/>
      </rPr>
      <t/>
    </r>
  </si>
  <si>
    <t>FRC exc WD</t>
  </si>
  <si>
    <t>All dollar amounts are in $ thousands, and are nominal unless stated otherwise.</t>
  </si>
  <si>
    <t>$</t>
  </si>
  <si>
    <t>%</t>
  </si>
  <si>
    <t>EDBs calculate the FAR for setting consumer prices. FAR is required for compliance checking. FAR is required for calculating any revenue foregone.</t>
  </si>
  <si>
    <t>Each years' drawdown is based on the wash-up account balance from two years prior.</t>
  </si>
  <si>
    <t>∆SFCPI</t>
  </si>
  <si>
    <t>Forecast CPI for Revenue smoothing</t>
  </si>
  <si>
    <t>Actual Allowable Revenue is used for calculating the wash-up accrual.</t>
  </si>
  <si>
    <t>Inputs for Actual Allowable Revenue</t>
  </si>
  <si>
    <t>Value is specified in the DPP determination and does not change because this component of the ANAR is intended to remain as at the DPP determination.</t>
  </si>
  <si>
    <t>Actual Pass-through costs</t>
  </si>
  <si>
    <t>Inputs for Actual Revenue</t>
  </si>
  <si>
    <t>Actual Revenue is used for calculating the wash-up accrual.</t>
  </si>
  <si>
    <t>Inputs for the Wash-up Account Balance</t>
  </si>
  <si>
    <t>WAB t-2</t>
  </si>
  <si>
    <t>Compliant?</t>
  </si>
  <si>
    <t>All input data is entered into this sheet, apart form the CPI input data</t>
  </si>
  <si>
    <t>CPI Inputs</t>
  </si>
  <si>
    <t>CPI input data is entered into this sheet. All other Input data is entered into the Inputs sheet.</t>
  </si>
  <si>
    <t>Inputs from Monetary Policy Statement.</t>
  </si>
  <si>
    <t>These figures are dummy numbers for the actual prevailing CPI out until 2030.</t>
  </si>
  <si>
    <t>CPI forecasts used for setting RY2026 prices.</t>
  </si>
  <si>
    <t>CPI forecasts used for setting RY2027 prices.</t>
  </si>
  <si>
    <t>CPI forecasts used for setting RY2028 prices.</t>
  </si>
  <si>
    <t>These forecasts are required to determine whether an EDB's price setting is compliant.</t>
  </si>
  <si>
    <t>CPI forecasts used for setting RY2029 prices.</t>
  </si>
  <si>
    <t>CPI forecasts used for setting RY2030 prices.</t>
  </si>
  <si>
    <t>Change in Forecast CPI</t>
  </si>
  <si>
    <t>ΔFCPI</t>
  </si>
  <si>
    <t>This input is required for the FNAR calculation</t>
  </si>
  <si>
    <t>Price setting compliance with FAR</t>
  </si>
  <si>
    <t>Price setting compliance with RSL</t>
  </si>
  <si>
    <t>Sch 1.5</t>
  </si>
  <si>
    <t>Sch 1.4 (6)</t>
  </si>
  <si>
    <r>
      <t>ANAR</t>
    </r>
    <r>
      <rPr>
        <vertAlign val="subscript"/>
        <sz val="9.6"/>
        <rFont val="Calibri"/>
        <family val="2"/>
      </rPr>
      <t xml:space="preserve">Y1 </t>
    </r>
    <r>
      <rPr>
        <sz val="12"/>
        <rFont val="Calibri"/>
        <family val="2"/>
        <scheme val="minor"/>
      </rPr>
      <t>= AMAR</t>
    </r>
    <r>
      <rPr>
        <vertAlign val="subscript"/>
        <sz val="12"/>
        <rFont val="Calibri"/>
        <family val="2"/>
        <scheme val="minor"/>
      </rPr>
      <t xml:space="preserve">Y1 </t>
    </r>
    <r>
      <rPr>
        <sz val="12"/>
        <rFont val="Calibri"/>
        <family val="2"/>
        <scheme val="minor"/>
      </rPr>
      <t>÷ (1+∆FCPI</t>
    </r>
    <r>
      <rPr>
        <vertAlign val="subscript"/>
        <sz val="12"/>
        <rFont val="Calibri"/>
        <family val="2"/>
        <scheme val="minor"/>
      </rPr>
      <t>Y0-1</t>
    </r>
    <r>
      <rPr>
        <sz val="12"/>
        <rFont val="Calibri"/>
        <family val="2"/>
        <scheme val="minor"/>
      </rPr>
      <t>) × (1+∆CPI</t>
    </r>
    <r>
      <rPr>
        <vertAlign val="subscript"/>
        <sz val="12"/>
        <rFont val="Calibri"/>
        <family val="2"/>
        <scheme val="minor"/>
      </rPr>
      <t>Y0-1</t>
    </r>
    <r>
      <rPr>
        <sz val="12"/>
        <rFont val="Calibri"/>
        <family val="2"/>
        <scheme val="minor"/>
      </rPr>
      <t>)</t>
    </r>
  </si>
  <si>
    <t>ΔRLCC</t>
  </si>
  <si>
    <t>Large connection contract wash-up amount</t>
  </si>
  <si>
    <t>Sch 1.6 (2)</t>
  </si>
  <si>
    <t>Sch 1.6 (9)</t>
  </si>
  <si>
    <r>
      <t>FNAR</t>
    </r>
    <r>
      <rPr>
        <vertAlign val="subscript"/>
        <sz val="12"/>
        <color theme="1"/>
        <rFont val="Calibri"/>
        <family val="2"/>
        <scheme val="minor"/>
      </rPr>
      <t>Yt</t>
    </r>
    <r>
      <rPr>
        <sz val="12"/>
        <color theme="1"/>
        <rFont val="Calibri"/>
        <family val="2"/>
        <scheme val="minor"/>
      </rPr>
      <t> = FNAR</t>
    </r>
    <r>
      <rPr>
        <vertAlign val="subscript"/>
        <sz val="12"/>
        <color theme="1"/>
        <rFont val="Calibri"/>
        <family val="2"/>
      </rPr>
      <t>Y1</t>
    </r>
    <r>
      <rPr>
        <sz val="12"/>
        <color theme="1"/>
        <rFont val="Calibri"/>
        <family val="2"/>
        <scheme val="minor"/>
      </rPr>
      <t> × (1+ΔFCPI) × (1−X)</t>
    </r>
    <r>
      <rPr>
        <vertAlign val="superscript"/>
        <sz val="12"/>
        <color theme="1"/>
        <rFont val="Calibri"/>
        <family val="2"/>
        <scheme val="minor"/>
      </rPr>
      <t>t−1</t>
    </r>
    <r>
      <rPr>
        <sz val="12"/>
        <color theme="1"/>
        <rFont val="Calibri"/>
        <family val="2"/>
        <scheme val="minor"/>
      </rPr>
      <t xml:space="preserve">  where t = number of the assessment period</t>
    </r>
  </si>
  <si>
    <t>3.1.1 (4)</t>
  </si>
  <si>
    <t>3.1.1 (5) </t>
  </si>
  <si>
    <t>3.1.1 (3) </t>
  </si>
  <si>
    <t>3.1.1 (2) </t>
  </si>
  <si>
    <t>3.1.1 (1)(a) </t>
  </si>
  <si>
    <t>3.1.4 (e)-(f)</t>
  </si>
  <si>
    <t>3.1.4 (4)(c)</t>
  </si>
  <si>
    <t>3.1.4 (4)(d)</t>
  </si>
  <si>
    <t>3.1.4 (10)-(11)</t>
  </si>
  <si>
    <t>3.1.4 (4)(a)</t>
  </si>
  <si>
    <t>3.1.4 (3)</t>
  </si>
  <si>
    <t>3.1.4 (6)</t>
  </si>
  <si>
    <t>3.1.4 (1)</t>
  </si>
  <si>
    <r>
      <t>ΔSFCPI=(FCPIJun,t+FCPISep,t+FCPIDec,t+FCPIMar,t)/(FCPI</t>
    </r>
    <r>
      <rPr>
        <vertAlign val="subscript"/>
        <sz val="12"/>
        <color rgb="FF000000"/>
        <rFont val="Calibri"/>
        <family val="2"/>
        <scheme val="minor"/>
      </rPr>
      <t>Jun,t-1</t>
    </r>
    <r>
      <rPr>
        <sz val="12"/>
        <color rgb="FF000000"/>
        <rFont val="Calibri"/>
        <family val="2"/>
        <scheme val="minor"/>
      </rPr>
      <t>+FCPI</t>
    </r>
    <r>
      <rPr>
        <vertAlign val="subscript"/>
        <sz val="12"/>
        <color rgb="FF000000"/>
        <rFont val="Calibri"/>
        <family val="2"/>
        <scheme val="minor"/>
      </rPr>
      <t>Sep,t-1</t>
    </r>
    <r>
      <rPr>
        <sz val="12"/>
        <color rgb="FF000000"/>
        <rFont val="Calibri"/>
        <family val="2"/>
        <scheme val="minor"/>
      </rPr>
      <t>+FCPI</t>
    </r>
    <r>
      <rPr>
        <vertAlign val="subscript"/>
        <sz val="12"/>
        <color rgb="FF000000"/>
        <rFont val="Calibri"/>
        <family val="2"/>
        <scheme val="minor"/>
      </rPr>
      <t>Dec,t-1</t>
    </r>
    <r>
      <rPr>
        <sz val="12"/>
        <color rgb="FF000000"/>
        <rFont val="Calibri"/>
        <family val="2"/>
        <scheme val="minor"/>
      </rPr>
      <t>+FCPI</t>
    </r>
    <r>
      <rPr>
        <vertAlign val="subscript"/>
        <sz val="12"/>
        <color rgb="FF000000"/>
        <rFont val="Calibri"/>
        <family val="2"/>
        <scheme val="minor"/>
      </rPr>
      <t>Mar,t-1</t>
    </r>
    <r>
      <rPr>
        <sz val="12"/>
        <color rgb="FF000000"/>
        <rFont val="Calibri"/>
        <family val="2"/>
        <scheme val="minor"/>
      </rPr>
      <t>) - 1</t>
    </r>
  </si>
  <si>
    <t>3.1.1 (7)</t>
  </si>
  <si>
    <t>3.1.1 (8)</t>
  </si>
  <si>
    <t>3.1.4 (4)</t>
  </si>
  <si>
    <t>3.1.4 (4)(b)</t>
  </si>
  <si>
    <t>3.1.1 (1) (b)</t>
  </si>
  <si>
    <t>3.1.4 (5)(a)</t>
  </si>
  <si>
    <t>3.1.4 (5)(b)</t>
  </si>
  <si>
    <t>3.1.4 (1)(a)</t>
  </si>
  <si>
    <t>3.1.4 (1)(b)</t>
  </si>
  <si>
    <t>3.1.4 (1)(c)</t>
  </si>
  <si>
    <t>3.1.4 (1)(d)</t>
  </si>
  <si>
    <t>3.1.4 (1)(e)</t>
  </si>
  <si>
    <t>3.1.4 (5)(b)(ii)</t>
  </si>
  <si>
    <t>3.1.4 (5)(b)(i)</t>
  </si>
  <si>
    <t>3.1.4(5)(a)</t>
  </si>
  <si>
    <t>3.1.4 (7)</t>
  </si>
  <si>
    <t>3.1.4 (9)-(10)</t>
  </si>
  <si>
    <t>These values are specified in the DPP determination</t>
  </si>
  <si>
    <r>
      <t>ΔFCPI=(FCPI</t>
    </r>
    <r>
      <rPr>
        <sz val="8"/>
        <color rgb="FF000000"/>
        <rFont val="Calibri"/>
        <family val="2"/>
        <scheme val="minor"/>
      </rPr>
      <t>Jun,t</t>
    </r>
    <r>
      <rPr>
        <sz val="12"/>
        <color rgb="FF000000"/>
        <rFont val="Calibri"/>
        <family val="2"/>
        <scheme val="minor"/>
      </rPr>
      <t>+FCPI</t>
    </r>
    <r>
      <rPr>
        <sz val="8"/>
        <color rgb="FF000000"/>
        <rFont val="Calibri"/>
        <family val="2"/>
        <scheme val="minor"/>
      </rPr>
      <t>Sep,t</t>
    </r>
    <r>
      <rPr>
        <sz val="12"/>
        <color rgb="FF000000"/>
        <rFont val="Calibri"/>
        <family val="2"/>
        <scheme val="minor"/>
      </rPr>
      <t>+FCPI</t>
    </r>
    <r>
      <rPr>
        <sz val="8"/>
        <color rgb="FF000000"/>
        <rFont val="Calibri"/>
        <family val="2"/>
        <scheme val="minor"/>
      </rPr>
      <t>Dec,t</t>
    </r>
    <r>
      <rPr>
        <sz val="12"/>
        <color rgb="FF000000"/>
        <rFont val="Calibri"/>
        <family val="2"/>
        <scheme val="minor"/>
      </rPr>
      <t>+FCPI</t>
    </r>
    <r>
      <rPr>
        <sz val="8"/>
        <color rgb="FF000000"/>
        <rFont val="Calibri"/>
        <family val="2"/>
        <scheme val="minor"/>
      </rPr>
      <t>Mar,t</t>
    </r>
    <r>
      <rPr>
        <sz val="12"/>
        <color rgb="FF000000"/>
        <rFont val="Calibri"/>
        <family val="2"/>
        <scheme val="minor"/>
      </rPr>
      <t>)/(FCPI</t>
    </r>
    <r>
      <rPr>
        <sz val="8"/>
        <color rgb="FF000000"/>
        <rFont val="Calibri"/>
        <family val="2"/>
        <scheme val="minor"/>
      </rPr>
      <t>Jun,Y1</t>
    </r>
    <r>
      <rPr>
        <sz val="12"/>
        <color rgb="FF000000"/>
        <rFont val="Calibri"/>
        <family val="2"/>
        <scheme val="minor"/>
      </rPr>
      <t>+FCPI</t>
    </r>
    <r>
      <rPr>
        <sz val="8"/>
        <color rgb="FF000000"/>
        <rFont val="Calibri"/>
        <family val="2"/>
        <scheme val="minor"/>
      </rPr>
      <t>Sep,Y1</t>
    </r>
    <r>
      <rPr>
        <sz val="12"/>
        <color rgb="FF000000"/>
        <rFont val="Calibri"/>
        <family val="2"/>
        <scheme val="minor"/>
      </rPr>
      <t>+FCPI</t>
    </r>
    <r>
      <rPr>
        <sz val="8"/>
        <color rgb="FF000000"/>
        <rFont val="Calibri"/>
        <family val="2"/>
        <scheme val="minor"/>
      </rPr>
      <t>Dec,Y1</t>
    </r>
    <r>
      <rPr>
        <sz val="12"/>
        <color rgb="FF000000"/>
        <rFont val="Calibri"/>
        <family val="2"/>
        <scheme val="minor"/>
      </rPr>
      <t>+FCPI</t>
    </r>
    <r>
      <rPr>
        <sz val="8"/>
        <color rgb="FF000000"/>
        <rFont val="Calibri"/>
        <family val="2"/>
        <scheme val="minor"/>
      </rPr>
      <t>Mar,Y1</t>
    </r>
    <r>
      <rPr>
        <sz val="12"/>
        <color rgb="FF000000"/>
        <rFont val="Calibri"/>
        <family val="2"/>
        <scheme val="minor"/>
      </rPr>
      <t>) -1</t>
    </r>
  </si>
  <si>
    <r>
      <t>ΔSFCPI=(FCPI</t>
    </r>
    <r>
      <rPr>
        <sz val="8"/>
        <color rgb="FF000000"/>
        <rFont val="Calibri"/>
        <family val="2"/>
        <scheme val="minor"/>
      </rPr>
      <t>Jun,t</t>
    </r>
    <r>
      <rPr>
        <sz val="12"/>
        <color rgb="FF000000"/>
        <rFont val="Calibri"/>
        <family val="2"/>
        <scheme val="minor"/>
      </rPr>
      <t>+FCPI</t>
    </r>
    <r>
      <rPr>
        <sz val="8"/>
        <color rgb="FF000000"/>
        <rFont val="Calibri"/>
        <family val="2"/>
        <scheme val="minor"/>
      </rPr>
      <t>Sep,t</t>
    </r>
    <r>
      <rPr>
        <sz val="12"/>
        <color rgb="FF000000"/>
        <rFont val="Calibri"/>
        <family val="2"/>
        <scheme val="minor"/>
      </rPr>
      <t>+FCPI</t>
    </r>
    <r>
      <rPr>
        <sz val="8"/>
        <color rgb="FF000000"/>
        <rFont val="Calibri"/>
        <family val="2"/>
        <scheme val="minor"/>
      </rPr>
      <t>Dec,t</t>
    </r>
    <r>
      <rPr>
        <sz val="12"/>
        <color rgb="FF000000"/>
        <rFont val="Calibri"/>
        <family val="2"/>
        <scheme val="minor"/>
      </rPr>
      <t>+FCPI</t>
    </r>
    <r>
      <rPr>
        <sz val="8"/>
        <color rgb="FF000000"/>
        <rFont val="Calibri"/>
        <family val="2"/>
        <scheme val="minor"/>
      </rPr>
      <t>Mar,t</t>
    </r>
    <r>
      <rPr>
        <sz val="12"/>
        <color rgb="FF000000"/>
        <rFont val="Calibri"/>
        <family val="2"/>
        <scheme val="minor"/>
      </rPr>
      <t>)/(FCPI</t>
    </r>
    <r>
      <rPr>
        <vertAlign val="subscript"/>
        <sz val="12"/>
        <color rgb="FF000000"/>
        <rFont val="Calibri"/>
        <family val="2"/>
        <scheme val="minor"/>
      </rPr>
      <t>Jun,t-1</t>
    </r>
    <r>
      <rPr>
        <sz val="12"/>
        <color rgb="FF000000"/>
        <rFont val="Calibri"/>
        <family val="2"/>
        <scheme val="minor"/>
      </rPr>
      <t>+FCPI</t>
    </r>
    <r>
      <rPr>
        <vertAlign val="subscript"/>
        <sz val="12"/>
        <color rgb="FF000000"/>
        <rFont val="Calibri"/>
        <family val="2"/>
        <scheme val="minor"/>
      </rPr>
      <t>Sep,t-1</t>
    </r>
    <r>
      <rPr>
        <sz val="12"/>
        <color rgb="FF000000"/>
        <rFont val="Calibri"/>
        <family val="2"/>
        <scheme val="minor"/>
      </rPr>
      <t>+FCPI</t>
    </r>
    <r>
      <rPr>
        <vertAlign val="subscript"/>
        <sz val="12"/>
        <color rgb="FF000000"/>
        <rFont val="Calibri"/>
        <family val="2"/>
        <scheme val="minor"/>
      </rPr>
      <t>Dec,t-1</t>
    </r>
    <r>
      <rPr>
        <sz val="12"/>
        <color rgb="FF000000"/>
        <rFont val="Calibri"/>
        <family val="2"/>
        <scheme val="minor"/>
      </rPr>
      <t>+FCPI</t>
    </r>
    <r>
      <rPr>
        <vertAlign val="subscript"/>
        <sz val="12"/>
        <color rgb="FF000000"/>
        <rFont val="Calibri"/>
        <family val="2"/>
        <scheme val="minor"/>
      </rPr>
      <t>Mar,t-1</t>
    </r>
    <r>
      <rPr>
        <sz val="12"/>
        <color rgb="FF000000"/>
        <rFont val="Calibri"/>
        <family val="2"/>
        <scheme val="minor"/>
      </rPr>
      <t>) - 1</t>
    </r>
  </si>
  <si>
    <r>
      <t>ΔCPI=(CPI</t>
    </r>
    <r>
      <rPr>
        <sz val="8"/>
        <color rgb="FF000000"/>
        <rFont val="Calibri"/>
        <family val="2"/>
        <scheme val="minor"/>
      </rPr>
      <t>Jun,Y1</t>
    </r>
    <r>
      <rPr>
        <sz val="12"/>
        <color rgb="FF000000"/>
        <rFont val="Calibri"/>
        <family val="2"/>
        <scheme val="minor"/>
      </rPr>
      <t>+CPI</t>
    </r>
    <r>
      <rPr>
        <sz val="8"/>
        <color rgb="FF000000"/>
        <rFont val="Calibri"/>
        <family val="2"/>
        <scheme val="minor"/>
      </rPr>
      <t>Sep,Y1</t>
    </r>
    <r>
      <rPr>
        <sz val="12"/>
        <color rgb="FF000000"/>
        <rFont val="Calibri"/>
        <family val="2"/>
        <scheme val="minor"/>
      </rPr>
      <t>+CPI</t>
    </r>
    <r>
      <rPr>
        <sz val="8"/>
        <color rgb="FF000000"/>
        <rFont val="Calibri"/>
        <family val="2"/>
        <scheme val="minor"/>
      </rPr>
      <t>Dec,Y1</t>
    </r>
    <r>
      <rPr>
        <sz val="12"/>
        <color rgb="FF000000"/>
        <rFont val="Calibri"/>
        <family val="2"/>
        <scheme val="minor"/>
      </rPr>
      <t>+CPI</t>
    </r>
    <r>
      <rPr>
        <sz val="8"/>
        <color rgb="FF000000"/>
        <rFont val="Calibri"/>
        <family val="2"/>
        <scheme val="minor"/>
      </rPr>
      <t>Mar,Y1</t>
    </r>
    <r>
      <rPr>
        <sz val="12"/>
        <color rgb="FF000000"/>
        <rFont val="Calibri"/>
        <family val="2"/>
        <scheme val="minor"/>
      </rPr>
      <t>)/(CPI</t>
    </r>
    <r>
      <rPr>
        <vertAlign val="subscript"/>
        <sz val="12"/>
        <color rgb="FF000000"/>
        <rFont val="Calibri"/>
        <family val="2"/>
        <scheme val="minor"/>
      </rPr>
      <t>Jun,Y0</t>
    </r>
    <r>
      <rPr>
        <sz val="12"/>
        <color rgb="FF000000"/>
        <rFont val="Calibri"/>
        <family val="2"/>
        <scheme val="minor"/>
      </rPr>
      <t>+CPI</t>
    </r>
    <r>
      <rPr>
        <vertAlign val="subscript"/>
        <sz val="12"/>
        <color rgb="FF000000"/>
        <rFont val="Calibri"/>
        <family val="2"/>
        <scheme val="minor"/>
      </rPr>
      <t>Sep,Y0</t>
    </r>
    <r>
      <rPr>
        <sz val="12"/>
        <color rgb="FF000000"/>
        <rFont val="Calibri"/>
        <family val="2"/>
        <scheme val="minor"/>
      </rPr>
      <t>+CPI</t>
    </r>
    <r>
      <rPr>
        <vertAlign val="subscript"/>
        <sz val="12"/>
        <color rgb="FF000000"/>
        <rFont val="Calibri"/>
        <family val="2"/>
        <scheme val="minor"/>
      </rPr>
      <t>Dec,Y0</t>
    </r>
    <r>
      <rPr>
        <sz val="12"/>
        <color rgb="FF000000"/>
        <rFont val="Calibri"/>
        <family val="2"/>
        <scheme val="minor"/>
      </rPr>
      <t>+CPI</t>
    </r>
    <r>
      <rPr>
        <vertAlign val="subscript"/>
        <sz val="12"/>
        <color rgb="FF000000"/>
        <rFont val="Calibri"/>
        <family val="2"/>
        <scheme val="minor"/>
      </rPr>
      <t>Mar,Y0</t>
    </r>
    <r>
      <rPr>
        <sz val="12"/>
        <color rgb="FF000000"/>
        <rFont val="Calibri"/>
        <family val="2"/>
        <scheme val="minor"/>
      </rPr>
      <t>) - 1</t>
    </r>
  </si>
  <si>
    <t>Relevant Forecast CPI for Revenue smoothing</t>
  </si>
  <si>
    <t>Actual Recoverable costs (excluding wash-up drawdown)</t>
  </si>
  <si>
    <t>Actual weighted average Price</t>
  </si>
  <si>
    <t>Actual Quantities (thousands)</t>
  </si>
  <si>
    <t>Actual Other regulated income</t>
  </si>
  <si>
    <t>Forecast weighted average Price</t>
  </si>
  <si>
    <t>Forecast Quantities (thousands)</t>
  </si>
  <si>
    <t>Forecast Other regulated income</t>
  </si>
  <si>
    <t>Forecasts of Large connection contract revenue</t>
  </si>
  <si>
    <t>Forecast Recoverable costs excluding wash-up drawdown</t>
  </si>
  <si>
    <t>Actual Large connection contract revenue</t>
  </si>
  <si>
    <t>Minimum Wash-up drawdown allowed</t>
  </si>
  <si>
    <t>Maximum Wash-up drawdown allowed</t>
  </si>
  <si>
    <t>Forecast Net allowable revenue,</t>
  </si>
  <si>
    <t>Forecast Pass-through costs</t>
  </si>
  <si>
    <t>Forecast Recoverable costs (excluding WD)</t>
  </si>
  <si>
    <t>Forecast Allowable revenue</t>
  </si>
  <si>
    <t>Forecast Revenue from prices</t>
  </si>
  <si>
    <t>Prices</t>
  </si>
  <si>
    <t>Quantities</t>
  </si>
  <si>
    <t>Compliant true/false</t>
  </si>
  <si>
    <t>Complaint true/false</t>
  </si>
  <si>
    <t>Maximum Allowable revenue 2026 per output sheet of the financial model with defined inputs updated for actuals.</t>
  </si>
  <si>
    <t>Actual Net allowable revenue</t>
  </si>
  <si>
    <t>Calculation of Actual Allowable revenue used for calculating Wash-up accrual</t>
  </si>
  <si>
    <t>Actual Maximum allowable revenue</t>
  </si>
  <si>
    <t>Actual Allowable revenue</t>
  </si>
  <si>
    <t>Actual Recoverable costs</t>
  </si>
  <si>
    <t>Actual Revenue used for calculating Wash-up accrual</t>
  </si>
  <si>
    <t>Wash-up accrual, which is a component of the Wash-up balance calculation</t>
  </si>
  <si>
    <t>Actual Revenue</t>
  </si>
  <si>
    <t>Undercharging limit</t>
  </si>
  <si>
    <t>+ Wash-up accrual</t>
  </si>
  <si>
    <t>- Revenue foregone</t>
  </si>
  <si>
    <t>Total NPV DPP4</t>
  </si>
  <si>
    <t>Total NPV per year</t>
  </si>
  <si>
    <t>This should equal zero</t>
  </si>
  <si>
    <t>Washup drawdown (affects the WAB)</t>
  </si>
  <si>
    <t>Revenue foregone (affects the WAB)</t>
  </si>
  <si>
    <t>WAB</t>
  </si>
  <si>
    <t>AAR incl WD</t>
  </si>
  <si>
    <t>Actual Allowable revenue (includes WD)</t>
  </si>
  <si>
    <t>Closing Wash-up account balance</t>
  </si>
  <si>
    <t>Defined as a positive amount returned to consumers, for example, as agreed between the Commission and an EDB in response to a breach of a price-quality requirement or an information disclosure requirement.</t>
  </si>
  <si>
    <t>Electricity Distribution Business</t>
  </si>
  <si>
    <t>Price-Quality Regulation 1 April 2025 DPP Reset</t>
  </si>
  <si>
    <t>Description</t>
  </si>
  <si>
    <t>General description</t>
  </si>
  <si>
    <t>High level calculation steps</t>
  </si>
  <si>
    <t>Outputs</t>
  </si>
  <si>
    <t xml:space="preserve">Financial quantities in this model are expressed in NZD'000. </t>
  </si>
  <si>
    <t xml:space="preserve">Annual quantities relate to years ending on 31 March. </t>
  </si>
  <si>
    <t>A lighter font is used for cells containing a formula linking to another sheet. A red font is applied to input cells.</t>
  </si>
  <si>
    <t>Wherever two horizontally adjacent cells contain numerical formulas which differ, a red border has been placed between the cells to indicate that the cell formulas are different.</t>
  </si>
  <si>
    <t>This model should not be used for purposes other than those stated under 'general description' above.</t>
  </si>
  <si>
    <t>Wash-up Demonstration model</t>
  </si>
  <si>
    <t>This Excel workbook is one of a suite of models for modelling for the EDB DPP4 decision.</t>
  </si>
  <si>
    <t>This model demonstrates how the revenue path wash-ups are calculated for the DPP4 period.</t>
  </si>
  <si>
    <t>https://comcom.govt.nz/__data/assets/pdf_file/0023/337613/Part-4-IM-Review-2023-Final-decision-Risks-and-Incentives-topic-paper-13-December-2023.pdf</t>
  </si>
  <si>
    <r>
      <t xml:space="preserve">Diagram copied from section D92 of the </t>
    </r>
    <r>
      <rPr>
        <i/>
        <sz val="11"/>
        <rFont val="Calibri"/>
        <family val="2"/>
      </rPr>
      <t>Part 4 IM Review 2023 - Final decision - Risks and Incentives topic paper - 13 December 2023</t>
    </r>
    <r>
      <rPr>
        <sz val="11"/>
        <rFont val="Calibri"/>
        <family val="2"/>
      </rPr>
      <t xml:space="preserve">
</t>
    </r>
  </si>
  <si>
    <r>
      <t xml:space="preserve">The annual wash-up accrual, wash-up balance, and wash-up drawdown are calculated based on the relevant components shown in the </t>
    </r>
    <r>
      <rPr>
        <i/>
        <sz val="11"/>
        <color theme="1"/>
        <rFont val="Calibri"/>
        <family val="2"/>
        <scheme val="minor"/>
      </rPr>
      <t>Wash up Diagram</t>
    </r>
    <r>
      <rPr>
        <sz val="11"/>
        <color theme="1"/>
        <rFont val="Calibri"/>
        <family val="2"/>
        <scheme val="minor"/>
      </rPr>
      <t>.</t>
    </r>
  </si>
  <si>
    <t>The MPS is published by the Reserve Bank of NZ four times per year (Feb, May, Aug, Nov). The CPI forecasts are regared as the official forecasts.</t>
  </si>
  <si>
    <t>When EDBs set their prices for the upcoming regulatory year they consider the latest MPS forecast (as at the time of their pricing consideration).</t>
  </si>
  <si>
    <t>Some inputs will be already known and published by EDBs.</t>
  </si>
  <si>
    <t>Some inputs are values that appear in the DPP4 Determination.</t>
  </si>
  <si>
    <t>Forecast Revenue from prices and Compliance checking</t>
  </si>
  <si>
    <t>Inputs for Forecast Revenue from prices and Compliance checking</t>
  </si>
  <si>
    <t>The Actual Allowable revenue is calculated.</t>
  </si>
  <si>
    <t>The Actual revenue is calculated.</t>
  </si>
  <si>
    <t>The Wash-up accrual is calculated.</t>
  </si>
  <si>
    <t>The Revenue foregone is calculated.</t>
  </si>
  <si>
    <t>The Wash-up account balance (WAB) is calculated.</t>
  </si>
  <si>
    <t>The WAB for year t is the main input for the Wash-up drawdown calculation for year t+2.</t>
  </si>
  <si>
    <r>
      <t xml:space="preserve">The Outputs are essentially the calculation mechanics shown in the </t>
    </r>
    <r>
      <rPr>
        <i/>
        <sz val="11"/>
        <color theme="1"/>
        <rFont val="Calibri"/>
        <family val="2"/>
        <scheme val="minor"/>
      </rPr>
      <t>Workings</t>
    </r>
    <r>
      <rPr>
        <sz val="11"/>
        <color theme="1"/>
        <rFont val="Calibri"/>
        <family val="2"/>
        <scheme val="minor"/>
      </rPr>
      <t xml:space="preserve"> sheet.</t>
    </r>
  </si>
  <si>
    <t>The Forecast Revenue from prices (FRP) is calculated and checked for compliance.</t>
  </si>
  <si>
    <t xml:space="preserve">The workings that are likely to be of most interest are the calculations for Wash-up drawdown compliance, FRP compliance, Actual Net allowable revenue,
</t>
  </si>
  <si>
    <t xml:space="preserve"> and the Wash-up balance.</t>
  </si>
  <si>
    <r>
      <t xml:space="preserve">The </t>
    </r>
    <r>
      <rPr>
        <i/>
        <sz val="11"/>
        <color theme="1"/>
        <rFont val="Calibri"/>
        <family val="2"/>
        <scheme val="minor"/>
      </rPr>
      <t>Check for Net present value (NPV) neutrality</t>
    </r>
    <r>
      <rPr>
        <sz val="11"/>
        <color theme="1"/>
        <rFont val="Calibri"/>
        <family val="2"/>
        <scheme val="minor"/>
      </rPr>
      <t xml:space="preserve"> also appears on the Workings sheet.</t>
    </r>
  </si>
  <si>
    <t>Check for Net present value (NPV) neutrality</t>
  </si>
  <si>
    <t>The values on this sheet in bold font signify that they match the (dummy) Actuals as they would be known at the time of using the forecasts.</t>
  </si>
  <si>
    <t>The Wash-up drawdown is calculated first as it is based on past years' values.</t>
  </si>
  <si>
    <t>Some inputs are values that will not be known until later years but require "dummy" values now for this demonstration.</t>
  </si>
  <si>
    <t>CPI inputs are displayed on a separate sheet as they are tables of many values. The EDBs' DPP4 price setting will require a different CPI forecast series each year.</t>
  </si>
  <si>
    <t>This model requires all of those series (of dummy values).</t>
  </si>
  <si>
    <t>+ Time value of money adjustment</t>
  </si>
  <si>
    <t>Schedules 1.6 and 1.7 of the DPP3 determination are part of the calculation to find this input value.</t>
  </si>
  <si>
    <r>
      <t xml:space="preserve">To avoid any doubt: the Quality and IRIS components, that appear in the </t>
    </r>
    <r>
      <rPr>
        <i/>
        <sz val="11"/>
        <color theme="1"/>
        <rFont val="Calibri"/>
        <family val="2"/>
        <scheme val="minor"/>
      </rPr>
      <t xml:space="preserve">Washup diagram </t>
    </r>
    <r>
      <rPr>
        <sz val="11"/>
        <color theme="1"/>
        <rFont val="Calibri"/>
        <family val="2"/>
        <scheme val="minor"/>
      </rPr>
      <t>sheet, are out of scope for this model.</t>
    </r>
  </si>
  <si>
    <t>This value is specified in the DPP determination. Also referred to as starting prices. </t>
  </si>
  <si>
    <r>
      <t xml:space="preserve">For simplicity, this demonstration does not include any "cancelled spur asset purchases" (which appear in the </t>
    </r>
    <r>
      <rPr>
        <i/>
        <sz val="11"/>
        <color theme="1"/>
        <rFont val="Calibri"/>
        <family val="2"/>
        <scheme val="minor"/>
      </rPr>
      <t>Wash up Diagram</t>
    </r>
    <r>
      <rPr>
        <sz val="11"/>
        <color theme="1"/>
        <rFont val="Calibri"/>
        <family val="2"/>
        <scheme val="minor"/>
      </rPr>
      <t>).</t>
    </r>
  </si>
  <si>
    <t>Sch 1.6 (1)</t>
  </si>
  <si>
    <t>3.1.4 (10)</t>
  </si>
  <si>
    <t>LCC under-recovery to be washed-up</t>
  </si>
  <si>
    <t>The demonstration covers regulatory years 2026 - 2030. This makes logical sense as the determination and IM's align with that start date, and describe how to carry over relevant values from earlier years. These descriptions are explained (where appropriate) in this model.</t>
  </si>
  <si>
    <r>
      <t>ΔCPI=(CPI</t>
    </r>
    <r>
      <rPr>
        <sz val="8"/>
        <color rgb="FF000000"/>
        <rFont val="Calibri"/>
        <family val="2"/>
        <scheme val="minor"/>
      </rPr>
      <t>Jun,Yt</t>
    </r>
    <r>
      <rPr>
        <sz val="12"/>
        <color rgb="FF000000"/>
        <rFont val="Calibri"/>
        <family val="2"/>
        <scheme val="minor"/>
      </rPr>
      <t>+CPI</t>
    </r>
    <r>
      <rPr>
        <sz val="8"/>
        <color rgb="FF000000"/>
        <rFont val="Calibri"/>
        <family val="2"/>
        <scheme val="minor"/>
      </rPr>
      <t>Sep,Yt</t>
    </r>
    <r>
      <rPr>
        <sz val="12"/>
        <color rgb="FF000000"/>
        <rFont val="Calibri"/>
        <family val="2"/>
        <scheme val="minor"/>
      </rPr>
      <t>+CPI</t>
    </r>
    <r>
      <rPr>
        <sz val="8"/>
        <color rgb="FF000000"/>
        <rFont val="Calibri"/>
        <family val="2"/>
        <scheme val="minor"/>
      </rPr>
      <t>Dec,Yt</t>
    </r>
    <r>
      <rPr>
        <sz val="12"/>
        <color rgb="FF000000"/>
        <rFont val="Calibri"/>
        <family val="2"/>
        <scheme val="minor"/>
      </rPr>
      <t>+CPI</t>
    </r>
    <r>
      <rPr>
        <sz val="8"/>
        <color rgb="FF000000"/>
        <rFont val="Calibri"/>
        <family val="2"/>
        <scheme val="minor"/>
      </rPr>
      <t>Mar,Yt</t>
    </r>
    <r>
      <rPr>
        <sz val="12"/>
        <color rgb="FF000000"/>
        <rFont val="Calibri"/>
        <family val="2"/>
        <scheme val="minor"/>
      </rPr>
      <t>)/(CPI</t>
    </r>
    <r>
      <rPr>
        <vertAlign val="subscript"/>
        <sz val="12"/>
        <color rgb="FF000000"/>
        <rFont val="Calibri"/>
        <family val="2"/>
        <scheme val="minor"/>
      </rPr>
      <t>Jun,Y1</t>
    </r>
    <r>
      <rPr>
        <sz val="12"/>
        <color rgb="FF000000"/>
        <rFont val="Calibri"/>
        <family val="2"/>
        <scheme val="minor"/>
      </rPr>
      <t>+CPI</t>
    </r>
    <r>
      <rPr>
        <vertAlign val="subscript"/>
        <sz val="12"/>
        <color rgb="FF000000"/>
        <rFont val="Calibri"/>
        <family val="2"/>
        <scheme val="minor"/>
      </rPr>
      <t>Sep,Y1</t>
    </r>
    <r>
      <rPr>
        <sz val="12"/>
        <color rgb="FF000000"/>
        <rFont val="Calibri"/>
        <family val="2"/>
        <scheme val="minor"/>
      </rPr>
      <t>+CPI</t>
    </r>
    <r>
      <rPr>
        <vertAlign val="subscript"/>
        <sz val="12"/>
        <color rgb="FF000000"/>
        <rFont val="Calibri"/>
        <family val="2"/>
        <scheme val="minor"/>
      </rPr>
      <t>Dec,Y1</t>
    </r>
    <r>
      <rPr>
        <sz val="12"/>
        <color rgb="FF000000"/>
        <rFont val="Calibri"/>
        <family val="2"/>
        <scheme val="minor"/>
      </rPr>
      <t>+CPI</t>
    </r>
    <r>
      <rPr>
        <vertAlign val="subscript"/>
        <sz val="12"/>
        <color rgb="FF000000"/>
        <rFont val="Calibri"/>
        <family val="2"/>
        <scheme val="minor"/>
      </rPr>
      <t>Mar,Y1</t>
    </r>
    <r>
      <rPr>
        <sz val="12"/>
        <color rgb="FF000000"/>
        <rFont val="Calibri"/>
        <family val="2"/>
        <scheme val="minor"/>
      </rPr>
      <t>) - 1</t>
    </r>
  </si>
  <si>
    <r>
      <t>ΔCPI</t>
    </r>
    <r>
      <rPr>
        <vertAlign val="subscript"/>
        <sz val="12"/>
        <color rgb="FF000000"/>
        <rFont val="Calibri"/>
        <family val="2"/>
        <scheme val="minor"/>
      </rPr>
      <t>Y0-Y1</t>
    </r>
    <r>
      <rPr>
        <sz val="12"/>
        <color rgb="FF000000"/>
        <rFont val="Calibri"/>
        <family val="2"/>
        <scheme val="minor"/>
      </rPr>
      <t>=(CPIJun,Y1+CPISep,Y1+CPIDec,Y1+CPIMar,Y1)/(CPI</t>
    </r>
    <r>
      <rPr>
        <vertAlign val="subscript"/>
        <sz val="12"/>
        <color rgb="FF000000"/>
        <rFont val="Calibri"/>
        <family val="2"/>
        <scheme val="minor"/>
      </rPr>
      <t>Jun,Y0</t>
    </r>
    <r>
      <rPr>
        <sz val="12"/>
        <color rgb="FF000000"/>
        <rFont val="Calibri"/>
        <family val="2"/>
        <scheme val="minor"/>
      </rPr>
      <t>+CPI</t>
    </r>
    <r>
      <rPr>
        <vertAlign val="subscript"/>
        <sz val="12"/>
        <color rgb="FF000000"/>
        <rFont val="Calibri"/>
        <family val="2"/>
        <scheme val="minor"/>
      </rPr>
      <t>Sep,Y0</t>
    </r>
    <r>
      <rPr>
        <sz val="12"/>
        <color rgb="FF000000"/>
        <rFont val="Calibri"/>
        <family val="2"/>
        <scheme val="minor"/>
      </rPr>
      <t>+CPI</t>
    </r>
    <r>
      <rPr>
        <vertAlign val="subscript"/>
        <sz val="12"/>
        <color rgb="FF000000"/>
        <rFont val="Calibri"/>
        <family val="2"/>
        <scheme val="minor"/>
      </rPr>
      <t>Dec,Y0</t>
    </r>
    <r>
      <rPr>
        <sz val="12"/>
        <color rgb="FF000000"/>
        <rFont val="Calibri"/>
        <family val="2"/>
        <scheme val="minor"/>
      </rPr>
      <t>+CPI</t>
    </r>
    <r>
      <rPr>
        <vertAlign val="subscript"/>
        <sz val="12"/>
        <color rgb="FF000000"/>
        <rFont val="Calibri"/>
        <family val="2"/>
        <scheme val="minor"/>
      </rPr>
      <t>Mar,Y0</t>
    </r>
    <r>
      <rPr>
        <sz val="12"/>
        <color rgb="FF000000"/>
        <rFont val="Calibri"/>
        <family val="2"/>
        <scheme val="minor"/>
      </rPr>
      <t xml:space="preserve"> ) - 1</t>
    </r>
  </si>
  <si>
    <r>
      <t xml:space="preserve">The MPS provides the forecast </t>
    </r>
    <r>
      <rPr>
        <i/>
        <sz val="11"/>
        <rFont val="Calibri"/>
        <family val="2"/>
      </rPr>
      <t>change</t>
    </r>
    <r>
      <rPr>
        <sz val="11"/>
        <rFont val="Calibri"/>
        <family val="2"/>
      </rPr>
      <t>, which is then applied to the latest actual CPI quarter that is available;</t>
    </r>
  </si>
  <si>
    <t>Actual CPI = 'All Groups Index SE9A' as published by Statistics New Zealand. This is defined in the IM's Definitions section.</t>
  </si>
  <si>
    <t>MPS Forecasts</t>
  </si>
  <si>
    <t>Additional Wash-up drawdown</t>
  </si>
  <si>
    <t>Enter input values on Workings sheet</t>
  </si>
  <si>
    <t>Wash-up drawdown for 2025</t>
  </si>
  <si>
    <t>WD 2025</t>
  </si>
  <si>
    <t>Washup Drawdown 2025</t>
  </si>
  <si>
    <r>
      <t>WD</t>
    </r>
    <r>
      <rPr>
        <sz val="8"/>
        <color theme="1"/>
        <rFont val="Calibri"/>
        <family val="2"/>
        <scheme val="minor"/>
      </rPr>
      <t>2025</t>
    </r>
  </si>
  <si>
    <t>Full amount available for drawdown</t>
  </si>
  <si>
    <t>This is required for calculating the Washup Drawdown 2026</t>
  </si>
  <si>
    <t>WACC Inputs</t>
  </si>
  <si>
    <t>These Inputs are handy to have on this sheet, for showing the washup drawdown formulae.</t>
  </si>
  <si>
    <r>
      <t>WD</t>
    </r>
    <r>
      <rPr>
        <sz val="8"/>
        <rFont val="Calibri"/>
        <family val="2"/>
        <scheme val="minor"/>
      </rPr>
      <t>t</t>
    </r>
    <r>
      <rPr>
        <sz val="12"/>
        <rFont val="Calibri"/>
        <family val="2"/>
        <scheme val="minor"/>
      </rPr>
      <t xml:space="preserve"> must be between zero and 'Full amount available for drawdown'.</t>
    </r>
  </si>
  <si>
    <t>Published 20 November 2024 v1</t>
  </si>
  <si>
    <t>November 2024 final determination</t>
  </si>
  <si>
    <t>The modelled calculations are based on the DPP4 decision and the Input Methodologies (IMs) that take effect from 1 April 2025.</t>
  </si>
  <si>
    <t>The IMs relating to wash-ups were amended in December 2023 and again in November 2024. The latest amendments are included in this model.</t>
  </si>
  <si>
    <t>Some of the inputs and calculation methods are described in the DPP4 Final Determination.</t>
  </si>
  <si>
    <t>Many of the inputs and calculation methods are described in the IMs.</t>
  </si>
  <si>
    <r>
      <t xml:space="preserve">Some inputs are values that EDBs declare in their </t>
    </r>
    <r>
      <rPr>
        <i/>
        <sz val="11"/>
        <color theme="1"/>
        <rFont val="Calibri"/>
        <family val="2"/>
        <scheme val="minor"/>
      </rPr>
      <t>Annual Price Setting Compliance Statement</t>
    </r>
    <r>
      <rPr>
        <sz val="11"/>
        <color theme="1"/>
        <rFont val="Calibri"/>
        <family val="2"/>
        <scheme val="minor"/>
      </rPr>
      <t>.</t>
    </r>
  </si>
  <si>
    <t>The model follows 'best practice' where inputs and formulae flow from top to bottom. There is one exception to this where the "Wash-up balance from two years prior" is displayed at the top. This is the one instance where chronological order (left to right) takes precedence over top-to-bottom calculation flow - in order to best explain the logic.</t>
  </si>
  <si>
    <t>Washup Diagram</t>
  </si>
  <si>
    <t>Sch 1.1 (1)</t>
  </si>
  <si>
    <t>3.1.4 (12) (a)</t>
  </si>
  <si>
    <t>Cost of capital DPP3</t>
  </si>
  <si>
    <t>Cost of capital 2026</t>
  </si>
  <si>
    <t>3.1.4 (12) (b)</t>
  </si>
  <si>
    <t>DPP4 ref</t>
  </si>
  <si>
    <t>This is required for calculating the Washup Drawdown 2026 and 2027</t>
  </si>
  <si>
    <t>Mid point estimate of WACC for DPP4. Specified in the Cost of Capital determination.</t>
  </si>
  <si>
    <t>Cost of capital 2027-2030</t>
  </si>
  <si>
    <t>3.1.4 (12) (c) and 4.4.1 (2)</t>
  </si>
  <si>
    <t>Wash-up account balance 2024</t>
  </si>
  <si>
    <t>Wash-up account balance 2025</t>
  </si>
  <si>
    <t>CoC</t>
  </si>
  <si>
    <r>
      <t xml:space="preserve">Additional amount nominated by the EDB. </t>
    </r>
    <r>
      <rPr>
        <b/>
        <sz val="12"/>
        <color rgb="FFC00000"/>
        <rFont val="Calibri"/>
        <family val="2"/>
        <scheme val="minor"/>
      </rPr>
      <t>This is an Input field.</t>
    </r>
  </si>
  <si>
    <t>3.1.4 (2A) (a)</t>
  </si>
  <si>
    <t>3.1.4 (2A) (b)</t>
  </si>
  <si>
    <r>
      <t xml:space="preserve">Row 18 of the “Outputs” sheet of the DPP4 financial model "MAR (Applicable X Factor) 2026" after changing the Inputs for </t>
    </r>
    <r>
      <rPr>
        <i/>
        <sz val="12"/>
        <color theme="1"/>
        <rFont val="Calibri"/>
        <family val="2"/>
        <scheme val="minor"/>
      </rPr>
      <t>2025 Value of Commissioned Assets</t>
    </r>
    <r>
      <rPr>
        <sz val="12"/>
        <color theme="1"/>
        <rFont val="Calibri"/>
        <family val="2"/>
        <scheme val="minor"/>
      </rPr>
      <t xml:space="preserve"> and each years' </t>
    </r>
    <r>
      <rPr>
        <i/>
        <sz val="12"/>
        <color theme="1"/>
        <rFont val="Calibri"/>
        <family val="2"/>
        <scheme val="minor"/>
      </rPr>
      <t xml:space="preserve">sum of depreciation for existing assets </t>
    </r>
    <r>
      <rPr>
        <sz val="12"/>
        <color theme="1"/>
        <rFont val="Calibri"/>
        <family val="2"/>
        <scheme val="minor"/>
      </rPr>
      <t>(and nothing else).</t>
    </r>
  </si>
  <si>
    <t>FAR = FNAR + FLCCR + FPTC + FRC</t>
  </si>
  <si>
    <t>FLCCR</t>
  </si>
  <si>
    <r>
      <t>RSL</t>
    </r>
    <r>
      <rPr>
        <sz val="9"/>
        <color theme="1"/>
        <rFont val="Calibri"/>
        <family val="2"/>
        <scheme val="minor"/>
      </rPr>
      <t>t</t>
    </r>
    <r>
      <rPr>
        <sz val="12"/>
        <color theme="1"/>
        <rFont val="Calibri"/>
        <family val="2"/>
        <scheme val="minor"/>
      </rPr>
      <t xml:space="preserve"> = (FNAR</t>
    </r>
    <r>
      <rPr>
        <sz val="9"/>
        <color theme="1"/>
        <rFont val="Calibri"/>
        <family val="2"/>
        <scheme val="minor"/>
      </rPr>
      <t>t</t>
    </r>
    <r>
      <rPr>
        <sz val="12"/>
        <color theme="1"/>
        <rFont val="Calibri"/>
        <family val="2"/>
        <scheme val="minor"/>
      </rPr>
      <t xml:space="preserve"> + FRC</t>
    </r>
    <r>
      <rPr>
        <sz val="8"/>
        <color theme="1"/>
        <rFont val="Calibri"/>
        <family val="2"/>
        <scheme val="minor"/>
      </rPr>
      <t>t-1</t>
    </r>
    <r>
      <rPr>
        <sz val="12"/>
        <color theme="1"/>
        <rFont val="Calibri"/>
        <family val="2"/>
        <scheme val="minor"/>
      </rPr>
      <t xml:space="preserve"> × (1+∆SFCPI)) × 1.1 but does not apply to year 1. </t>
    </r>
  </si>
  <si>
    <t>where t = number of assessment periods between first assessment period and current assessment period.</t>
  </si>
  <si>
    <t>Sums the wash-up drawdown amount with other recoverable costs</t>
  </si>
  <si>
    <t>AAR = ANAR + PTC + RC + QRLCC</t>
  </si>
  <si>
    <t>Large connection contract revenue receivable</t>
  </si>
  <si>
    <t>Large contract connection revenue receivable</t>
  </si>
  <si>
    <t>UCL = MIN ( 0.9 x FAR , 0.9 X (RSL + FPTC + FLCCR) )</t>
  </si>
  <si>
    <t>RSL + FPTC + FLCCR</t>
  </si>
  <si>
    <r>
      <t>Wash-up account balance Y</t>
    </r>
    <r>
      <rPr>
        <sz val="8"/>
        <color theme="1"/>
        <rFont val="Calibri"/>
        <family val="2"/>
        <scheme val="minor"/>
      </rPr>
      <t>t-1</t>
    </r>
  </si>
  <si>
    <t>Wash-up Accrual = AAR - AR - ΔRLCC</t>
  </si>
  <si>
    <t>- Wash-up drawdown</t>
  </si>
  <si>
    <r>
      <t>WAB</t>
    </r>
    <r>
      <rPr>
        <vertAlign val="subscript"/>
        <sz val="12"/>
        <color theme="1"/>
        <rFont val="Calibri"/>
        <family val="2"/>
      </rPr>
      <t>Yt-1</t>
    </r>
    <r>
      <rPr>
        <sz val="12"/>
        <color theme="1"/>
        <rFont val="Calibri"/>
        <family val="2"/>
        <scheme val="minor"/>
      </rPr>
      <t xml:space="preserve"> * CoC</t>
    </r>
    <r>
      <rPr>
        <sz val="8"/>
        <color theme="1"/>
        <rFont val="Calibri"/>
        <family val="2"/>
        <scheme val="minor"/>
      </rPr>
      <t>Yt</t>
    </r>
  </si>
  <si>
    <r>
      <t>WAB</t>
    </r>
    <r>
      <rPr>
        <vertAlign val="subscript"/>
        <sz val="12"/>
        <color theme="1"/>
        <rFont val="Calibri"/>
        <family val="2"/>
      </rPr>
      <t>Yt</t>
    </r>
    <r>
      <rPr>
        <sz val="12"/>
        <color theme="1"/>
        <rFont val="Calibri"/>
        <family val="2"/>
        <scheme val="minor"/>
      </rPr>
      <t xml:space="preserve"> = WAB</t>
    </r>
    <r>
      <rPr>
        <vertAlign val="subscript"/>
        <sz val="12"/>
        <color theme="1"/>
        <rFont val="Calibri"/>
        <family val="2"/>
        <scheme val="minor"/>
      </rPr>
      <t>Yt-1</t>
    </r>
    <r>
      <rPr>
        <sz val="12"/>
        <color theme="1"/>
        <rFont val="Calibri"/>
        <family val="2"/>
        <scheme val="minor"/>
      </rPr>
      <t xml:space="preserve"> x (1 + CoC) + WA - WD - RF</t>
    </r>
  </si>
  <si>
    <t>These are dummy numbers. Most EDBs are likely to use the November 2024 MPS for these forecasts.</t>
  </si>
  <si>
    <t>These are dummy numbers. Most EDBs are likely to use the November 2025 MPS for these forecasts.</t>
  </si>
  <si>
    <t>These are dummy numbers. Most EDBs are likely to use the November 2026 MPS for these forecasts.</t>
  </si>
  <si>
    <t>These are dummy numbers. Most EDBs are likely to use the November 2027 MPS for these forecasts.</t>
  </si>
  <si>
    <t>These are dummy numbers. Most EDBs are likely to use the November 2028 MPS for these forecasts.</t>
  </si>
  <si>
    <t>FRP - FPTC - FLCCR</t>
  </si>
  <si>
    <t xml:space="preserve"> rather than simply taking the CPI index values from the MPS. This is described in the IM's 3.1.1 (6).</t>
  </si>
  <si>
    <t>Washup drawdown = Mandatory wash-up drawdown + Additional wash-up drawdown. Input Methodologies 3.1.4 (5) describe the minimum/maximum amounts that can be drawn down. The calculations for these are shown in the Workings sheet.</t>
  </si>
  <si>
    <t>Mandatory wash-up drawdown</t>
  </si>
  <si>
    <t>Any mandatory wash-up drawdown will be specified by the Commission in a PQ determination</t>
  </si>
  <si>
    <t>The Additional wash-up drawdown is decided by the EDB when setting prices for the upcoming regulatory year. These inputs are best placed on the Workings sheet where the user can quickly see the min and max allowable values.</t>
  </si>
  <si>
    <t>WD = Mandatory wash-up drawdown + Additional wash-up drawdown.</t>
  </si>
  <si>
    <t>Any Mandatory wash-up drawdown will be specified by the Commission in a PQ determination.</t>
  </si>
  <si>
    <t>Wash-up account balance from two years prior</t>
  </si>
  <si>
    <t>This value is required in order to calculate the Min and Max allowable WD.</t>
  </si>
  <si>
    <r>
      <t>WD</t>
    </r>
    <r>
      <rPr>
        <sz val="8"/>
        <rFont val="Calibri"/>
        <family val="2"/>
        <scheme val="minor"/>
      </rPr>
      <t>t</t>
    </r>
    <r>
      <rPr>
        <sz val="12"/>
        <rFont val="Calibri"/>
        <family val="2"/>
        <scheme val="minor"/>
      </rPr>
      <t xml:space="preserve"> must be between zero and ((WAB</t>
    </r>
    <r>
      <rPr>
        <sz val="8"/>
        <rFont val="Calibri"/>
        <family val="2"/>
        <scheme val="minor"/>
      </rPr>
      <t>t-2</t>
    </r>
    <r>
      <rPr>
        <sz val="12"/>
        <rFont val="Calibri"/>
        <family val="2"/>
        <scheme val="minor"/>
      </rPr>
      <t xml:space="preserve"> * CoC</t>
    </r>
    <r>
      <rPr>
        <sz val="8"/>
        <rFont val="Calibri"/>
        <family val="2"/>
        <scheme val="minor"/>
      </rPr>
      <t>t-1</t>
    </r>
    <r>
      <rPr>
        <sz val="12"/>
        <rFont val="Calibri"/>
        <family val="2"/>
        <scheme val="minor"/>
      </rPr>
      <t xml:space="preserve"> * CoC</t>
    </r>
    <r>
      <rPr>
        <sz val="8"/>
        <rFont val="Calibri"/>
        <family val="2"/>
        <scheme val="minor"/>
      </rPr>
      <t>t</t>
    </r>
    <r>
      <rPr>
        <sz val="12"/>
        <rFont val="Calibri"/>
        <family val="2"/>
        <scheme val="minor"/>
      </rPr>
      <t>) - (WD</t>
    </r>
    <r>
      <rPr>
        <sz val="8"/>
        <rFont val="Calibri"/>
        <family val="2"/>
        <scheme val="minor"/>
      </rPr>
      <t>t-1</t>
    </r>
    <r>
      <rPr>
        <sz val="12"/>
        <rFont val="Calibri"/>
        <family val="2"/>
        <scheme val="minor"/>
      </rPr>
      <t xml:space="preserve"> * CoC</t>
    </r>
    <r>
      <rPr>
        <sz val="8"/>
        <rFont val="Calibri"/>
        <family val="2"/>
        <scheme val="minor"/>
      </rPr>
      <t>t</t>
    </r>
    <r>
      <rPr>
        <sz val="12"/>
        <rFont val="Calibri"/>
        <family val="2"/>
        <scheme val="minor"/>
      </rPr>
      <t>)).</t>
    </r>
  </si>
  <si>
    <t>FRP = ∑ (FP x FQ) + FLCCR + FORI</t>
  </si>
  <si>
    <t>Actual Net allowable revenue Year 1</t>
  </si>
  <si>
    <t>Wash-up Accrual</t>
  </si>
  <si>
    <t>For any EDB that has a CPP or reopener which affects the DPP4 inputs/calculations, this model is unlikely to perfectly represent their specific scenario.</t>
  </si>
  <si>
    <t>Opening Wash-up account balance</t>
  </si>
  <si>
    <r>
      <t>ANAR</t>
    </r>
    <r>
      <rPr>
        <vertAlign val="subscript"/>
        <sz val="12"/>
        <color theme="1"/>
        <rFont val="Calibri"/>
        <family val="2"/>
        <scheme val="minor"/>
      </rPr>
      <t>Yt</t>
    </r>
    <r>
      <rPr>
        <sz val="12"/>
        <color theme="1"/>
        <rFont val="Calibri"/>
        <family val="2"/>
        <scheme val="minor"/>
      </rPr>
      <t xml:space="preserve"> = ANAR</t>
    </r>
    <r>
      <rPr>
        <vertAlign val="subscript"/>
        <sz val="12"/>
        <color theme="1"/>
        <rFont val="Calibri"/>
        <family val="2"/>
        <scheme val="minor"/>
      </rPr>
      <t>Y1</t>
    </r>
    <r>
      <rPr>
        <sz val="12"/>
        <color theme="1"/>
        <rFont val="Calibri"/>
        <family val="2"/>
        <scheme val="minor"/>
      </rPr>
      <t xml:space="preserve"> </t>
    </r>
    <r>
      <rPr>
        <sz val="8"/>
        <color theme="1"/>
        <rFont val="Calibri"/>
        <family val="2"/>
        <scheme val="minor"/>
      </rPr>
      <t>×</t>
    </r>
    <r>
      <rPr>
        <sz val="12"/>
        <color theme="1"/>
        <rFont val="Calibri"/>
        <family val="2"/>
        <scheme val="minor"/>
      </rPr>
      <t xml:space="preserve"> (1+∆CPI) × (1-X)</t>
    </r>
    <r>
      <rPr>
        <vertAlign val="superscript"/>
        <sz val="10"/>
        <color theme="1"/>
        <rFont val="Calibri"/>
        <family val="2"/>
      </rPr>
      <t>t</t>
    </r>
  </si>
  <si>
    <t>The Actual Allowable revenue (AAR) is somewhat similar to the FAR. The main differences are that AAR includes updated CPI and includes Actuals for pass-throughs, recoverable costs, LCCs.</t>
  </si>
  <si>
    <t>AR = ∑ (AP × AQ) + AORI + ARLCC (uses draft determination formula, instead of IM formula - as that results in the correct intention for LCC's)</t>
  </si>
  <si>
    <t>ΔRLCC = QRLCC - ARLCC. This means that any under recovered LCC value cannot be shifted (via the washup amount) to the general consumer population.</t>
  </si>
  <si>
    <t>Compulsory revenue foregone</t>
  </si>
  <si>
    <t>LCC entitlements not received as revenue should be recovered from the contracted party and not the general pool of consumers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</si>
</sst>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_(* \(#,##0\);_(* &quot;–&quot;???_);_(* @_)"/>
    <numFmt numFmtId="165" formatCode="_(* #,##0_);_(* \(#,##0\);_(* &quot;-&quot;??_);_(@_)"/>
    <numFmt numFmtId="166" formatCode="#,##0\ ;\(#,##0\)"/>
    <numFmt numFmtId="167" formatCode="&quot;$&quot;#,##0.00_);[Red]\(&quot;$&quot;#,##0.00\)"/>
    <numFmt numFmtId="168" formatCode="#,##0.0000\ ;\(#,##0.0000\)"/>
    <numFmt numFmtId="169" formatCode="_(* 0_);_(* \(0\);_(* &quot;–&quot;??_);_(@_)"/>
    <numFmt numFmtId="170" formatCode="0.0%"/>
    <numFmt numFmtId="171" formatCode="0.000%"/>
    <numFmt numFmtId="172" formatCode="&quot;$&quot;#,##0.0000_);[Red]\(&quot;$&quot;#,##0.0000\)"/>
  </numFmts>
  <fonts count="54" x14ac:knownFonts="1">
    <font>
      <sz val="11"/>
      <color theme="1"/>
      <name val="Calibri"/>
      <family val="2"/>
      <scheme val="minor"/>
    </font>
    <font>
      <sz val="11"/>
      <color theme="1"/>
      <name val="Calibri"/>
      <family val="2"/>
      <scheme val="minor"/>
    </font>
    <font>
      <sz val="11"/>
      <color rgb="FFFF0000"/>
      <name val="Calibri"/>
      <family val="2"/>
      <scheme val="minor"/>
    </font>
    <font>
      <b/>
      <sz val="12"/>
      <color rgb="FFC00000"/>
      <name val="Calibri"/>
      <family val="2"/>
      <scheme val="minor"/>
    </font>
    <font>
      <sz val="12"/>
      <color theme="1"/>
      <name val="Calibri"/>
      <family val="2"/>
      <scheme val="minor"/>
    </font>
    <font>
      <b/>
      <sz val="18"/>
      <name val="Calibri"/>
      <family val="2"/>
      <scheme val="minor"/>
    </font>
    <font>
      <b/>
      <sz val="12"/>
      <name val="Calibri"/>
      <family val="2"/>
      <scheme val="minor"/>
    </font>
    <font>
      <b/>
      <sz val="12"/>
      <color theme="1"/>
      <name val="Calibri"/>
      <family val="2"/>
      <scheme val="minor"/>
    </font>
    <font>
      <sz val="12"/>
      <name val="Calibri"/>
      <family val="2"/>
      <scheme val="minor"/>
    </font>
    <font>
      <b/>
      <sz val="10"/>
      <name val="Calibri"/>
      <family val="4"/>
      <scheme val="minor"/>
    </font>
    <font>
      <sz val="12"/>
      <color theme="1"/>
      <name val="Calibri"/>
      <family val="2"/>
    </font>
    <font>
      <sz val="12"/>
      <color rgb="FF000000"/>
      <name val="Calibri"/>
      <family val="2"/>
    </font>
    <font>
      <sz val="11"/>
      <name val="Calibri"/>
      <family val="2"/>
    </font>
    <font>
      <sz val="12"/>
      <color rgb="FFFF0000"/>
      <name val="Calibri"/>
      <family val="2"/>
      <scheme val="minor"/>
    </font>
    <font>
      <sz val="12"/>
      <color rgb="FF000000"/>
      <name val="Calibri"/>
      <family val="2"/>
      <scheme val="minor"/>
    </font>
    <font>
      <i/>
      <sz val="12"/>
      <color theme="1"/>
      <name val="Calibri"/>
      <family val="2"/>
      <scheme val="minor"/>
    </font>
    <font>
      <vertAlign val="subscript"/>
      <sz val="12"/>
      <color theme="1"/>
      <name val="Calibri"/>
      <family val="2"/>
    </font>
    <font>
      <b/>
      <sz val="12"/>
      <color rgb="FF000000"/>
      <name val="Calibri"/>
      <family val="2"/>
      <scheme val="minor"/>
    </font>
    <font>
      <vertAlign val="subscript"/>
      <sz val="9.6"/>
      <color theme="1"/>
      <name val="Calibri"/>
      <family val="2"/>
    </font>
    <font>
      <vertAlign val="subscript"/>
      <sz val="12"/>
      <color theme="1"/>
      <name val="Calibri"/>
      <family val="2"/>
      <scheme val="minor"/>
    </font>
    <font>
      <vertAlign val="superscript"/>
      <sz val="9.6"/>
      <color theme="1"/>
      <name val="Calibri"/>
      <family val="2"/>
    </font>
    <font>
      <sz val="8"/>
      <name val="Calibri"/>
      <family val="2"/>
      <scheme val="minor"/>
    </font>
    <font>
      <sz val="11"/>
      <color theme="1"/>
      <name val="Arial"/>
      <family val="2"/>
    </font>
    <font>
      <b/>
      <sz val="11"/>
      <color rgb="FF0000FF"/>
      <name val="Calibri"/>
      <family val="2"/>
      <scheme val="minor"/>
    </font>
    <font>
      <sz val="11"/>
      <name val="Calibri"/>
      <family val="2"/>
      <scheme val="minor"/>
    </font>
    <font>
      <u/>
      <sz val="11"/>
      <color theme="10"/>
      <name val="Calibri"/>
      <family val="2"/>
      <scheme val="minor"/>
    </font>
    <font>
      <b/>
      <sz val="11"/>
      <color theme="1"/>
      <name val="Calibri"/>
      <family val="2"/>
      <scheme val="minor"/>
    </font>
    <font>
      <sz val="12"/>
      <color theme="0" tint="-0.249977111117893"/>
      <name val="Calibri"/>
      <family val="2"/>
      <scheme val="minor"/>
    </font>
    <font>
      <b/>
      <sz val="13"/>
      <color theme="3"/>
      <name val="Calibri"/>
      <family val="2"/>
      <scheme val="minor"/>
    </font>
    <font>
      <sz val="8"/>
      <color theme="1"/>
      <name val="Calibri"/>
      <family val="2"/>
      <scheme val="minor"/>
    </font>
    <font>
      <b/>
      <sz val="16"/>
      <name val="Calibri"/>
      <family val="2"/>
      <scheme val="minor"/>
    </font>
    <font>
      <b/>
      <sz val="20"/>
      <color theme="4"/>
      <name val="Calibri"/>
      <family val="2"/>
      <scheme val="minor"/>
    </font>
    <font>
      <i/>
      <sz val="11"/>
      <color theme="1"/>
      <name val="Calibri"/>
      <family val="2"/>
      <scheme val="minor"/>
    </font>
    <font>
      <b/>
      <sz val="20"/>
      <color rgb="FFC00000"/>
      <name val="Calibri"/>
      <family val="2"/>
      <scheme val="minor"/>
    </font>
    <font>
      <sz val="12"/>
      <color theme="2"/>
      <name val="Calibri"/>
      <family val="2"/>
      <scheme val="minor"/>
    </font>
    <font>
      <sz val="9"/>
      <color theme="1"/>
      <name val="Calibri"/>
      <family val="2"/>
      <scheme val="minor"/>
    </font>
    <font>
      <vertAlign val="subscript"/>
      <sz val="12"/>
      <color rgb="FF000000"/>
      <name val="Calibri"/>
      <family val="2"/>
      <scheme val="minor"/>
    </font>
    <font>
      <vertAlign val="superscript"/>
      <sz val="12"/>
      <color theme="1"/>
      <name val="Calibri"/>
      <family val="2"/>
      <scheme val="minor"/>
    </font>
    <font>
      <vertAlign val="subscript"/>
      <sz val="9.6"/>
      <name val="Calibri"/>
      <family val="2"/>
    </font>
    <font>
      <vertAlign val="subscript"/>
      <sz val="12"/>
      <name val="Calibri"/>
      <family val="2"/>
      <scheme val="minor"/>
    </font>
    <font>
      <sz val="8"/>
      <color rgb="FF000000"/>
      <name val="Calibri"/>
      <family val="2"/>
      <scheme val="minor"/>
    </font>
    <font>
      <vertAlign val="superscript"/>
      <sz val="10"/>
      <color theme="1"/>
      <name val="Calibri"/>
      <family val="2"/>
    </font>
    <font>
      <b/>
      <sz val="16"/>
      <color theme="1"/>
      <name val="Calibri"/>
      <family val="2"/>
      <scheme val="minor"/>
    </font>
    <font>
      <b/>
      <sz val="18"/>
      <color indexed="56"/>
      <name val="Cambria"/>
      <family val="2"/>
    </font>
    <font>
      <b/>
      <sz val="10"/>
      <color theme="1"/>
      <name val="Calibri"/>
      <family val="2"/>
      <scheme val="minor"/>
    </font>
    <font>
      <b/>
      <sz val="20"/>
      <color theme="2"/>
      <name val="Calibri"/>
      <family val="2"/>
      <scheme val="minor"/>
    </font>
    <font>
      <i/>
      <sz val="10"/>
      <name val="Calibri"/>
      <family val="4"/>
      <scheme val="minor"/>
    </font>
    <font>
      <sz val="11"/>
      <color theme="2"/>
      <name val="Calibri"/>
      <family val="2"/>
      <scheme val="minor"/>
    </font>
    <font>
      <i/>
      <sz val="11"/>
      <name val="Calibri"/>
      <family val="2"/>
    </font>
    <font>
      <sz val="12"/>
      <color theme="9"/>
      <name val="Calibri"/>
      <family val="2"/>
      <scheme val="minor"/>
    </font>
    <font>
      <b/>
      <sz val="13"/>
      <name val="Calibri"/>
      <family val="2"/>
      <scheme val="minor"/>
    </font>
    <font>
      <b/>
      <sz val="11"/>
      <color rgb="FFC00000"/>
      <name val="Calibri"/>
      <family val="2"/>
      <scheme val="minor"/>
    </font>
    <font>
      <sz val="11"/>
      <color rgb="FFC00000"/>
      <name val="Calibri"/>
      <family val="2"/>
      <scheme val="minor"/>
    </font>
    <font>
      <sz val="12"/>
      <color rgb="FFC00000"/>
      <name val="Calibri"/>
      <family val="2"/>
      <scheme val="minor"/>
    </font>
  </fonts>
  <fills count="8">
    <fill>
      <patternFill patternType="none"/>
    </fill>
    <fill>
      <patternFill patternType="gray125"/>
    </fill>
    <fill>
      <patternFill patternType="solid">
        <fgColor theme="6"/>
        <bgColor indexed="64"/>
      </patternFill>
    </fill>
    <fill>
      <patternFill patternType="solid">
        <fgColor theme="0" tint="-0.14999847407452621"/>
        <bgColor indexed="64"/>
      </patternFill>
    </fill>
    <fill>
      <patternFill patternType="solid">
        <fgColor rgb="FFD3E2DF"/>
        <bgColor indexed="64"/>
      </patternFill>
    </fill>
    <fill>
      <patternFill patternType="solid">
        <fgColor rgb="FF80AAA2"/>
        <bgColor indexed="64"/>
      </patternFill>
    </fill>
    <fill>
      <patternFill patternType="solid">
        <fgColor theme="4"/>
        <bgColor indexed="64"/>
      </patternFill>
    </fill>
    <fill>
      <patternFill patternType="solid">
        <fgColor theme="3"/>
        <bgColor indexed="64"/>
      </patternFill>
    </fill>
  </fills>
  <borders count="24">
    <border>
      <left/>
      <right/>
      <top/>
      <bottom/>
      <diagonal/>
    </border>
    <border>
      <left/>
      <right/>
      <top style="thin">
        <color theme="7"/>
      </top>
      <bottom style="thin">
        <color theme="7"/>
      </bottom>
      <diagonal/>
    </border>
    <border>
      <left style="thin">
        <color auto="1"/>
      </left>
      <right/>
      <top style="thin">
        <color auto="1"/>
      </top>
      <bottom/>
      <diagonal/>
    </border>
    <border>
      <left/>
      <right/>
      <top style="thin">
        <color auto="1"/>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bottom style="thick">
        <color theme="4" tint="0.499984740745262"/>
      </bottom>
      <diagonal/>
    </border>
    <border>
      <left/>
      <right/>
      <top style="thin">
        <color theme="8" tint="0.39994506668294322"/>
      </top>
      <bottom/>
      <diagonal/>
    </border>
    <border>
      <left style="thin">
        <color indexed="64"/>
      </left>
      <right/>
      <top style="thin">
        <color theme="8"/>
      </top>
      <bottom/>
      <diagonal/>
    </border>
    <border>
      <left/>
      <right/>
      <top style="thin">
        <color theme="8"/>
      </top>
      <bottom/>
      <diagonal/>
    </border>
    <border>
      <left/>
      <right/>
      <top style="thin">
        <color theme="8"/>
      </top>
      <bottom style="thin">
        <color theme="8"/>
      </bottom>
      <diagonal/>
    </border>
    <border>
      <left style="thin">
        <color indexed="64"/>
      </left>
      <right/>
      <top/>
      <bottom style="thin">
        <color theme="8" tint="0.39994506668294322"/>
      </bottom>
      <diagonal/>
    </border>
    <border>
      <left/>
      <right/>
      <top/>
      <bottom style="thin">
        <color theme="8" tint="0.39994506668294322"/>
      </bottom>
      <diagonal/>
    </border>
    <border>
      <left/>
      <right/>
      <top style="thin">
        <color indexed="64"/>
      </top>
      <bottom style="double">
        <color indexed="64"/>
      </bottom>
      <diagonal/>
    </border>
    <border>
      <left/>
      <right/>
      <top/>
      <bottom style="thin">
        <color theme="8"/>
      </bottom>
      <diagonal/>
    </border>
    <border>
      <left style="thin">
        <color indexed="64"/>
      </left>
      <right/>
      <top style="thin">
        <color theme="8" tint="0.39994506668294322"/>
      </top>
      <bottom style="thin">
        <color theme="8" tint="0.39994506668294322"/>
      </bottom>
      <diagonal/>
    </border>
    <border>
      <left/>
      <right/>
      <top style="thin">
        <color theme="8" tint="0.39994506668294322"/>
      </top>
      <bottom style="thin">
        <color theme="8" tint="0.39994506668294322"/>
      </bottom>
      <diagonal/>
    </border>
    <border>
      <left/>
      <right style="thick">
        <color rgb="FFFF6600"/>
      </right>
      <top/>
      <bottom/>
      <diagonal/>
    </border>
    <border>
      <left style="thick">
        <color rgb="FFFF6600"/>
      </left>
      <right/>
      <top/>
      <bottom/>
      <diagonal/>
    </border>
    <border>
      <left style="thick">
        <color rgb="FFFF6600"/>
      </left>
      <right style="thick">
        <color rgb="FFFF6600"/>
      </right>
      <top/>
      <bottom/>
      <diagonal/>
    </border>
    <border>
      <left/>
      <right style="thick">
        <color rgb="FFFF6600"/>
      </right>
      <top style="thin">
        <color auto="1"/>
      </top>
      <bottom/>
      <diagonal/>
    </border>
    <border>
      <left style="thick">
        <color rgb="FFFF6600"/>
      </left>
      <right/>
      <top style="thin">
        <color indexed="64"/>
      </top>
      <bottom/>
      <diagonal/>
    </border>
    <border>
      <left/>
      <right/>
      <top style="double">
        <color indexed="64"/>
      </top>
      <bottom/>
      <diagonal/>
    </border>
  </borders>
  <cellStyleXfs count="20">
    <xf numFmtId="0" fontId="0" fillId="0" borderId="0"/>
    <xf numFmtId="164" fontId="12" fillId="0" borderId="0" applyFont="0" applyFill="0" applyBorder="0" applyAlignment="0" applyProtection="0"/>
    <xf numFmtId="9" fontId="1" fillId="0" borderId="0" applyFont="0" applyFill="0" applyBorder="0" applyAlignment="0" applyProtection="0"/>
    <xf numFmtId="49" fontId="5" fillId="0" borderId="0" applyFill="0" applyAlignment="0"/>
    <xf numFmtId="0" fontId="9" fillId="2" borderId="1" applyNumberFormat="0" applyFill="0">
      <alignment horizontal="centerContinuous" wrapText="1"/>
    </xf>
    <xf numFmtId="0" fontId="22" fillId="0" borderId="0"/>
    <xf numFmtId="0" fontId="2" fillId="0" borderId="0"/>
    <xf numFmtId="0" fontId="23" fillId="0" borderId="0">
      <alignment horizontal="right"/>
    </xf>
    <xf numFmtId="14" fontId="1" fillId="0" borderId="0"/>
    <xf numFmtId="0" fontId="25" fillId="0" borderId="0" applyNumberFormat="0" applyFill="0" applyBorder="0" applyAlignment="0" applyProtection="0"/>
    <xf numFmtId="0" fontId="28" fillId="0" borderId="7" applyNumberFormat="0" applyFill="0" applyAlignment="0" applyProtection="0"/>
    <xf numFmtId="169" fontId="12" fillId="0" borderId="0" applyFont="0" applyFill="0" applyBorder="0" applyAlignment="0" applyProtection="0">
      <alignment horizontal="left"/>
      <protection locked="0"/>
    </xf>
    <xf numFmtId="0" fontId="43" fillId="0" borderId="0" applyNumberFormat="0" applyFill="0" applyBorder="0" applyAlignment="0" applyProtection="0"/>
    <xf numFmtId="49" fontId="45" fillId="0" borderId="0" applyFill="0" applyAlignment="0"/>
    <xf numFmtId="49" fontId="30" fillId="0" borderId="0" applyFill="0" applyAlignment="0"/>
    <xf numFmtId="49" fontId="46" fillId="0" borderId="0" applyFill="0" applyProtection="0">
      <alignment horizontal="left" indent="1"/>
    </xf>
    <xf numFmtId="164" fontId="24" fillId="0" borderId="0" applyFont="0" applyFill="0" applyBorder="0" applyAlignment="0" applyProtection="0"/>
    <xf numFmtId="0" fontId="47" fillId="6" borderId="1" applyNumberFormat="0" applyFill="0" applyAlignment="0">
      <protection locked="0"/>
    </xf>
    <xf numFmtId="0" fontId="1" fillId="7" borderId="1" applyNumberFormat="0" applyFill="0" applyAlignment="0"/>
    <xf numFmtId="0" fontId="25" fillId="0" borderId="0" applyNumberFormat="0" applyFill="0" applyBorder="0" applyAlignment="0" applyProtection="0"/>
  </cellStyleXfs>
  <cellXfs count="188">
    <xf numFmtId="0" fontId="0" fillId="0" borderId="0" xfId="0"/>
    <xf numFmtId="0" fontId="4" fillId="0" borderId="0" xfId="0" applyFont="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10" fillId="0" borderId="6" xfId="0" applyFont="1" applyBorder="1"/>
    <xf numFmtId="165" fontId="8" fillId="0" borderId="0" xfId="1" applyNumberFormat="1" applyFont="1" applyBorder="1"/>
    <xf numFmtId="164" fontId="8" fillId="0" borderId="5" xfId="1" applyFont="1" applyFill="1" applyBorder="1"/>
    <xf numFmtId="164" fontId="8" fillId="0" borderId="5" xfId="1" applyFont="1" applyBorder="1"/>
    <xf numFmtId="0" fontId="7" fillId="0" borderId="3" xfId="0" applyFont="1" applyBorder="1"/>
    <xf numFmtId="166" fontId="4" fillId="0" borderId="3" xfId="0" applyNumberFormat="1" applyFont="1" applyBorder="1"/>
    <xf numFmtId="166" fontId="4" fillId="0" borderId="5" xfId="0" applyNumberFormat="1" applyFont="1" applyBorder="1"/>
    <xf numFmtId="0" fontId="7" fillId="0" borderId="2" xfId="0" applyFont="1" applyBorder="1"/>
    <xf numFmtId="0" fontId="7" fillId="0" borderId="6" xfId="0" applyFont="1" applyBorder="1"/>
    <xf numFmtId="0" fontId="8" fillId="0" borderId="6" xfId="0" applyFont="1" applyBorder="1"/>
    <xf numFmtId="167" fontId="4" fillId="0" borderId="5" xfId="0" applyNumberFormat="1" applyFont="1" applyBorder="1"/>
    <xf numFmtId="165" fontId="8" fillId="0" borderId="0" xfId="1" applyNumberFormat="1" applyFont="1" applyFill="1" applyBorder="1"/>
    <xf numFmtId="9" fontId="8" fillId="0" borderId="0" xfId="2" applyFont="1" applyFill="1" applyBorder="1"/>
    <xf numFmtId="10" fontId="8" fillId="0" borderId="0" xfId="2" applyNumberFormat="1" applyFont="1" applyFill="1" applyBorder="1"/>
    <xf numFmtId="0" fontId="30" fillId="4" borderId="8" xfId="10" applyFont="1" applyFill="1" applyBorder="1" applyAlignment="1">
      <alignment horizontal="left"/>
    </xf>
    <xf numFmtId="0" fontId="28" fillId="4" borderId="8" xfId="10" applyNumberFormat="1" applyFill="1" applyBorder="1" applyAlignment="1">
      <alignment horizontal="left"/>
    </xf>
    <xf numFmtId="0" fontId="0" fillId="4" borderId="8" xfId="0" applyFill="1" applyBorder="1"/>
    <xf numFmtId="0" fontId="4" fillId="0" borderId="6" xfId="0" quotePrefix="1" applyFont="1" applyBorder="1"/>
    <xf numFmtId="0" fontId="12" fillId="4" borderId="9" xfId="10" applyNumberFormat="1" applyFont="1" applyFill="1" applyBorder="1" applyAlignment="1"/>
    <xf numFmtId="0" fontId="12" fillId="4" borderId="10" xfId="10" applyNumberFormat="1" applyFont="1" applyFill="1" applyBorder="1" applyAlignment="1"/>
    <xf numFmtId="0" fontId="12" fillId="4" borderId="10" xfId="10" applyNumberFormat="1" applyFont="1" applyFill="1" applyBorder="1" applyAlignment="1">
      <alignment wrapText="1"/>
    </xf>
    <xf numFmtId="0" fontId="12" fillId="4" borderId="6" xfId="10" applyNumberFormat="1" applyFont="1" applyFill="1" applyBorder="1" applyAlignment="1"/>
    <xf numFmtId="0" fontId="12" fillId="4" borderId="0" xfId="10" applyNumberFormat="1" applyFont="1" applyFill="1" applyBorder="1" applyAlignment="1"/>
    <xf numFmtId="0" fontId="12" fillId="4" borderId="0" xfId="10" applyNumberFormat="1" applyFont="1" applyFill="1" applyBorder="1" applyAlignment="1">
      <alignment wrapText="1"/>
    </xf>
    <xf numFmtId="49" fontId="5" fillId="5" borderId="11" xfId="3" applyFill="1" applyBorder="1" applyAlignment="1">
      <alignment horizontal="left"/>
    </xf>
    <xf numFmtId="0" fontId="0" fillId="5" borderId="11" xfId="0" applyFill="1" applyBorder="1"/>
    <xf numFmtId="0" fontId="12" fillId="4" borderId="12" xfId="10" applyNumberFormat="1" applyFont="1" applyFill="1" applyBorder="1" applyAlignment="1"/>
    <xf numFmtId="0" fontId="12" fillId="4" borderId="13" xfId="10" applyNumberFormat="1" applyFont="1" applyFill="1" applyBorder="1" applyAlignment="1"/>
    <xf numFmtId="0" fontId="12" fillId="4" borderId="13" xfId="10" applyNumberFormat="1" applyFont="1" applyFill="1" applyBorder="1" applyAlignment="1">
      <alignment wrapText="1"/>
    </xf>
    <xf numFmtId="165" fontId="34" fillId="0" borderId="0" xfId="1" applyNumberFormat="1" applyFont="1" applyFill="1" applyBorder="1"/>
    <xf numFmtId="165" fontId="34" fillId="0" borderId="0" xfId="1" applyNumberFormat="1" applyFont="1" applyBorder="1"/>
    <xf numFmtId="0" fontId="0" fillId="0" borderId="6" xfId="0" applyBorder="1"/>
    <xf numFmtId="0" fontId="30" fillId="4" borderId="10" xfId="10" applyFont="1" applyFill="1" applyBorder="1" applyAlignment="1">
      <alignment horizontal="left"/>
    </xf>
    <xf numFmtId="0" fontId="28" fillId="4" borderId="10" xfId="10" applyNumberFormat="1" applyFill="1" applyBorder="1" applyAlignment="1">
      <alignment horizontal="left"/>
    </xf>
    <xf numFmtId="0" fontId="0" fillId="4" borderId="10" xfId="0" applyFill="1" applyBorder="1"/>
    <xf numFmtId="0" fontId="0" fillId="0" borderId="2" xfId="0" applyBorder="1"/>
    <xf numFmtId="0" fontId="0" fillId="0" borderId="3" xfId="0" applyBorder="1"/>
    <xf numFmtId="0" fontId="33" fillId="0" borderId="6" xfId="12" applyFont="1" applyFill="1" applyBorder="1" applyAlignment="1">
      <alignment horizontal="centerContinuous"/>
    </xf>
    <xf numFmtId="15" fontId="44" fillId="0" borderId="6" xfId="0" applyNumberFormat="1" applyFont="1" applyBorder="1" applyAlignment="1">
      <alignment horizontal="centerContinuous"/>
    </xf>
    <xf numFmtId="0" fontId="0" fillId="0" borderId="4" xfId="0" applyBorder="1"/>
    <xf numFmtId="0" fontId="0" fillId="0" borderId="5" xfId="0" applyBorder="1"/>
    <xf numFmtId="0" fontId="0" fillId="0" borderId="0" xfId="0" applyAlignment="1">
      <alignment horizontal="left" vertical="top"/>
    </xf>
    <xf numFmtId="0" fontId="12" fillId="4" borderId="6" xfId="14" applyNumberFormat="1" applyFont="1" applyFill="1" applyBorder="1" applyAlignment="1"/>
    <xf numFmtId="164" fontId="0" fillId="0" borderId="0" xfId="16" applyFont="1" applyFill="1" applyBorder="1" applyAlignment="1">
      <alignment horizontal="left" vertical="top"/>
    </xf>
    <xf numFmtId="0" fontId="50" fillId="4" borderId="8" xfId="10" applyNumberFormat="1" applyFont="1" applyFill="1" applyBorder="1" applyAlignment="1">
      <alignment horizontal="left"/>
    </xf>
    <xf numFmtId="9" fontId="34" fillId="0" borderId="0" xfId="2" applyFont="1" applyFill="1" applyBorder="1"/>
    <xf numFmtId="0" fontId="3" fillId="0" borderId="6" xfId="0" applyFont="1" applyBorder="1"/>
    <xf numFmtId="172" fontId="8" fillId="0" borderId="14" xfId="0" applyNumberFormat="1" applyFont="1" applyBorder="1"/>
    <xf numFmtId="10" fontId="34" fillId="0" borderId="0" xfId="2" applyNumberFormat="1" applyFont="1" applyFill="1" applyBorder="1"/>
    <xf numFmtId="10" fontId="49" fillId="0" borderId="0" xfId="2" applyNumberFormat="1" applyFont="1" applyFill="1" applyBorder="1"/>
    <xf numFmtId="0" fontId="0" fillId="0" borderId="0" xfId="0" applyFill="1"/>
    <xf numFmtId="0" fontId="42"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xf numFmtId="0" fontId="0" fillId="0" borderId="0" xfId="0" applyBorder="1" applyAlignment="1">
      <alignment horizontal="centerContinuous"/>
    </xf>
    <xf numFmtId="49" fontId="45" fillId="0" borderId="0" xfId="13" applyFill="1" applyBorder="1"/>
    <xf numFmtId="0" fontId="0" fillId="0" borderId="0" xfId="0" applyBorder="1" applyAlignment="1">
      <alignment horizontal="left" vertical="top"/>
    </xf>
    <xf numFmtId="0" fontId="0" fillId="0" borderId="0" xfId="0" applyFill="1" applyBorder="1"/>
    <xf numFmtId="0" fontId="12" fillId="4" borderId="0" xfId="14" applyNumberFormat="1" applyFont="1" applyFill="1" applyBorder="1" applyAlignment="1"/>
    <xf numFmtId="0" fontId="12" fillId="4" borderId="0" xfId="14" applyNumberFormat="1" applyFont="1" applyFill="1" applyBorder="1" applyAlignment="1">
      <alignment wrapText="1"/>
    </xf>
    <xf numFmtId="0" fontId="12" fillId="0" borderId="0" xfId="14" applyNumberFormat="1" applyFont="1" applyFill="1" applyBorder="1" applyAlignment="1">
      <alignment wrapText="1"/>
    </xf>
    <xf numFmtId="49" fontId="46" fillId="0" borderId="0" xfId="15" applyBorder="1" applyAlignment="1">
      <alignment horizontal="left" vertical="top" indent="1"/>
    </xf>
    <xf numFmtId="0" fontId="0" fillId="5" borderId="0" xfId="0" applyFill="1" applyBorder="1"/>
    <xf numFmtId="49" fontId="5" fillId="5" borderId="0" xfId="3" applyFill="1" applyBorder="1" applyAlignment="1">
      <alignment horizontal="left" vertical="top" indent="1"/>
    </xf>
    <xf numFmtId="0" fontId="0" fillId="0" borderId="0" xfId="0" applyBorder="1" applyAlignment="1">
      <alignment horizontal="left" vertical="top" wrapText="1"/>
    </xf>
    <xf numFmtId="0" fontId="0" fillId="0" borderId="0" xfId="0" applyBorder="1" applyAlignment="1">
      <alignment wrapText="1"/>
    </xf>
    <xf numFmtId="0" fontId="0" fillId="5" borderId="0" xfId="0" applyFill="1" applyBorder="1" applyAlignment="1">
      <alignment horizontal="left" vertical="top" wrapText="1"/>
    </xf>
    <xf numFmtId="0" fontId="0" fillId="5" borderId="0" xfId="0" applyFill="1" applyBorder="1" applyAlignment="1">
      <alignment vertical="top" wrapText="1"/>
    </xf>
    <xf numFmtId="0" fontId="0" fillId="0" borderId="0" xfId="0" applyFill="1" applyBorder="1" applyAlignment="1">
      <alignment horizontal="left" vertical="top" wrapText="1"/>
    </xf>
    <xf numFmtId="0" fontId="33" fillId="0" borderId="15" xfId="0" applyFont="1" applyBorder="1" applyAlignment="1">
      <alignment horizontal="left"/>
    </xf>
    <xf numFmtId="0" fontId="31" fillId="0" borderId="15" xfId="0" applyFont="1" applyBorder="1" applyAlignment="1">
      <alignment horizontal="left"/>
    </xf>
    <xf numFmtId="0" fontId="0" fillId="0" borderId="15" xfId="0" applyBorder="1"/>
    <xf numFmtId="0" fontId="25" fillId="0" borderId="0" xfId="19" applyBorder="1"/>
    <xf numFmtId="0" fontId="2" fillId="0" borderId="15" xfId="0" applyFont="1" applyBorder="1" applyAlignment="1">
      <alignment horizontal="left"/>
    </xf>
    <xf numFmtId="0" fontId="0" fillId="0" borderId="13" xfId="0" applyBorder="1"/>
    <xf numFmtId="0" fontId="12" fillId="4" borderId="16" xfId="10" applyNumberFormat="1" applyFont="1" applyFill="1" applyBorder="1" applyAlignment="1"/>
    <xf numFmtId="0" fontId="12" fillId="4" borderId="17" xfId="10" applyNumberFormat="1" applyFont="1" applyFill="1" applyBorder="1" applyAlignment="1"/>
    <xf numFmtId="0" fontId="12" fillId="4" borderId="17" xfId="10" applyNumberFormat="1" applyFont="1" applyFill="1" applyBorder="1" applyAlignment="1">
      <alignment wrapText="1"/>
    </xf>
    <xf numFmtId="0" fontId="0" fillId="0" borderId="8" xfId="0" applyBorder="1"/>
    <xf numFmtId="1" fontId="51" fillId="0" borderId="0" xfId="0" applyNumberFormat="1" applyFont="1" applyBorder="1"/>
    <xf numFmtId="0" fontId="51" fillId="0" borderId="0" xfId="0" applyFont="1" applyBorder="1"/>
    <xf numFmtId="0" fontId="24" fillId="0" borderId="13" xfId="0" applyFont="1" applyBorder="1"/>
    <xf numFmtId="0" fontId="24" fillId="0" borderId="8" xfId="0" applyFont="1" applyBorder="1"/>
    <xf numFmtId="0" fontId="24" fillId="0" borderId="0" xfId="0" applyFont="1" applyBorder="1"/>
    <xf numFmtId="171" fontId="24" fillId="0" borderId="0" xfId="2" applyNumberFormat="1" applyFont="1" applyBorder="1"/>
    <xf numFmtId="170" fontId="24" fillId="0" borderId="0" xfId="0" applyNumberFormat="1" applyFont="1" applyBorder="1"/>
    <xf numFmtId="170" fontId="52" fillId="0" borderId="0" xfId="2" applyNumberFormat="1" applyFont="1" applyBorder="1"/>
    <xf numFmtId="1" fontId="51" fillId="0" borderId="18" xfId="0" applyNumberFormat="1" applyFont="1" applyBorder="1"/>
    <xf numFmtId="1" fontId="24" fillId="0" borderId="19" xfId="0" applyNumberFormat="1" applyFont="1" applyBorder="1"/>
    <xf numFmtId="1" fontId="24" fillId="0" borderId="0" xfId="0" applyNumberFormat="1" applyFont="1" applyBorder="1"/>
    <xf numFmtId="171" fontId="0" fillId="0" borderId="0" xfId="2" applyNumberFormat="1" applyFont="1" applyBorder="1"/>
    <xf numFmtId="0" fontId="2" fillId="0" borderId="0" xfId="0" applyFont="1" applyBorder="1" applyAlignment="1">
      <alignment horizontal="left"/>
    </xf>
    <xf numFmtId="0" fontId="32" fillId="0" borderId="15" xfId="0" applyFont="1" applyBorder="1" applyAlignment="1">
      <alignment horizontal="left"/>
    </xf>
    <xf numFmtId="0" fontId="0" fillId="0" borderId="10" xfId="0" applyBorder="1" applyAlignment="1">
      <alignment horizontal="left"/>
    </xf>
    <xf numFmtId="0" fontId="0" fillId="0" borderId="10" xfId="0" applyBorder="1"/>
    <xf numFmtId="0" fontId="3" fillId="0" borderId="0" xfId="0" applyFont="1" applyBorder="1"/>
    <xf numFmtId="0" fontId="6" fillId="0" borderId="0" xfId="0" applyFont="1" applyBorder="1" applyAlignment="1">
      <alignment horizontal="right"/>
    </xf>
    <xf numFmtId="0" fontId="26" fillId="0" borderId="0" xfId="0" applyFont="1" applyBorder="1"/>
    <xf numFmtId="0" fontId="7" fillId="0" borderId="0" xfId="0" applyFont="1" applyBorder="1"/>
    <xf numFmtId="0" fontId="7" fillId="0" borderId="18" xfId="0" applyFont="1" applyBorder="1"/>
    <xf numFmtId="0" fontId="7" fillId="0" borderId="19" xfId="0" applyFont="1" applyBorder="1"/>
    <xf numFmtId="0" fontId="4" fillId="0" borderId="0" xfId="0" applyFont="1" applyBorder="1"/>
    <xf numFmtId="0" fontId="7" fillId="0" borderId="0" xfId="0" applyFont="1" applyBorder="1" applyAlignment="1">
      <alignment horizontal="right"/>
    </xf>
    <xf numFmtId="0" fontId="0" fillId="0" borderId="0" xfId="0" applyBorder="1" applyAlignment="1">
      <alignment vertical="center"/>
    </xf>
    <xf numFmtId="0" fontId="10" fillId="0" borderId="8" xfId="0" applyFont="1" applyBorder="1"/>
    <xf numFmtId="10" fontId="8" fillId="0" borderId="8" xfId="0" applyNumberFormat="1" applyFont="1" applyBorder="1"/>
    <xf numFmtId="0" fontId="4" fillId="0" borderId="8" xfId="0" applyFont="1" applyBorder="1"/>
    <xf numFmtId="0" fontId="4" fillId="0" borderId="0" xfId="0" applyFont="1" applyBorder="1" applyAlignment="1">
      <alignment wrapText="1"/>
    </xf>
    <xf numFmtId="0" fontId="4" fillId="0" borderId="12" xfId="0" applyFont="1" applyBorder="1"/>
    <xf numFmtId="0" fontId="4" fillId="0" borderId="15" xfId="0" applyFont="1" applyBorder="1"/>
    <xf numFmtId="165" fontId="8" fillId="0" borderId="15" xfId="1" applyNumberFormat="1" applyFont="1" applyFill="1" applyBorder="1"/>
    <xf numFmtId="3" fontId="34" fillId="0" borderId="0" xfId="0" applyNumberFormat="1" applyFont="1" applyBorder="1"/>
    <xf numFmtId="9" fontId="8" fillId="0" borderId="0" xfId="0" applyNumberFormat="1" applyFont="1" applyBorder="1"/>
    <xf numFmtId="0" fontId="4" fillId="0" borderId="0" xfId="0" applyFont="1" applyBorder="1" applyAlignment="1">
      <alignment horizontal="left" vertical="top" wrapText="1"/>
    </xf>
    <xf numFmtId="0" fontId="10" fillId="0" borderId="0" xfId="0" applyFont="1" applyBorder="1"/>
    <xf numFmtId="10" fontId="11" fillId="0" borderId="0" xfId="0" applyNumberFormat="1" applyFont="1" applyBorder="1" applyAlignment="1">
      <alignment horizontal="right" vertical="center"/>
    </xf>
    <xf numFmtId="10" fontId="27" fillId="0" borderId="0" xfId="0" applyNumberFormat="1" applyFont="1" applyBorder="1"/>
    <xf numFmtId="10" fontId="49" fillId="0" borderId="0" xfId="0" applyNumberFormat="1" applyFont="1" applyBorder="1"/>
    <xf numFmtId="0" fontId="14" fillId="0" borderId="0" xfId="0" applyFont="1" applyBorder="1" applyAlignment="1">
      <alignment horizontal="left" vertical="top"/>
    </xf>
    <xf numFmtId="10" fontId="8" fillId="0" borderId="0" xfId="0" applyNumberFormat="1" applyFont="1" applyBorder="1"/>
    <xf numFmtId="10" fontId="8" fillId="0" borderId="19" xfId="0" applyNumberFormat="1" applyFont="1" applyBorder="1"/>
    <xf numFmtId="10" fontId="8" fillId="0" borderId="20" xfId="0" applyNumberFormat="1" applyFont="1" applyBorder="1"/>
    <xf numFmtId="10" fontId="34" fillId="0" borderId="0" xfId="0" applyNumberFormat="1" applyFont="1" applyBorder="1"/>
    <xf numFmtId="0" fontId="4" fillId="0" borderId="0" xfId="0" applyFont="1" applyBorder="1" applyAlignment="1">
      <alignment vertical="center"/>
    </xf>
    <xf numFmtId="10" fontId="53" fillId="0" borderId="0" xfId="0" applyNumberFormat="1" applyFont="1" applyBorder="1"/>
    <xf numFmtId="0" fontId="25" fillId="0" borderId="0" xfId="19" applyFill="1" applyBorder="1" applyAlignment="1">
      <alignment wrapText="1"/>
    </xf>
    <xf numFmtId="164" fontId="34" fillId="0" borderId="0" xfId="1" applyFont="1" applyBorder="1"/>
    <xf numFmtId="164" fontId="8" fillId="0" borderId="0" xfId="1" applyFont="1" applyBorder="1"/>
    <xf numFmtId="0" fontId="17" fillId="0" borderId="0" xfId="0" applyFont="1" applyBorder="1" applyAlignment="1">
      <alignment horizontal="left" vertical="top"/>
    </xf>
    <xf numFmtId="0" fontId="8" fillId="0" borderId="0" xfId="0" applyFont="1" applyBorder="1"/>
    <xf numFmtId="0" fontId="4" fillId="0" borderId="13" xfId="0" applyFont="1" applyBorder="1"/>
    <xf numFmtId="165" fontId="8" fillId="0" borderId="13" xfId="1" applyNumberFormat="1" applyFont="1" applyFill="1" applyBorder="1"/>
    <xf numFmtId="164" fontId="34" fillId="0" borderId="13" xfId="1" applyFont="1" applyBorder="1"/>
    <xf numFmtId="164" fontId="8" fillId="0" borderId="13" xfId="1" applyFont="1" applyBorder="1"/>
    <xf numFmtId="0" fontId="4" fillId="0" borderId="13" xfId="0" applyFont="1" applyBorder="1" applyAlignment="1">
      <alignment horizontal="left" vertical="top" wrapText="1"/>
    </xf>
    <xf numFmtId="0" fontId="33" fillId="0" borderId="3" xfId="0" applyFont="1" applyBorder="1" applyAlignment="1">
      <alignment horizontal="left"/>
    </xf>
    <xf numFmtId="0" fontId="6" fillId="0" borderId="3" xfId="0" applyFont="1" applyBorder="1" applyAlignment="1">
      <alignment horizontal="right"/>
    </xf>
    <xf numFmtId="0" fontId="26" fillId="0" borderId="3" xfId="0" applyFont="1" applyBorder="1"/>
    <xf numFmtId="0" fontId="7" fillId="0" borderId="21" xfId="0" applyFont="1" applyBorder="1"/>
    <xf numFmtId="0" fontId="7" fillId="0" borderId="22" xfId="0" applyFont="1" applyBorder="1"/>
    <xf numFmtId="0" fontId="10" fillId="0" borderId="13" xfId="0" applyFont="1" applyBorder="1"/>
    <xf numFmtId="10" fontId="8" fillId="0" borderId="13" xfId="0" applyNumberFormat="1" applyFont="1" applyBorder="1"/>
    <xf numFmtId="166" fontId="49" fillId="0" borderId="0" xfId="0" applyNumberFormat="1" applyFont="1" applyBorder="1"/>
    <xf numFmtId="166" fontId="49" fillId="0" borderId="18" xfId="0" applyNumberFormat="1" applyFont="1" applyBorder="1"/>
    <xf numFmtId="166" fontId="4" fillId="0" borderId="0" xfId="0" applyNumberFormat="1" applyFont="1" applyBorder="1"/>
    <xf numFmtId="166" fontId="49" fillId="0" borderId="20" xfId="0" applyNumberFormat="1" applyFont="1" applyBorder="1"/>
    <xf numFmtId="166" fontId="4" fillId="0" borderId="19" xfId="0" applyNumberFormat="1" applyFont="1" applyBorder="1"/>
    <xf numFmtId="166" fontId="4" fillId="0" borderId="18" xfId="0" applyNumberFormat="1" applyFont="1" applyBorder="1"/>
    <xf numFmtId="166" fontId="4" fillId="0" borderId="20" xfId="0" applyNumberFormat="1" applyFont="1" applyBorder="1"/>
    <xf numFmtId="0" fontId="8" fillId="0" borderId="0" xfId="0" applyFont="1" applyBorder="1" applyAlignment="1">
      <alignment wrapText="1"/>
    </xf>
    <xf numFmtId="166" fontId="3" fillId="0" borderId="0" xfId="0" applyNumberFormat="1" applyFont="1" applyBorder="1"/>
    <xf numFmtId="0" fontId="4" fillId="3" borderId="0" xfId="0" applyFont="1" applyFill="1" applyBorder="1"/>
    <xf numFmtId="166" fontId="4" fillId="3" borderId="0" xfId="0" applyNumberFormat="1" applyFont="1" applyFill="1" applyBorder="1"/>
    <xf numFmtId="0" fontId="30" fillId="4" borderId="3" xfId="10" applyFont="1" applyFill="1" applyBorder="1" applyAlignment="1">
      <alignment horizontal="left"/>
    </xf>
    <xf numFmtId="0" fontId="28" fillId="4" borderId="3" xfId="10" applyNumberFormat="1" applyFill="1" applyBorder="1" applyAlignment="1">
      <alignment horizontal="left"/>
    </xf>
    <xf numFmtId="0" fontId="0" fillId="4" borderId="3" xfId="0" applyFill="1" applyBorder="1"/>
    <xf numFmtId="0" fontId="14" fillId="0" borderId="0" xfId="0" applyFont="1" applyBorder="1"/>
    <xf numFmtId="10" fontId="49" fillId="0" borderId="0" xfId="2" applyNumberFormat="1" applyFont="1" applyBorder="1"/>
    <xf numFmtId="166" fontId="8" fillId="0" borderId="0" xfId="0" applyNumberFormat="1" applyFont="1" applyBorder="1"/>
    <xf numFmtId="166" fontId="8" fillId="0" borderId="19" xfId="0" applyNumberFormat="1" applyFont="1" applyBorder="1"/>
    <xf numFmtId="0" fontId="4" fillId="0" borderId="0" xfId="0" applyFont="1" applyBorder="1" applyAlignment="1">
      <alignment horizontal="left" vertical="center"/>
    </xf>
    <xf numFmtId="0" fontId="6" fillId="0" borderId="3" xfId="0" applyFont="1" applyBorder="1"/>
    <xf numFmtId="0" fontId="4" fillId="0" borderId="3" xfId="0" applyFont="1" applyBorder="1" applyAlignment="1">
      <alignment vertical="center"/>
    </xf>
    <xf numFmtId="3" fontId="4" fillId="0" borderId="0" xfId="0" applyNumberFormat="1" applyFont="1" applyBorder="1"/>
    <xf numFmtId="0" fontId="4" fillId="0" borderId="0" xfId="0" quotePrefix="1" applyFont="1" applyBorder="1"/>
    <xf numFmtId="166" fontId="4" fillId="0" borderId="15" xfId="0" applyNumberFormat="1" applyFont="1" applyBorder="1"/>
    <xf numFmtId="0" fontId="4" fillId="0" borderId="15" xfId="0" applyFont="1" applyBorder="1" applyAlignment="1">
      <alignment vertical="center"/>
    </xf>
    <xf numFmtId="10" fontId="4" fillId="0" borderId="0" xfId="0" applyNumberFormat="1" applyFont="1" applyBorder="1"/>
    <xf numFmtId="2" fontId="4" fillId="0" borderId="0" xfId="0" applyNumberFormat="1" applyFont="1" applyBorder="1"/>
    <xf numFmtId="0" fontId="8" fillId="0" borderId="0" xfId="0" applyFont="1" applyBorder="1" applyAlignment="1">
      <alignment vertical="center"/>
    </xf>
    <xf numFmtId="0" fontId="10" fillId="0" borderId="0" xfId="0" applyFont="1" applyBorder="1" applyAlignment="1">
      <alignment wrapText="1"/>
    </xf>
    <xf numFmtId="166" fontId="4" fillId="0" borderId="13" xfId="0" applyNumberFormat="1" applyFont="1" applyBorder="1"/>
    <xf numFmtId="0" fontId="7" fillId="3" borderId="0" xfId="0" applyFont="1" applyFill="1" applyBorder="1"/>
    <xf numFmtId="166" fontId="8" fillId="0" borderId="18" xfId="0" applyNumberFormat="1" applyFont="1" applyBorder="1"/>
    <xf numFmtId="168" fontId="4" fillId="0" borderId="0" xfId="0" applyNumberFormat="1" applyFont="1" applyBorder="1"/>
    <xf numFmtId="168" fontId="4" fillId="0" borderId="18" xfId="0" applyNumberFormat="1" applyFont="1" applyBorder="1"/>
    <xf numFmtId="168" fontId="4" fillId="0" borderId="19" xfId="0" applyNumberFormat="1" applyFont="1" applyBorder="1"/>
    <xf numFmtId="167" fontId="13" fillId="0" borderId="0" xfId="0" applyNumberFormat="1" applyFont="1" applyBorder="1"/>
    <xf numFmtId="167" fontId="8" fillId="0" borderId="0" xfId="0" applyNumberFormat="1" applyFont="1" applyBorder="1"/>
    <xf numFmtId="166" fontId="4" fillId="0" borderId="23" xfId="0" applyNumberFormat="1" applyFont="1" applyBorder="1"/>
    <xf numFmtId="167" fontId="4" fillId="0" borderId="3" xfId="0" applyNumberFormat="1" applyFont="1" applyBorder="1"/>
    <xf numFmtId="167" fontId="4" fillId="0" borderId="0" xfId="0" applyNumberFormat="1" applyFont="1" applyBorder="1"/>
  </cellXfs>
  <cellStyles count="20">
    <cellStyle name="Comma" xfId="1" builtinId="3"/>
    <cellStyle name="Comma [0] 2" xfId="16" xr:uid="{7803CA2D-5223-40FA-85E1-FDD305929C59}"/>
    <cellStyle name="Explanatory Text 2" xfId="15" xr:uid="{3AA2F85B-FD40-4569-80EF-A95DA900408E}"/>
    <cellStyle name="Heading 1" xfId="3" builtinId="16"/>
    <cellStyle name="Heading 2" xfId="10" builtinId="17"/>
    <cellStyle name="Heading 2 2" xfId="14" xr:uid="{49C584FA-D06B-4997-ADEC-6F4DEC798C8E}"/>
    <cellStyle name="Hyperlink" xfId="19" builtinId="8"/>
    <cellStyle name="Hyperlink 2" xfId="9" xr:uid="{39F51FC7-9352-4425-A409-F48AF49A3C2A}"/>
    <cellStyle name="Input 2" xfId="17" xr:uid="{0F7B25BD-7B08-4B5D-984A-6CE8A363C98F}"/>
    <cellStyle name="Label" xfId="4" xr:uid="{560FEE52-1CA8-4CE1-871E-EF6A56FE4C07}"/>
    <cellStyle name="MPS axes" xfId="7" xr:uid="{6C62EC5F-47E7-4BA2-8700-4B008E4B1F4F}"/>
    <cellStyle name="MPS dates" xfId="8" xr:uid="{02E6FD56-90F7-4E01-B7E0-5C300257C1BF}"/>
    <cellStyle name="MPS title" xfId="6" xr:uid="{77CDD672-8797-4EC0-9DFA-972462ACB3A8}"/>
    <cellStyle name="Normal" xfId="0" builtinId="0"/>
    <cellStyle name="Normal 3 2" xfId="5" xr:uid="{90A9A627-7B21-4CE7-850C-E5C807BB10DB}"/>
    <cellStyle name="Output 2" xfId="18" xr:uid="{D83DCEC2-7A75-428F-9DF5-EB0FD18B6EF8}"/>
    <cellStyle name="Percent" xfId="2" builtinId="5"/>
    <cellStyle name="Title 2" xfId="13" xr:uid="{ED6E0BC3-E20B-49CF-A7B8-60574BF522EA}"/>
    <cellStyle name="Title 2 2" xfId="12" xr:uid="{BC35C64A-212D-42E7-B850-E876D37DA850}"/>
    <cellStyle name="Year" xfId="11" xr:uid="{D8DBFBF3-A495-4D1B-9AD1-E6C48735D60E}"/>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314325</xdr:colOff>
      <xdr:row>0</xdr:row>
      <xdr:rowOff>142875</xdr:rowOff>
    </xdr:from>
    <xdr:to>
      <xdr:col>1</xdr:col>
      <xdr:colOff>884522</xdr:colOff>
      <xdr:row>1</xdr:row>
      <xdr:rowOff>657975</xdr:rowOff>
    </xdr:to>
    <xdr:pic>
      <xdr:nvPicPr>
        <xdr:cNvPr id="2" name="Picture 1">
          <a:extLst>
            <a:ext uri="{FF2B5EF4-FFF2-40B4-BE49-F238E27FC236}">
              <a16:creationId xmlns:a16="http://schemas.microsoft.com/office/drawing/2014/main" id="{E8EDC5EF-3178-4C76-8CA0-D3E34F5458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142875"/>
          <a:ext cx="2465672" cy="705600"/>
        </a:xfrm>
        <a:prstGeom prst="rect">
          <a:avLst/>
        </a:prstGeom>
      </xdr:spPr>
    </xdr:pic>
    <xdr:clientData/>
  </xdr:twoCellAnchor>
  <xdr:twoCellAnchor editAs="oneCell">
    <xdr:from>
      <xdr:col>0</xdr:col>
      <xdr:colOff>0</xdr:colOff>
      <xdr:row>1</xdr:row>
      <xdr:rowOff>2179320</xdr:rowOff>
    </xdr:from>
    <xdr:to>
      <xdr:col>4</xdr:col>
      <xdr:colOff>0</xdr:colOff>
      <xdr:row>14</xdr:row>
      <xdr:rowOff>0</xdr:rowOff>
    </xdr:to>
    <xdr:pic>
      <xdr:nvPicPr>
        <xdr:cNvPr id="3" name="Picture 2">
          <a:extLst>
            <a:ext uri="{FF2B5EF4-FFF2-40B4-BE49-F238E27FC236}">
              <a16:creationId xmlns:a16="http://schemas.microsoft.com/office/drawing/2014/main" id="{D5AB99C6-233C-4741-95D7-A5A4BFCA7A1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369820"/>
          <a:ext cx="9629775" cy="3230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314325</xdr:colOff>
      <xdr:row>4</xdr:row>
      <xdr:rowOff>47625</xdr:rowOff>
    </xdr:from>
    <xdr:to>
      <xdr:col>10</xdr:col>
      <xdr:colOff>467650</xdr:colOff>
      <xdr:row>51</xdr:row>
      <xdr:rowOff>47625</xdr:rowOff>
    </xdr:to>
    <xdr:pic>
      <xdr:nvPicPr>
        <xdr:cNvPr id="2" name="Picture 1">
          <a:extLst>
            <a:ext uri="{FF2B5EF4-FFF2-40B4-BE49-F238E27FC236}">
              <a16:creationId xmlns:a16="http://schemas.microsoft.com/office/drawing/2014/main" id="{CEDEFC17-D8E8-6FBC-C8AF-07588809E284}"/>
            </a:ext>
          </a:extLst>
        </xdr:cNvPr>
        <xdr:cNvPicPr>
          <a:picLocks noChangeAspect="1"/>
        </xdr:cNvPicPr>
      </xdr:nvPicPr>
      <xdr:blipFill rotWithShape="1">
        <a:blip xmlns:r="http://schemas.openxmlformats.org/officeDocument/2006/relationships" r:embed="rId1"/>
        <a:srcRect b="2631"/>
        <a:stretch/>
      </xdr:blipFill>
      <xdr:spPr>
        <a:xfrm>
          <a:off x="314325" y="409575"/>
          <a:ext cx="6630325" cy="8505825"/>
        </a:xfrm>
        <a:prstGeom prst="rect">
          <a:avLst/>
        </a:prstGeom>
      </xdr:spPr>
    </xdr:pic>
    <xdr:clientData/>
  </xdr:twoCellAnchor>
</xdr:wsDr>
</file>

<file path=xl/theme/theme1.xml><?xml version="1.0" encoding="utf-8"?>
<a:theme xmlns:a="http://schemas.openxmlformats.org/drawingml/2006/main" name="Theme1 from opex model">
  <a:themeElements>
    <a:clrScheme name="Office">
      <a:dk1>
        <a:srgbClr val="000000"/>
      </a:dk1>
      <a:lt1>
        <a:srgbClr val="FFFFFF"/>
      </a:lt1>
      <a:dk2>
        <a:srgbClr val="F9F9F5"/>
      </a:dk2>
      <a:lt2>
        <a:srgbClr val="C00000"/>
      </a:lt2>
      <a:accent1>
        <a:srgbClr val="EAE8DA"/>
      </a:accent1>
      <a:accent2>
        <a:srgbClr val="D7D3BB"/>
      </a:accent2>
      <a:accent3>
        <a:srgbClr val="C9C4A3"/>
      </a:accent3>
      <a:accent4>
        <a:srgbClr val="B0A978"/>
      </a:accent4>
      <a:accent5>
        <a:srgbClr val="968F58"/>
      </a:accent5>
      <a:accent6>
        <a:srgbClr val="645F3A"/>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comcom.govt.nz/__data/assets/pdf_file/0023/337613/Part-4-IM-Review-2023-Final-decision-Risks-and-Incentives-topic-paper-13-December-2023.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comcom.govt.nz/regulated-industries/input-methodologies/input-methodologies-for-electricity-gas-and-airports/cost-of-capital-guidelines-and-determination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82876-B454-4639-AA5D-E1D664D641A8}">
  <sheetPr>
    <pageSetUpPr fitToPage="1"/>
  </sheetPr>
  <dimension ref="A1:D16"/>
  <sheetViews>
    <sheetView showGridLines="0" tabSelected="1" view="pageBreakPreview" zoomScaleNormal="100" zoomScaleSheetLayoutView="100" workbookViewId="0"/>
  </sheetViews>
  <sheetFormatPr defaultColWidth="9.1328125" defaultRowHeight="15" customHeight="1" x14ac:dyDescent="0.45"/>
  <cols>
    <col min="1" max="1" width="26.59765625" customWidth="1"/>
    <col min="2" max="2" width="43.1328125" customWidth="1"/>
    <col min="3" max="3" width="32.73046875" customWidth="1"/>
    <col min="4" max="4" width="32.265625" customWidth="1"/>
  </cols>
  <sheetData>
    <row r="1" spans="1:4" ht="15" customHeight="1" x14ac:dyDescent="0.45">
      <c r="A1" s="41"/>
      <c r="B1" s="42"/>
      <c r="C1" s="42"/>
      <c r="D1" s="42"/>
    </row>
    <row r="2" spans="1:4" ht="189" customHeight="1" x14ac:dyDescent="0.45">
      <c r="A2" s="37"/>
      <c r="B2" s="57"/>
      <c r="C2" s="58"/>
      <c r="D2" s="59"/>
    </row>
    <row r="3" spans="1:4" ht="22.5" customHeight="1" x14ac:dyDescent="0.75">
      <c r="A3" s="43" t="s">
        <v>242</v>
      </c>
      <c r="B3" s="60"/>
      <c r="C3" s="60"/>
      <c r="D3" s="60"/>
    </row>
    <row r="4" spans="1:4" ht="22.5" customHeight="1" x14ac:dyDescent="0.75">
      <c r="A4" s="43" t="s">
        <v>243</v>
      </c>
      <c r="B4" s="60"/>
      <c r="C4" s="60"/>
      <c r="D4" s="60"/>
    </row>
    <row r="5" spans="1:4" ht="22.5" customHeight="1" x14ac:dyDescent="0.75">
      <c r="A5" s="43" t="s">
        <v>253</v>
      </c>
      <c r="B5" s="60"/>
      <c r="C5" s="60"/>
      <c r="D5" s="60"/>
    </row>
    <row r="6" spans="1:4" ht="22.5" customHeight="1" x14ac:dyDescent="0.75">
      <c r="A6" s="43" t="s">
        <v>308</v>
      </c>
      <c r="B6" s="60"/>
      <c r="C6" s="60"/>
      <c r="D6" s="60"/>
    </row>
    <row r="7" spans="1:4" ht="42" customHeight="1" x14ac:dyDescent="0.45">
      <c r="A7" s="37"/>
      <c r="B7" s="59"/>
      <c r="C7" s="59"/>
      <c r="D7" s="59"/>
    </row>
    <row r="8" spans="1:4" ht="15" customHeight="1" x14ac:dyDescent="0.45">
      <c r="A8" s="37"/>
      <c r="B8" s="59"/>
      <c r="C8" s="59"/>
      <c r="D8" s="59"/>
    </row>
    <row r="9" spans="1:4" ht="15" customHeight="1" x14ac:dyDescent="0.45">
      <c r="A9" s="37"/>
      <c r="B9" s="59"/>
      <c r="C9" s="59"/>
      <c r="D9" s="59"/>
    </row>
    <row r="10" spans="1:4" ht="15" customHeight="1" x14ac:dyDescent="0.45">
      <c r="A10" s="37"/>
      <c r="B10" s="59"/>
      <c r="C10" s="59"/>
      <c r="D10" s="59"/>
    </row>
    <row r="11" spans="1:4" ht="15" customHeight="1" x14ac:dyDescent="0.45">
      <c r="A11" s="37"/>
      <c r="B11" s="59"/>
      <c r="C11" s="59"/>
      <c r="D11" s="59"/>
    </row>
    <row r="12" spans="1:4" ht="15" customHeight="1" x14ac:dyDescent="0.45">
      <c r="A12" s="37"/>
      <c r="B12" s="59"/>
      <c r="C12" s="59"/>
      <c r="D12" s="59"/>
    </row>
    <row r="13" spans="1:4" ht="15" customHeight="1" x14ac:dyDescent="0.45">
      <c r="A13" s="37"/>
      <c r="B13" s="59"/>
      <c r="C13" s="59"/>
      <c r="D13" s="59"/>
    </row>
    <row r="14" spans="1:4" ht="15" customHeight="1" x14ac:dyDescent="0.45">
      <c r="A14" s="37"/>
      <c r="B14" s="59"/>
      <c r="C14" s="59"/>
      <c r="D14" s="59"/>
    </row>
    <row r="15" spans="1:4" ht="15" customHeight="1" x14ac:dyDescent="0.45">
      <c r="A15" s="44" t="s">
        <v>307</v>
      </c>
      <c r="B15" s="60"/>
      <c r="C15" s="60"/>
      <c r="D15" s="60"/>
    </row>
    <row r="16" spans="1:4" ht="15" customHeight="1" x14ac:dyDescent="0.45">
      <c r="A16" s="45"/>
      <c r="B16" s="46"/>
      <c r="C16" s="46"/>
      <c r="D16" s="46"/>
    </row>
  </sheetData>
  <sheetProtection formatColumns="0" formatRows="0"/>
  <pageMargins left="0.70866141732283472" right="0.70866141732283472" top="0.74803149606299213" bottom="0.74803149606299213" header="0.31496062992125984" footer="0.31496062992125984"/>
  <pageSetup paperSize="9" scale="9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51A8E-051D-41E9-89A3-DD748C753E5C}">
  <sheetPr>
    <pageSetUpPr fitToPage="1"/>
  </sheetPr>
  <dimension ref="A1:D47"/>
  <sheetViews>
    <sheetView showGridLines="0" view="pageBreakPreview" zoomScaleNormal="100" zoomScaleSheetLayoutView="100" workbookViewId="0"/>
  </sheetViews>
  <sheetFormatPr defaultColWidth="9.1328125" defaultRowHeight="15" customHeight="1" x14ac:dyDescent="0.45"/>
  <cols>
    <col min="1" max="1" width="3.73046875" customWidth="1"/>
    <col min="2" max="2" width="5.1328125" style="47" customWidth="1"/>
    <col min="3" max="3" width="131" customWidth="1"/>
    <col min="4" max="4" width="3.73046875" style="56" customWidth="1"/>
  </cols>
  <sheetData>
    <row r="1" spans="1:4" ht="25.5" x14ac:dyDescent="0.75">
      <c r="A1" s="61" t="s">
        <v>244</v>
      </c>
      <c r="B1" s="62"/>
      <c r="C1" s="59"/>
      <c r="D1" s="63"/>
    </row>
    <row r="2" spans="1:4" ht="15" customHeight="1" x14ac:dyDescent="0.45">
      <c r="A2" s="48" t="s">
        <v>254</v>
      </c>
      <c r="B2" s="64"/>
      <c r="C2" s="65"/>
      <c r="D2" s="66"/>
    </row>
    <row r="3" spans="1:4" ht="15" customHeight="1" x14ac:dyDescent="0.75">
      <c r="A3" s="61"/>
      <c r="B3" s="67"/>
      <c r="C3" s="59"/>
      <c r="D3" s="63"/>
    </row>
    <row r="4" spans="1:4" ht="23.25" x14ac:dyDescent="0.45">
      <c r="A4" s="68"/>
      <c r="B4" s="69" t="s">
        <v>245</v>
      </c>
      <c r="C4" s="68"/>
      <c r="D4" s="63"/>
    </row>
    <row r="5" spans="1:4" ht="15" customHeight="1" x14ac:dyDescent="0.45">
      <c r="A5" s="59"/>
      <c r="B5" s="49">
        <v>1</v>
      </c>
      <c r="C5" s="70" t="s">
        <v>255</v>
      </c>
      <c r="D5" s="63"/>
    </row>
    <row r="6" spans="1:4" ht="14.25" x14ac:dyDescent="0.45">
      <c r="A6" s="59"/>
      <c r="B6" s="49">
        <v>2</v>
      </c>
      <c r="C6" s="59" t="s">
        <v>309</v>
      </c>
      <c r="D6" s="63"/>
    </row>
    <row r="7" spans="1:4" ht="14.25" x14ac:dyDescent="0.45">
      <c r="A7" s="59"/>
      <c r="B7" s="49"/>
      <c r="C7" s="59" t="s">
        <v>310</v>
      </c>
      <c r="D7" s="63"/>
    </row>
    <row r="8" spans="1:4" ht="14.25" x14ac:dyDescent="0.45">
      <c r="A8" s="59"/>
      <c r="B8" s="49">
        <v>3</v>
      </c>
      <c r="C8" s="59" t="s">
        <v>258</v>
      </c>
      <c r="D8" s="63"/>
    </row>
    <row r="9" spans="1:4" ht="28.5" x14ac:dyDescent="0.45">
      <c r="A9" s="59"/>
      <c r="B9" s="49">
        <v>4</v>
      </c>
      <c r="C9" s="71" t="s">
        <v>290</v>
      </c>
      <c r="D9" s="63"/>
    </row>
    <row r="10" spans="1:4" ht="14.25" x14ac:dyDescent="0.45">
      <c r="A10" s="59"/>
      <c r="B10" s="49">
        <v>5</v>
      </c>
      <c r="C10" s="71" t="s">
        <v>367</v>
      </c>
      <c r="D10" s="63"/>
    </row>
    <row r="11" spans="1:4" ht="14.25" x14ac:dyDescent="0.45">
      <c r="A11" s="59"/>
      <c r="B11" s="49">
        <v>6</v>
      </c>
      <c r="C11" s="59" t="s">
        <v>286</v>
      </c>
      <c r="D11" s="63"/>
    </row>
    <row r="12" spans="1:4" ht="14.25" x14ac:dyDescent="0.45">
      <c r="A12" s="59"/>
      <c r="B12" s="49">
        <v>7</v>
      </c>
      <c r="C12" s="59" t="s">
        <v>284</v>
      </c>
      <c r="D12" s="63"/>
    </row>
    <row r="13" spans="1:4" ht="15" customHeight="1" x14ac:dyDescent="0.45">
      <c r="A13" s="59"/>
      <c r="B13" s="49"/>
      <c r="C13" s="70"/>
      <c r="D13" s="63"/>
    </row>
    <row r="14" spans="1:4" ht="23.25" x14ac:dyDescent="0.45">
      <c r="A14" s="68"/>
      <c r="B14" s="69" t="s">
        <v>246</v>
      </c>
      <c r="C14" s="72"/>
      <c r="D14" s="63"/>
    </row>
    <row r="15" spans="1:4" ht="14.25" x14ac:dyDescent="0.45">
      <c r="A15" s="59"/>
      <c r="B15" s="49">
        <v>1</v>
      </c>
      <c r="C15" s="62" t="s">
        <v>311</v>
      </c>
      <c r="D15" s="63"/>
    </row>
    <row r="16" spans="1:4" ht="14.25" x14ac:dyDescent="0.45">
      <c r="A16" s="59"/>
      <c r="B16" s="49">
        <v>2</v>
      </c>
      <c r="C16" s="62" t="s">
        <v>312</v>
      </c>
      <c r="D16" s="63"/>
    </row>
    <row r="17" spans="1:4" ht="14.25" x14ac:dyDescent="0.45">
      <c r="A17" s="59"/>
      <c r="B17" s="49">
        <v>3</v>
      </c>
      <c r="C17" s="62" t="s">
        <v>278</v>
      </c>
      <c r="D17" s="63"/>
    </row>
    <row r="18" spans="1:4" ht="14.25" x14ac:dyDescent="0.45">
      <c r="A18" s="59"/>
      <c r="B18" s="49">
        <v>4</v>
      </c>
      <c r="C18" s="62" t="s">
        <v>272</v>
      </c>
      <c r="D18" s="63"/>
    </row>
    <row r="19" spans="1:4" ht="15.75" customHeight="1" x14ac:dyDescent="0.45">
      <c r="A19" s="59"/>
      <c r="B19" s="49">
        <v>5</v>
      </c>
      <c r="C19" s="62" t="s">
        <v>265</v>
      </c>
      <c r="D19" s="63"/>
    </row>
    <row r="20" spans="1:4" ht="15" customHeight="1" x14ac:dyDescent="0.45">
      <c r="A20" s="59"/>
      <c r="B20" s="49">
        <v>6</v>
      </c>
      <c r="C20" s="62" t="s">
        <v>266</v>
      </c>
      <c r="D20" s="63"/>
    </row>
    <row r="21" spans="1:4" ht="15" customHeight="1" x14ac:dyDescent="0.45">
      <c r="A21" s="59"/>
      <c r="B21" s="49">
        <v>7</v>
      </c>
      <c r="C21" s="70" t="s">
        <v>267</v>
      </c>
      <c r="D21" s="63"/>
    </row>
    <row r="22" spans="1:4" ht="15" customHeight="1" x14ac:dyDescent="0.45">
      <c r="A22" s="59"/>
      <c r="B22" s="49">
        <v>8</v>
      </c>
      <c r="C22" s="70" t="s">
        <v>268</v>
      </c>
      <c r="D22" s="63"/>
    </row>
    <row r="23" spans="1:4" ht="14.25" x14ac:dyDescent="0.45">
      <c r="A23" s="59"/>
      <c r="B23" s="49">
        <v>9</v>
      </c>
      <c r="C23" s="70" t="s">
        <v>269</v>
      </c>
      <c r="D23" s="63"/>
    </row>
    <row r="24" spans="1:4" ht="14.25" x14ac:dyDescent="0.45">
      <c r="A24" s="59"/>
      <c r="B24" s="49">
        <v>10</v>
      </c>
      <c r="C24" s="62" t="s">
        <v>270</v>
      </c>
      <c r="D24" s="63"/>
    </row>
    <row r="25" spans="1:4" ht="15" customHeight="1" x14ac:dyDescent="0.45">
      <c r="A25" s="59"/>
      <c r="B25" s="49"/>
      <c r="C25" s="70"/>
      <c r="D25" s="63"/>
    </row>
    <row r="26" spans="1:4" ht="23.25" x14ac:dyDescent="0.45">
      <c r="A26" s="68"/>
      <c r="B26" s="69" t="s">
        <v>0</v>
      </c>
      <c r="C26" s="72"/>
      <c r="D26" s="63"/>
    </row>
    <row r="27" spans="1:4" ht="15" customHeight="1" x14ac:dyDescent="0.45">
      <c r="A27" s="59"/>
      <c r="B27" s="49">
        <v>1</v>
      </c>
      <c r="C27" s="62" t="s">
        <v>261</v>
      </c>
      <c r="D27" s="63"/>
    </row>
    <row r="28" spans="1:4" ht="15" customHeight="1" x14ac:dyDescent="0.45">
      <c r="A28" s="59"/>
      <c r="B28" s="49">
        <v>2</v>
      </c>
      <c r="C28" s="62" t="s">
        <v>262</v>
      </c>
      <c r="D28" s="63"/>
    </row>
    <row r="29" spans="1:4" ht="15" customHeight="1" x14ac:dyDescent="0.45">
      <c r="A29" s="59"/>
      <c r="B29" s="49">
        <v>3</v>
      </c>
      <c r="C29" s="62" t="s">
        <v>313</v>
      </c>
      <c r="D29" s="63"/>
    </row>
    <row r="30" spans="1:4" ht="15" customHeight="1" x14ac:dyDescent="0.45">
      <c r="A30" s="59"/>
      <c r="B30" s="49">
        <v>4</v>
      </c>
      <c r="C30" s="70" t="s">
        <v>279</v>
      </c>
      <c r="D30" s="63"/>
    </row>
    <row r="31" spans="1:4" ht="15" customHeight="1" x14ac:dyDescent="0.45">
      <c r="A31" s="59"/>
      <c r="B31" s="49">
        <v>5</v>
      </c>
      <c r="C31" s="62" t="s">
        <v>280</v>
      </c>
      <c r="D31" s="63"/>
    </row>
    <row r="32" spans="1:4" ht="15" customHeight="1" x14ac:dyDescent="0.45">
      <c r="A32" s="59"/>
      <c r="B32" s="49"/>
      <c r="C32" s="62" t="s">
        <v>281</v>
      </c>
      <c r="D32" s="63"/>
    </row>
    <row r="33" spans="1:4" ht="15" customHeight="1" x14ac:dyDescent="0.45">
      <c r="A33" s="59"/>
      <c r="B33" s="49"/>
      <c r="C33" s="70"/>
      <c r="D33" s="63"/>
    </row>
    <row r="34" spans="1:4" ht="23.25" x14ac:dyDescent="0.45">
      <c r="A34" s="68"/>
      <c r="B34" s="69" t="s">
        <v>247</v>
      </c>
      <c r="C34" s="72"/>
      <c r="D34" s="63"/>
    </row>
    <row r="35" spans="1:4" ht="15" customHeight="1" x14ac:dyDescent="0.45">
      <c r="A35" s="59"/>
      <c r="B35" s="49">
        <v>1</v>
      </c>
      <c r="C35" s="62" t="s">
        <v>271</v>
      </c>
      <c r="D35" s="63"/>
    </row>
    <row r="36" spans="1:4" ht="15" customHeight="1" x14ac:dyDescent="0.45">
      <c r="A36" s="59"/>
      <c r="B36" s="49">
        <v>2</v>
      </c>
      <c r="C36" s="70" t="s">
        <v>273</v>
      </c>
      <c r="D36" s="63"/>
    </row>
    <row r="37" spans="1:4" ht="15" customHeight="1" x14ac:dyDescent="0.45">
      <c r="A37" s="59"/>
      <c r="B37" s="49"/>
      <c r="C37" s="62" t="s">
        <v>274</v>
      </c>
      <c r="D37" s="63"/>
    </row>
    <row r="38" spans="1:4" ht="15.95" customHeight="1" x14ac:dyDescent="0.45">
      <c r="A38" s="59"/>
      <c r="B38" s="49">
        <v>4</v>
      </c>
      <c r="C38" s="70" t="s">
        <v>275</v>
      </c>
      <c r="D38" s="63"/>
    </row>
    <row r="39" spans="1:4" ht="15" customHeight="1" x14ac:dyDescent="0.45">
      <c r="A39" s="59"/>
      <c r="B39" s="49"/>
      <c r="C39" s="70"/>
      <c r="D39" s="63"/>
    </row>
    <row r="40" spans="1:4" ht="23.25" x14ac:dyDescent="0.45">
      <c r="A40" s="68"/>
      <c r="B40" s="69" t="s">
        <v>5</v>
      </c>
      <c r="C40" s="73"/>
      <c r="D40" s="63"/>
    </row>
    <row r="41" spans="1:4" ht="15" customHeight="1" x14ac:dyDescent="0.45">
      <c r="A41" s="59"/>
      <c r="B41" s="49">
        <v>1</v>
      </c>
      <c r="C41" s="70" t="s">
        <v>248</v>
      </c>
      <c r="D41" s="63"/>
    </row>
    <row r="42" spans="1:4" ht="14.25" x14ac:dyDescent="0.45">
      <c r="A42" s="59"/>
      <c r="B42" s="49">
        <v>2</v>
      </c>
      <c r="C42" s="70" t="s">
        <v>249</v>
      </c>
      <c r="D42" s="63"/>
    </row>
    <row r="43" spans="1:4" ht="42.75" x14ac:dyDescent="0.45">
      <c r="A43" s="59"/>
      <c r="B43" s="49">
        <v>3</v>
      </c>
      <c r="C43" s="70" t="s">
        <v>314</v>
      </c>
      <c r="D43" s="63"/>
    </row>
    <row r="44" spans="1:4" ht="14.25" x14ac:dyDescent="0.45">
      <c r="A44" s="59"/>
      <c r="B44" s="49">
        <v>4</v>
      </c>
      <c r="C44" s="70" t="s">
        <v>250</v>
      </c>
      <c r="D44" s="74"/>
    </row>
    <row r="45" spans="1:4" ht="30" customHeight="1" x14ac:dyDescent="0.45">
      <c r="A45" s="59"/>
      <c r="B45" s="49">
        <v>5</v>
      </c>
      <c r="C45" s="71" t="s">
        <v>251</v>
      </c>
      <c r="D45" s="63"/>
    </row>
    <row r="46" spans="1:4" ht="14.25" x14ac:dyDescent="0.45">
      <c r="A46" s="59"/>
      <c r="B46" s="49">
        <v>6</v>
      </c>
      <c r="C46" s="59" t="s">
        <v>252</v>
      </c>
      <c r="D46" s="63"/>
    </row>
    <row r="47" spans="1:4" ht="14.25" x14ac:dyDescent="0.45">
      <c r="A47" s="59"/>
      <c r="B47" s="49"/>
      <c r="C47" s="59"/>
      <c r="D47" s="63"/>
    </row>
  </sheetData>
  <sheetProtection formatColumns="0" formatRows="0"/>
  <pageMargins left="0.23622047244094491" right="0.23622047244094491" top="0.74803149606299213" bottom="0.74803149606299213" header="0.31496062992125984" footer="0.31496062992125984"/>
  <pageSetup paperSize="9" scale="99" fitToHeight="0" orientation="landscape" r:id="rId1"/>
  <rowBreaks count="1" manualBreakCount="1">
    <brk id="2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E6949-D1F5-4BFD-AE4C-6822B74898E1}">
  <dimension ref="A1:P4"/>
  <sheetViews>
    <sheetView showGridLines="0" view="pageBreakPreview" zoomScaleNormal="100" zoomScaleSheetLayoutView="100" workbookViewId="0"/>
  </sheetViews>
  <sheetFormatPr defaultRowHeight="14.25" x14ac:dyDescent="0.45"/>
  <sheetData>
    <row r="1" spans="1:16" ht="25.5" x14ac:dyDescent="0.75">
      <c r="A1" s="75" t="s">
        <v>315</v>
      </c>
      <c r="B1" s="76"/>
      <c r="C1" s="76"/>
      <c r="D1" s="77"/>
      <c r="E1" s="77"/>
      <c r="F1" s="77"/>
      <c r="G1" s="77"/>
      <c r="H1" s="77"/>
      <c r="I1" s="77"/>
      <c r="J1" s="77"/>
      <c r="K1" s="77"/>
      <c r="L1" s="77"/>
      <c r="M1" s="77"/>
      <c r="N1" s="77"/>
      <c r="O1" s="77"/>
      <c r="P1" s="77"/>
    </row>
    <row r="2" spans="1:16" x14ac:dyDescent="0.45">
      <c r="A2" s="24" t="s">
        <v>257</v>
      </c>
      <c r="B2" s="25"/>
      <c r="C2" s="25"/>
      <c r="D2" s="26"/>
      <c r="E2" s="26"/>
      <c r="F2" s="26"/>
      <c r="G2" s="26"/>
      <c r="H2" s="26"/>
      <c r="I2" s="26"/>
      <c r="J2" s="26"/>
      <c r="K2" s="26"/>
      <c r="L2" s="26"/>
      <c r="M2" s="26"/>
      <c r="N2" s="26"/>
      <c r="O2" s="26"/>
      <c r="P2" s="26"/>
    </row>
    <row r="3" spans="1:16" x14ac:dyDescent="0.45">
      <c r="A3" s="59"/>
      <c r="B3" s="59"/>
      <c r="C3" s="59"/>
      <c r="D3" s="59"/>
      <c r="E3" s="59"/>
      <c r="F3" s="59"/>
      <c r="G3" s="59"/>
      <c r="H3" s="59"/>
      <c r="I3" s="59"/>
      <c r="J3" s="59"/>
      <c r="K3" s="59"/>
      <c r="L3" s="59"/>
      <c r="M3" s="59"/>
      <c r="N3" s="59"/>
      <c r="O3" s="59"/>
      <c r="P3" s="59"/>
    </row>
    <row r="4" spans="1:16" x14ac:dyDescent="0.45">
      <c r="A4" s="78" t="s">
        <v>256</v>
      </c>
      <c r="B4" s="59"/>
      <c r="C4" s="59"/>
      <c r="D4" s="59"/>
      <c r="E4" s="59"/>
      <c r="F4" s="59"/>
      <c r="G4" s="59"/>
      <c r="H4" s="59"/>
      <c r="I4" s="59"/>
      <c r="J4" s="59"/>
      <c r="K4" s="59"/>
      <c r="L4" s="59"/>
      <c r="M4" s="59"/>
      <c r="N4" s="59"/>
      <c r="O4" s="59"/>
      <c r="P4" s="59"/>
    </row>
  </sheetData>
  <hyperlinks>
    <hyperlink ref="A4" r:id="rId1" xr:uid="{2D808781-D1CC-4538-AE1F-91BD88D576E8}"/>
  </hyperlinks>
  <pageMargins left="0.7" right="0.7" top="0.75" bottom="0.75" header="0.3" footer="0.3"/>
  <pageSetup paperSize="9" scale="6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BE50E-CEE4-479A-A730-8435E8072D73}">
  <dimension ref="A1:O101"/>
  <sheetViews>
    <sheetView showGridLines="0" view="pageBreakPreview" zoomScaleNormal="100" zoomScaleSheetLayoutView="100" workbookViewId="0"/>
  </sheetViews>
  <sheetFormatPr defaultRowHeight="14.25" x14ac:dyDescent="0.45"/>
  <cols>
    <col min="1" max="1" width="13.1328125" customWidth="1"/>
    <col min="2" max="2" width="11.796875" customWidth="1"/>
    <col min="15" max="15" width="3.59765625" customWidth="1"/>
  </cols>
  <sheetData>
    <row r="1" spans="1:15" ht="25.5" x14ac:dyDescent="0.75">
      <c r="A1" s="75" t="s">
        <v>140</v>
      </c>
      <c r="B1" s="76"/>
      <c r="C1" s="77"/>
      <c r="D1" s="77"/>
      <c r="E1" s="77"/>
      <c r="F1" s="77"/>
      <c r="G1" s="77"/>
      <c r="H1" s="77"/>
      <c r="I1" s="77"/>
      <c r="J1" s="77"/>
      <c r="K1" s="77"/>
      <c r="L1" s="77"/>
      <c r="M1" s="77"/>
      <c r="N1" s="77"/>
      <c r="O1" s="59"/>
    </row>
    <row r="2" spans="1:15" x14ac:dyDescent="0.45">
      <c r="A2" s="24" t="s">
        <v>141</v>
      </c>
      <c r="B2" s="25"/>
      <c r="C2" s="26"/>
      <c r="D2" s="26"/>
      <c r="E2" s="26"/>
      <c r="F2" s="26"/>
      <c r="G2" s="26"/>
      <c r="H2" s="26"/>
      <c r="I2" s="26"/>
      <c r="J2" s="26"/>
      <c r="K2" s="26"/>
      <c r="L2" s="26"/>
      <c r="M2" s="26"/>
      <c r="N2" s="26"/>
      <c r="O2" s="59"/>
    </row>
    <row r="3" spans="1:15" x14ac:dyDescent="0.45">
      <c r="A3" s="79"/>
      <c r="B3" s="79"/>
      <c r="C3" s="77"/>
      <c r="D3" s="77"/>
      <c r="E3" s="77"/>
      <c r="F3" s="77"/>
      <c r="G3" s="77"/>
      <c r="H3" s="77"/>
      <c r="I3" s="77"/>
      <c r="J3" s="77"/>
      <c r="K3" s="77"/>
      <c r="L3" s="77"/>
      <c r="M3" s="77"/>
      <c r="N3" s="77"/>
      <c r="O3" s="59"/>
    </row>
    <row r="4" spans="1:15" ht="33" customHeight="1" x14ac:dyDescent="0.7">
      <c r="A4" s="30" t="s">
        <v>142</v>
      </c>
      <c r="B4" s="30"/>
      <c r="C4" s="30"/>
      <c r="D4" s="31"/>
      <c r="E4" s="31"/>
      <c r="F4" s="31"/>
      <c r="G4" s="31"/>
      <c r="H4" s="31"/>
      <c r="I4" s="31"/>
      <c r="J4" s="31"/>
      <c r="K4" s="31"/>
      <c r="L4" s="31"/>
      <c r="M4" s="31"/>
      <c r="N4" s="31"/>
      <c r="O4" s="59"/>
    </row>
    <row r="5" spans="1:15" x14ac:dyDescent="0.45">
      <c r="A5" s="24" t="s">
        <v>259</v>
      </c>
      <c r="B5" s="25"/>
      <c r="C5" s="26"/>
      <c r="D5" s="26"/>
      <c r="E5" s="26"/>
      <c r="F5" s="26"/>
      <c r="G5" s="26"/>
      <c r="H5" s="26"/>
      <c r="I5" s="26"/>
      <c r="J5" s="26"/>
      <c r="K5" s="26"/>
      <c r="L5" s="26"/>
      <c r="M5" s="26"/>
      <c r="N5" s="26"/>
      <c r="O5" s="59"/>
    </row>
    <row r="6" spans="1:15" x14ac:dyDescent="0.45">
      <c r="A6" s="27" t="s">
        <v>260</v>
      </c>
      <c r="B6" s="28"/>
      <c r="C6" s="29"/>
      <c r="D6" s="29"/>
      <c r="E6" s="29"/>
      <c r="F6" s="29"/>
      <c r="G6" s="29"/>
      <c r="H6" s="29"/>
      <c r="I6" s="29"/>
      <c r="J6" s="29"/>
      <c r="K6" s="29"/>
      <c r="L6" s="29"/>
      <c r="M6" s="29"/>
      <c r="N6" s="29"/>
      <c r="O6" s="59"/>
    </row>
    <row r="7" spans="1:15" x14ac:dyDescent="0.45">
      <c r="A7" s="27" t="s">
        <v>147</v>
      </c>
      <c r="B7" s="28"/>
      <c r="C7" s="29"/>
      <c r="D7" s="29"/>
      <c r="E7" s="29"/>
      <c r="F7" s="29"/>
      <c r="G7" s="29"/>
      <c r="H7" s="29"/>
      <c r="I7" s="29"/>
      <c r="J7" s="29"/>
      <c r="K7" s="29"/>
      <c r="L7" s="29"/>
      <c r="M7" s="29"/>
      <c r="N7" s="29"/>
      <c r="O7" s="59"/>
    </row>
    <row r="8" spans="1:15" x14ac:dyDescent="0.45">
      <c r="A8" s="28" t="s">
        <v>277</v>
      </c>
      <c r="B8" s="28"/>
      <c r="C8" s="29"/>
      <c r="D8" s="29"/>
      <c r="E8" s="29"/>
      <c r="F8" s="29"/>
      <c r="G8" s="29"/>
      <c r="H8" s="29"/>
      <c r="I8" s="29"/>
      <c r="J8" s="29"/>
      <c r="K8" s="29"/>
      <c r="L8" s="29"/>
      <c r="M8" s="29"/>
      <c r="N8" s="29"/>
      <c r="O8" s="59"/>
    </row>
    <row r="9" spans="1:15" x14ac:dyDescent="0.45">
      <c r="A9" s="27" t="s">
        <v>293</v>
      </c>
      <c r="B9" s="28"/>
      <c r="C9" s="29"/>
      <c r="D9" s="29"/>
      <c r="E9" s="29"/>
      <c r="F9" s="29"/>
      <c r="G9" s="29"/>
      <c r="H9" s="29"/>
      <c r="I9" s="29"/>
      <c r="J9" s="29"/>
      <c r="K9" s="29"/>
      <c r="L9" s="29"/>
      <c r="M9" s="29"/>
      <c r="N9" s="29"/>
      <c r="O9" s="59"/>
    </row>
    <row r="10" spans="1:15" x14ac:dyDescent="0.45">
      <c r="A10" s="28"/>
      <c r="B10" s="28" t="s">
        <v>354</v>
      </c>
      <c r="C10" s="29"/>
      <c r="D10" s="29"/>
      <c r="E10" s="29"/>
      <c r="F10" s="29"/>
      <c r="G10" s="29"/>
      <c r="H10" s="29"/>
      <c r="I10" s="29"/>
      <c r="J10" s="29"/>
      <c r="K10" s="29"/>
      <c r="L10" s="29"/>
      <c r="M10" s="29"/>
      <c r="N10" s="29"/>
      <c r="O10" s="59"/>
    </row>
    <row r="11" spans="1:15" x14ac:dyDescent="0.45">
      <c r="A11" s="80"/>
      <c r="B11" s="80"/>
      <c r="C11" s="80"/>
      <c r="D11" s="80"/>
      <c r="E11" s="80"/>
      <c r="F11" s="80"/>
      <c r="G11" s="80"/>
      <c r="H11" s="80"/>
      <c r="I11" s="80"/>
      <c r="J11" s="80"/>
      <c r="K11" s="80"/>
      <c r="L11" s="80"/>
      <c r="M11" s="80"/>
      <c r="N11" s="80"/>
      <c r="O11" s="59"/>
    </row>
    <row r="12" spans="1:15" ht="21" x14ac:dyDescent="0.65">
      <c r="A12" s="20" t="s">
        <v>2</v>
      </c>
      <c r="B12" s="20"/>
      <c r="C12" s="21"/>
      <c r="D12" s="21"/>
      <c r="E12" s="21"/>
      <c r="F12" s="21"/>
      <c r="G12" s="21"/>
      <c r="H12" s="21"/>
      <c r="I12" s="21"/>
      <c r="J12" s="22"/>
      <c r="K12" s="22"/>
      <c r="L12" s="22"/>
      <c r="M12" s="22"/>
      <c r="N12" s="22"/>
      <c r="O12" s="59"/>
    </row>
    <row r="13" spans="1:15" x14ac:dyDescent="0.45">
      <c r="A13" s="32" t="s">
        <v>294</v>
      </c>
      <c r="B13" s="33"/>
      <c r="C13" s="34"/>
      <c r="D13" s="34"/>
      <c r="E13" s="34"/>
      <c r="F13" s="34"/>
      <c r="G13" s="34"/>
      <c r="H13" s="34"/>
      <c r="I13" s="34"/>
      <c r="J13" s="34"/>
      <c r="K13" s="34"/>
      <c r="L13" s="34"/>
      <c r="M13" s="34"/>
      <c r="N13" s="34"/>
      <c r="O13" s="59"/>
    </row>
    <row r="14" spans="1:15" x14ac:dyDescent="0.45">
      <c r="A14" s="81" t="s">
        <v>143</v>
      </c>
      <c r="B14" s="82"/>
      <c r="C14" s="83"/>
      <c r="D14" s="83"/>
      <c r="E14" s="83"/>
      <c r="F14" s="83"/>
      <c r="G14" s="83"/>
      <c r="H14" s="83"/>
      <c r="I14" s="83"/>
      <c r="J14" s="83"/>
      <c r="K14" s="83"/>
      <c r="L14" s="83"/>
      <c r="M14" s="83"/>
      <c r="N14" s="83"/>
      <c r="O14" s="59"/>
    </row>
    <row r="15" spans="1:15" x14ac:dyDescent="0.45">
      <c r="A15" s="84"/>
      <c r="B15" s="84"/>
      <c r="C15" s="84"/>
      <c r="D15" s="84"/>
      <c r="E15" s="84"/>
      <c r="F15" s="84"/>
      <c r="G15" s="84"/>
      <c r="H15" s="84"/>
      <c r="I15" s="84"/>
      <c r="J15" s="84"/>
      <c r="K15" s="84"/>
      <c r="L15" s="84"/>
      <c r="M15" s="84"/>
      <c r="N15" s="84"/>
      <c r="O15" s="59"/>
    </row>
    <row r="16" spans="1:15" x14ac:dyDescent="0.45">
      <c r="A16" s="59"/>
      <c r="B16" s="59"/>
      <c r="C16" s="59" t="s">
        <v>45</v>
      </c>
      <c r="D16" s="59" t="s">
        <v>46</v>
      </c>
      <c r="E16" s="59" t="s">
        <v>47</v>
      </c>
      <c r="F16" s="59" t="s">
        <v>48</v>
      </c>
      <c r="G16" s="59" t="s">
        <v>49</v>
      </c>
      <c r="H16" s="59" t="s">
        <v>50</v>
      </c>
      <c r="I16" s="59" t="s">
        <v>51</v>
      </c>
      <c r="J16" s="59"/>
      <c r="K16" s="59"/>
      <c r="L16" s="59"/>
      <c r="M16" s="59"/>
      <c r="N16" s="59"/>
      <c r="O16" s="59"/>
    </row>
    <row r="17" spans="1:15" x14ac:dyDescent="0.45">
      <c r="A17" s="59"/>
      <c r="B17" s="59" t="s">
        <v>52</v>
      </c>
      <c r="C17" s="59"/>
      <c r="D17" s="59"/>
      <c r="E17" s="59"/>
      <c r="F17" s="59"/>
      <c r="G17" s="59"/>
      <c r="H17" s="59"/>
      <c r="I17" s="59"/>
      <c r="J17" s="59"/>
      <c r="K17" s="59"/>
      <c r="L17" s="59"/>
      <c r="M17" s="59"/>
      <c r="N17" s="59"/>
      <c r="O17" s="59"/>
    </row>
    <row r="18" spans="1:15" x14ac:dyDescent="0.45">
      <c r="A18" s="59"/>
      <c r="B18" s="59" t="s">
        <v>42</v>
      </c>
      <c r="C18" s="85">
        <v>1231</v>
      </c>
      <c r="D18" s="86">
        <v>1272</v>
      </c>
      <c r="E18" s="86">
        <v>1315</v>
      </c>
      <c r="F18" s="86">
        <v>1335</v>
      </c>
      <c r="G18" s="86">
        <v>1365</v>
      </c>
      <c r="H18" s="86">
        <v>1405</v>
      </c>
      <c r="I18" s="86">
        <v>1435</v>
      </c>
      <c r="J18" s="59"/>
      <c r="K18" s="59"/>
      <c r="L18" s="59"/>
      <c r="M18" s="59"/>
      <c r="N18" s="59"/>
      <c r="O18" s="59"/>
    </row>
    <row r="19" spans="1:15" x14ac:dyDescent="0.45">
      <c r="A19" s="59"/>
      <c r="B19" s="59" t="s">
        <v>43</v>
      </c>
      <c r="C19" s="85">
        <v>1253</v>
      </c>
      <c r="D19" s="86">
        <v>1280</v>
      </c>
      <c r="E19" s="86">
        <v>1325</v>
      </c>
      <c r="F19" s="86">
        <v>1345</v>
      </c>
      <c r="G19" s="86">
        <v>1375</v>
      </c>
      <c r="H19" s="86">
        <v>1415</v>
      </c>
      <c r="I19" s="86">
        <v>1445</v>
      </c>
      <c r="J19" s="59"/>
      <c r="K19" s="59"/>
      <c r="L19" s="59"/>
      <c r="M19" s="59"/>
      <c r="N19" s="59"/>
      <c r="O19" s="59"/>
    </row>
    <row r="20" spans="1:15" x14ac:dyDescent="0.45">
      <c r="A20" s="59"/>
      <c r="B20" s="59" t="s">
        <v>44</v>
      </c>
      <c r="C20" s="85">
        <v>1259</v>
      </c>
      <c r="D20" s="86">
        <v>1295</v>
      </c>
      <c r="E20" s="86">
        <v>1327</v>
      </c>
      <c r="F20" s="86">
        <v>1350</v>
      </c>
      <c r="G20" s="86">
        <v>1385</v>
      </c>
      <c r="H20" s="86">
        <v>1420</v>
      </c>
      <c r="I20" s="86">
        <v>1465</v>
      </c>
      <c r="J20" s="59"/>
      <c r="K20" s="59"/>
      <c r="L20" s="59"/>
      <c r="M20" s="59"/>
      <c r="N20" s="59"/>
      <c r="O20" s="59"/>
    </row>
    <row r="21" spans="1:15" x14ac:dyDescent="0.45">
      <c r="A21" s="59"/>
      <c r="B21" s="59" t="s">
        <v>41</v>
      </c>
      <c r="C21" s="86">
        <v>1267</v>
      </c>
      <c r="D21" s="86">
        <v>1305</v>
      </c>
      <c r="E21" s="86">
        <v>1331</v>
      </c>
      <c r="F21" s="86">
        <v>1355</v>
      </c>
      <c r="G21" s="86">
        <v>1396</v>
      </c>
      <c r="H21" s="86">
        <v>1423</v>
      </c>
      <c r="I21" s="86">
        <v>1480</v>
      </c>
      <c r="J21" s="59"/>
      <c r="K21" s="59"/>
      <c r="L21" s="59"/>
      <c r="M21" s="59"/>
      <c r="N21" s="59"/>
      <c r="O21" s="59"/>
    </row>
    <row r="22" spans="1:15" x14ac:dyDescent="0.45">
      <c r="A22" s="80"/>
      <c r="B22" s="80"/>
      <c r="C22" s="87"/>
      <c r="D22" s="87"/>
      <c r="E22" s="87"/>
      <c r="F22" s="87"/>
      <c r="G22" s="87"/>
      <c r="H22" s="87"/>
      <c r="I22" s="87"/>
      <c r="J22" s="80"/>
      <c r="K22" s="80"/>
      <c r="L22" s="80"/>
      <c r="M22" s="80"/>
      <c r="N22" s="80"/>
      <c r="O22" s="59"/>
    </row>
    <row r="23" spans="1:15" ht="21" x14ac:dyDescent="0.65">
      <c r="A23" s="20" t="s">
        <v>144</v>
      </c>
      <c r="B23" s="20"/>
      <c r="C23" s="50"/>
      <c r="D23" s="50"/>
      <c r="E23" s="50"/>
      <c r="F23" s="50"/>
      <c r="G23" s="50"/>
      <c r="H23" s="50"/>
      <c r="I23" s="50"/>
      <c r="J23" s="22"/>
      <c r="K23" s="22"/>
      <c r="L23" s="22"/>
      <c r="M23" s="22"/>
      <c r="N23" s="22"/>
      <c r="O23" s="59"/>
    </row>
    <row r="24" spans="1:15" x14ac:dyDescent="0.45">
      <c r="A24" s="32" t="s">
        <v>348</v>
      </c>
      <c r="B24" s="33"/>
      <c r="C24" s="34"/>
      <c r="D24" s="34"/>
      <c r="E24" s="34"/>
      <c r="F24" s="34"/>
      <c r="G24" s="34"/>
      <c r="H24" s="34"/>
      <c r="I24" s="34"/>
      <c r="J24" s="34"/>
      <c r="K24" s="34"/>
      <c r="L24" s="34"/>
      <c r="M24" s="34"/>
      <c r="N24" s="34"/>
      <c r="O24" s="59"/>
    </row>
    <row r="25" spans="1:15" x14ac:dyDescent="0.45">
      <c r="A25" s="84"/>
      <c r="B25" s="84"/>
      <c r="C25" s="88"/>
      <c r="D25" s="88"/>
      <c r="E25" s="88"/>
      <c r="F25" s="88"/>
      <c r="G25" s="88"/>
      <c r="H25" s="88"/>
      <c r="I25" s="88"/>
      <c r="J25" s="84"/>
      <c r="K25" s="84"/>
      <c r="L25" s="84"/>
      <c r="M25" s="84"/>
      <c r="N25" s="84"/>
      <c r="O25" s="59"/>
    </row>
    <row r="26" spans="1:15" x14ac:dyDescent="0.45">
      <c r="A26" s="59"/>
      <c r="B26" s="59"/>
      <c r="C26" s="89" t="s">
        <v>45</v>
      </c>
      <c r="D26" s="89" t="s">
        <v>46</v>
      </c>
      <c r="E26" s="89" t="s">
        <v>47</v>
      </c>
      <c r="F26" s="89" t="s">
        <v>48</v>
      </c>
      <c r="G26" s="89" t="s">
        <v>49</v>
      </c>
      <c r="H26" s="89" t="s">
        <v>50</v>
      </c>
      <c r="I26" s="89" t="s">
        <v>51</v>
      </c>
      <c r="J26" s="59"/>
      <c r="K26" s="59"/>
      <c r="L26" s="59"/>
      <c r="M26" s="59"/>
      <c r="N26" s="59"/>
      <c r="O26" s="59"/>
    </row>
    <row r="27" spans="1:15" x14ac:dyDescent="0.45">
      <c r="A27" s="59" t="s">
        <v>295</v>
      </c>
      <c r="B27" s="59" t="s">
        <v>52</v>
      </c>
      <c r="C27" s="89"/>
      <c r="D27" s="89"/>
      <c r="E27" s="90"/>
      <c r="F27" s="89"/>
      <c r="G27" s="89"/>
      <c r="H27" s="89"/>
      <c r="I27" s="89"/>
      <c r="J27" s="59"/>
      <c r="K27" s="59"/>
      <c r="L27" s="59"/>
      <c r="M27" s="59"/>
      <c r="N27" s="59"/>
      <c r="O27" s="59"/>
    </row>
    <row r="28" spans="1:15" x14ac:dyDescent="0.45">
      <c r="A28" s="59"/>
      <c r="B28" s="59" t="s">
        <v>42</v>
      </c>
      <c r="C28" s="89"/>
      <c r="D28" s="91"/>
      <c r="E28" s="92">
        <v>3.1E-2</v>
      </c>
      <c r="F28" s="92">
        <v>0.02</v>
      </c>
      <c r="G28" s="92">
        <v>0.02</v>
      </c>
      <c r="H28" s="92">
        <v>0.02</v>
      </c>
      <c r="I28" s="92">
        <v>0.02</v>
      </c>
      <c r="J28" s="59"/>
      <c r="K28" s="59"/>
      <c r="L28" s="59"/>
      <c r="M28" s="59"/>
      <c r="N28" s="59"/>
      <c r="O28" s="59"/>
    </row>
    <row r="29" spans="1:15" x14ac:dyDescent="0.45">
      <c r="A29" s="59"/>
      <c r="B29" s="59" t="s">
        <v>43</v>
      </c>
      <c r="C29" s="89"/>
      <c r="D29" s="91"/>
      <c r="E29" s="92">
        <v>3.3000000000000002E-2</v>
      </c>
      <c r="F29" s="92">
        <v>0.02</v>
      </c>
      <c r="G29" s="92">
        <v>0.02</v>
      </c>
      <c r="H29" s="92">
        <v>0.02</v>
      </c>
      <c r="I29" s="92">
        <v>0.02</v>
      </c>
      <c r="J29" s="59"/>
      <c r="K29" s="59"/>
      <c r="L29" s="59"/>
      <c r="M29" s="59"/>
      <c r="N29" s="59"/>
      <c r="O29" s="59"/>
    </row>
    <row r="30" spans="1:15" x14ac:dyDescent="0.45">
      <c r="A30" s="59"/>
      <c r="B30" s="59" t="s">
        <v>44</v>
      </c>
      <c r="C30" s="89"/>
      <c r="D30" s="92">
        <v>2.9000000000000001E-2</v>
      </c>
      <c r="E30" s="92">
        <v>2.5999999999999999E-2</v>
      </c>
      <c r="F30" s="92">
        <v>0.02</v>
      </c>
      <c r="G30" s="92">
        <v>0.02</v>
      </c>
      <c r="H30" s="92">
        <v>0.02</v>
      </c>
      <c r="I30" s="92">
        <v>0.02</v>
      </c>
      <c r="J30" s="59"/>
      <c r="K30" s="59"/>
      <c r="L30" s="59"/>
      <c r="M30" s="59"/>
      <c r="N30" s="59"/>
      <c r="O30" s="59"/>
    </row>
    <row r="31" spans="1:15" x14ac:dyDescent="0.45">
      <c r="A31" s="59"/>
      <c r="B31" s="59" t="s">
        <v>41</v>
      </c>
      <c r="C31" s="89"/>
      <c r="D31" s="92">
        <v>2.9000000000000001E-2</v>
      </c>
      <c r="E31" s="92">
        <v>2.1999999999999999E-2</v>
      </c>
      <c r="F31" s="92">
        <v>0.02</v>
      </c>
      <c r="G31" s="92">
        <v>0.02</v>
      </c>
      <c r="H31" s="92">
        <v>0.02</v>
      </c>
      <c r="I31" s="92">
        <v>0.02</v>
      </c>
      <c r="J31" s="59"/>
      <c r="K31" s="59"/>
      <c r="L31" s="59"/>
      <c r="M31" s="59"/>
      <c r="N31" s="59"/>
      <c r="O31" s="59"/>
    </row>
    <row r="32" spans="1:15" x14ac:dyDescent="0.45">
      <c r="A32" s="59"/>
      <c r="B32" s="59"/>
      <c r="C32" s="89"/>
      <c r="D32" s="89"/>
      <c r="E32" s="89"/>
      <c r="F32" s="89"/>
      <c r="G32" s="89"/>
      <c r="H32" s="89"/>
      <c r="I32" s="89"/>
      <c r="J32" s="59"/>
      <c r="K32" s="59"/>
      <c r="L32" s="59"/>
      <c r="M32" s="59"/>
      <c r="N32" s="59"/>
      <c r="O32" s="59"/>
    </row>
    <row r="33" spans="1:15" x14ac:dyDescent="0.45">
      <c r="A33" s="59"/>
      <c r="B33" s="59" t="s">
        <v>52</v>
      </c>
      <c r="C33" s="89"/>
      <c r="D33" s="89"/>
      <c r="E33" s="89"/>
      <c r="F33" s="89"/>
      <c r="G33" s="89"/>
      <c r="H33" s="89"/>
      <c r="I33" s="89"/>
      <c r="J33" s="59"/>
      <c r="K33" s="59"/>
      <c r="L33" s="59"/>
      <c r="M33" s="59"/>
      <c r="N33" s="59"/>
      <c r="O33" s="59"/>
    </row>
    <row r="34" spans="1:15" x14ac:dyDescent="0.45">
      <c r="A34" s="59"/>
      <c r="B34" s="59" t="s">
        <v>42</v>
      </c>
      <c r="C34" s="85">
        <v>1231</v>
      </c>
      <c r="D34" s="93">
        <v>1272</v>
      </c>
      <c r="E34" s="94">
        <f t="shared" ref="E34:I34" si="0">D34*(1+E28)</f>
        <v>1311.4319999999998</v>
      </c>
      <c r="F34" s="95">
        <f t="shared" si="0"/>
        <v>1337.6606399999998</v>
      </c>
      <c r="G34" s="95">
        <f t="shared" si="0"/>
        <v>1364.4138527999999</v>
      </c>
      <c r="H34" s="95">
        <f t="shared" si="0"/>
        <v>1391.7021298559998</v>
      </c>
      <c r="I34" s="95">
        <f t="shared" si="0"/>
        <v>1419.5361724531199</v>
      </c>
      <c r="J34" s="59"/>
      <c r="K34" s="59"/>
      <c r="L34" s="59"/>
      <c r="M34" s="59"/>
      <c r="N34" s="59"/>
      <c r="O34" s="59"/>
    </row>
    <row r="35" spans="1:15" x14ac:dyDescent="0.45">
      <c r="A35" s="59"/>
      <c r="B35" s="59" t="s">
        <v>43</v>
      </c>
      <c r="C35" s="85">
        <v>1253</v>
      </c>
      <c r="D35" s="93">
        <v>1280</v>
      </c>
      <c r="E35" s="94">
        <f t="shared" ref="E35:I35" si="1">D35*(1+E29)</f>
        <v>1322.2399999999998</v>
      </c>
      <c r="F35" s="95">
        <f t="shared" si="1"/>
        <v>1348.6847999999998</v>
      </c>
      <c r="G35" s="95">
        <f t="shared" si="1"/>
        <v>1375.6584959999998</v>
      </c>
      <c r="H35" s="95">
        <f t="shared" si="1"/>
        <v>1403.1716659199999</v>
      </c>
      <c r="I35" s="95">
        <f t="shared" si="1"/>
        <v>1431.2350992383999</v>
      </c>
      <c r="J35" s="59"/>
      <c r="K35" s="59"/>
      <c r="L35" s="59"/>
      <c r="M35" s="59"/>
      <c r="N35" s="59"/>
      <c r="O35" s="59"/>
    </row>
    <row r="36" spans="1:15" x14ac:dyDescent="0.45">
      <c r="A36" s="59"/>
      <c r="B36" s="59" t="s">
        <v>44</v>
      </c>
      <c r="C36" s="93">
        <v>1259</v>
      </c>
      <c r="D36" s="94">
        <f>C36*(1+D30)</f>
        <v>1295.511</v>
      </c>
      <c r="E36" s="95">
        <f t="shared" ref="E36:I36" si="2">D36*(1+E30)</f>
        <v>1329.1942859999999</v>
      </c>
      <c r="F36" s="95">
        <f t="shared" si="2"/>
        <v>1355.77817172</v>
      </c>
      <c r="G36" s="95">
        <f t="shared" si="2"/>
        <v>1382.8937351544</v>
      </c>
      <c r="H36" s="95">
        <f t="shared" si="2"/>
        <v>1410.5516098574881</v>
      </c>
      <c r="I36" s="95">
        <f t="shared" si="2"/>
        <v>1438.7626420546378</v>
      </c>
      <c r="J36" s="59"/>
      <c r="K36" s="59"/>
      <c r="L36" s="59"/>
      <c r="M36" s="59"/>
      <c r="N36" s="59"/>
      <c r="O36" s="59"/>
    </row>
    <row r="37" spans="1:15" x14ac:dyDescent="0.45">
      <c r="A37" s="59"/>
      <c r="B37" s="59" t="s">
        <v>41</v>
      </c>
      <c r="C37" s="93">
        <v>1267</v>
      </c>
      <c r="D37" s="94">
        <f>C37*(1+D31)</f>
        <v>1303.7429999999999</v>
      </c>
      <c r="E37" s="95">
        <f t="shared" ref="E37:I37" si="3">D37*(1+E31)</f>
        <v>1332.425346</v>
      </c>
      <c r="F37" s="95">
        <f t="shared" si="3"/>
        <v>1359.07385292</v>
      </c>
      <c r="G37" s="95">
        <f t="shared" si="3"/>
        <v>1386.2553299784001</v>
      </c>
      <c r="H37" s="95">
        <f t="shared" si="3"/>
        <v>1413.9804365779682</v>
      </c>
      <c r="I37" s="95">
        <f t="shared" si="3"/>
        <v>1442.2600453095276</v>
      </c>
      <c r="J37" s="59"/>
      <c r="K37" s="59"/>
      <c r="L37" s="59"/>
      <c r="M37" s="59"/>
      <c r="N37" s="59"/>
      <c r="O37" s="59"/>
    </row>
    <row r="38" spans="1:15" x14ac:dyDescent="0.45">
      <c r="A38" s="80"/>
      <c r="B38" s="80"/>
      <c r="C38" s="87"/>
      <c r="D38" s="87"/>
      <c r="E38" s="87"/>
      <c r="F38" s="87"/>
      <c r="G38" s="87"/>
      <c r="H38" s="87"/>
      <c r="I38" s="87"/>
      <c r="J38" s="80"/>
      <c r="K38" s="80"/>
      <c r="L38" s="80"/>
      <c r="M38" s="80"/>
      <c r="N38" s="80"/>
      <c r="O38" s="59"/>
    </row>
    <row r="39" spans="1:15" ht="21" x14ac:dyDescent="0.65">
      <c r="A39" s="20" t="s">
        <v>145</v>
      </c>
      <c r="B39" s="20"/>
      <c r="C39" s="50"/>
      <c r="D39" s="50"/>
      <c r="E39" s="50"/>
      <c r="F39" s="50"/>
      <c r="G39" s="50"/>
      <c r="H39" s="50"/>
      <c r="I39" s="50"/>
      <c r="J39" s="22"/>
      <c r="K39" s="22"/>
      <c r="L39" s="22"/>
      <c r="M39" s="22"/>
      <c r="N39" s="22"/>
      <c r="O39" s="59"/>
    </row>
    <row r="40" spans="1:15" x14ac:dyDescent="0.45">
      <c r="A40" s="32" t="s">
        <v>349</v>
      </c>
      <c r="B40" s="33"/>
      <c r="C40" s="34"/>
      <c r="D40" s="34"/>
      <c r="E40" s="34"/>
      <c r="F40" s="34"/>
      <c r="G40" s="34"/>
      <c r="H40" s="34"/>
      <c r="I40" s="34"/>
      <c r="J40" s="34"/>
      <c r="K40" s="34"/>
      <c r="L40" s="34"/>
      <c r="M40" s="34"/>
      <c r="N40" s="34"/>
      <c r="O40" s="59"/>
    </row>
    <row r="41" spans="1:15" x14ac:dyDescent="0.45">
      <c r="A41" s="84"/>
      <c r="B41" s="84"/>
      <c r="C41" s="88"/>
      <c r="D41" s="88"/>
      <c r="E41" s="88"/>
      <c r="F41" s="88"/>
      <c r="G41" s="88"/>
      <c r="H41" s="88"/>
      <c r="I41" s="88"/>
      <c r="J41" s="84"/>
      <c r="K41" s="84"/>
      <c r="L41" s="84"/>
      <c r="M41" s="84"/>
      <c r="N41" s="84"/>
      <c r="O41" s="59"/>
    </row>
    <row r="42" spans="1:15" x14ac:dyDescent="0.45">
      <c r="A42" s="59"/>
      <c r="B42" s="59"/>
      <c r="C42" s="89" t="s">
        <v>45</v>
      </c>
      <c r="D42" s="89" t="s">
        <v>46</v>
      </c>
      <c r="E42" s="89" t="s">
        <v>47</v>
      </c>
      <c r="F42" s="89" t="s">
        <v>48</v>
      </c>
      <c r="G42" s="89" t="s">
        <v>49</v>
      </c>
      <c r="H42" s="89" t="s">
        <v>50</v>
      </c>
      <c r="I42" s="89" t="s">
        <v>51</v>
      </c>
      <c r="J42" s="59"/>
      <c r="K42" s="59"/>
      <c r="L42" s="59"/>
      <c r="M42" s="59"/>
      <c r="N42" s="59"/>
      <c r="O42" s="59"/>
    </row>
    <row r="43" spans="1:15" x14ac:dyDescent="0.45">
      <c r="A43" s="59" t="s">
        <v>295</v>
      </c>
      <c r="B43" s="59" t="s">
        <v>52</v>
      </c>
      <c r="C43" s="89"/>
      <c r="D43" s="89"/>
      <c r="E43" s="90"/>
      <c r="F43" s="89"/>
      <c r="G43" s="89"/>
      <c r="H43" s="89"/>
      <c r="I43" s="89"/>
      <c r="J43" s="59"/>
      <c r="K43" s="59"/>
      <c r="L43" s="59"/>
      <c r="M43" s="59"/>
      <c r="N43" s="59"/>
      <c r="O43" s="59"/>
    </row>
    <row r="44" spans="1:15" x14ac:dyDescent="0.45">
      <c r="A44" s="59"/>
      <c r="B44" s="59" t="s">
        <v>42</v>
      </c>
      <c r="C44" s="89"/>
      <c r="D44" s="91"/>
      <c r="E44" s="92"/>
      <c r="F44" s="92">
        <v>1.4999999999999999E-2</v>
      </c>
      <c r="G44" s="92">
        <v>0.02</v>
      </c>
      <c r="H44" s="92">
        <v>1.7000000000000001E-2</v>
      </c>
      <c r="I44" s="92">
        <v>0.02</v>
      </c>
      <c r="J44" s="59"/>
      <c r="K44" s="59"/>
      <c r="L44" s="59"/>
      <c r="M44" s="59"/>
      <c r="N44" s="59"/>
      <c r="O44" s="59"/>
    </row>
    <row r="45" spans="1:15" x14ac:dyDescent="0.45">
      <c r="A45" s="59"/>
      <c r="B45" s="59" t="s">
        <v>43</v>
      </c>
      <c r="C45" s="89"/>
      <c r="D45" s="91"/>
      <c r="E45" s="92"/>
      <c r="F45" s="92">
        <v>1.4E-2</v>
      </c>
      <c r="G45" s="92">
        <v>0.02</v>
      </c>
      <c r="H45" s="92">
        <v>1.6E-2</v>
      </c>
      <c r="I45" s="92">
        <v>0.02</v>
      </c>
      <c r="J45" s="59"/>
      <c r="K45" s="59"/>
      <c r="L45" s="59"/>
      <c r="M45" s="59"/>
      <c r="N45" s="59"/>
      <c r="O45" s="59"/>
    </row>
    <row r="46" spans="1:15" x14ac:dyDescent="0.45">
      <c r="A46" s="59"/>
      <c r="B46" s="59" t="s">
        <v>44</v>
      </c>
      <c r="C46" s="89"/>
      <c r="D46" s="92"/>
      <c r="E46" s="92">
        <v>2.5999999999999999E-2</v>
      </c>
      <c r="F46" s="92">
        <v>1.9E-2</v>
      </c>
      <c r="G46" s="92">
        <v>1.6E-2</v>
      </c>
      <c r="H46" s="92">
        <v>1.4999999999999999E-2</v>
      </c>
      <c r="I46" s="92">
        <v>0.02</v>
      </c>
      <c r="J46" s="59"/>
      <c r="K46" s="59"/>
      <c r="L46" s="59"/>
      <c r="M46" s="59"/>
      <c r="N46" s="59"/>
      <c r="O46" s="59"/>
    </row>
    <row r="47" spans="1:15" x14ac:dyDescent="0.45">
      <c r="A47" s="59"/>
      <c r="B47" s="59" t="s">
        <v>41</v>
      </c>
      <c r="C47" s="89"/>
      <c r="D47" s="92"/>
      <c r="E47" s="92">
        <v>0.02</v>
      </c>
      <c r="F47" s="92">
        <v>1.9E-2</v>
      </c>
      <c r="G47" s="92">
        <v>2.1000000000000001E-2</v>
      </c>
      <c r="H47" s="92">
        <v>0.01</v>
      </c>
      <c r="I47" s="92">
        <v>0.02</v>
      </c>
      <c r="J47" s="59"/>
      <c r="K47" s="59"/>
      <c r="L47" s="59"/>
      <c r="M47" s="59"/>
      <c r="N47" s="59"/>
      <c r="O47" s="59"/>
    </row>
    <row r="48" spans="1:15" x14ac:dyDescent="0.45">
      <c r="A48" s="59"/>
      <c r="B48" s="59"/>
      <c r="C48" s="89"/>
      <c r="D48" s="89"/>
      <c r="E48" s="89"/>
      <c r="F48" s="89"/>
      <c r="G48" s="89"/>
      <c r="H48" s="89"/>
      <c r="I48" s="89"/>
      <c r="J48" s="59"/>
      <c r="K48" s="59"/>
      <c r="L48" s="59"/>
      <c r="M48" s="59"/>
      <c r="N48" s="59"/>
      <c r="O48" s="59"/>
    </row>
    <row r="49" spans="1:15" x14ac:dyDescent="0.45">
      <c r="A49" s="59"/>
      <c r="B49" s="59" t="s">
        <v>52</v>
      </c>
      <c r="C49" s="89"/>
      <c r="D49" s="89"/>
      <c r="E49" s="89"/>
      <c r="F49" s="89"/>
      <c r="G49" s="89"/>
      <c r="H49" s="89"/>
      <c r="I49" s="89"/>
      <c r="J49" s="59"/>
      <c r="K49" s="59"/>
      <c r="L49" s="59"/>
      <c r="M49" s="59"/>
      <c r="N49" s="59"/>
      <c r="O49" s="59"/>
    </row>
    <row r="50" spans="1:15" x14ac:dyDescent="0.45">
      <c r="A50" s="59"/>
      <c r="B50" s="59" t="s">
        <v>42</v>
      </c>
      <c r="C50" s="85">
        <v>1231</v>
      </c>
      <c r="D50" s="85">
        <v>1272</v>
      </c>
      <c r="E50" s="93">
        <v>1315</v>
      </c>
      <c r="F50" s="94">
        <f t="shared" ref="F50:I50" si="4">E50*(1+F44)</f>
        <v>1334.7249999999999</v>
      </c>
      <c r="G50" s="95">
        <f t="shared" si="4"/>
        <v>1361.4195</v>
      </c>
      <c r="H50" s="95">
        <f t="shared" si="4"/>
        <v>1384.5636314999999</v>
      </c>
      <c r="I50" s="95">
        <f t="shared" si="4"/>
        <v>1412.2549041299999</v>
      </c>
      <c r="J50" s="59"/>
      <c r="K50" s="59"/>
      <c r="L50" s="96"/>
      <c r="M50" s="96"/>
      <c r="N50" s="96"/>
      <c r="O50" s="96"/>
    </row>
    <row r="51" spans="1:15" x14ac:dyDescent="0.45">
      <c r="A51" s="59"/>
      <c r="B51" s="59" t="s">
        <v>43</v>
      </c>
      <c r="C51" s="85">
        <v>1253</v>
      </c>
      <c r="D51" s="85">
        <v>1280</v>
      </c>
      <c r="E51" s="93">
        <v>1325</v>
      </c>
      <c r="F51" s="94">
        <f t="shared" ref="F51:I51" si="5">E51*(1+F45)</f>
        <v>1343.55</v>
      </c>
      <c r="G51" s="95">
        <f t="shared" si="5"/>
        <v>1370.421</v>
      </c>
      <c r="H51" s="95">
        <f t="shared" si="5"/>
        <v>1392.3477360000002</v>
      </c>
      <c r="I51" s="95">
        <f t="shared" si="5"/>
        <v>1420.1946907200002</v>
      </c>
      <c r="J51" s="59"/>
      <c r="K51" s="59"/>
      <c r="L51" s="96"/>
      <c r="M51" s="96"/>
      <c r="N51" s="96"/>
      <c r="O51" s="96"/>
    </row>
    <row r="52" spans="1:15" x14ac:dyDescent="0.45">
      <c r="A52" s="59"/>
      <c r="B52" s="59" t="s">
        <v>44</v>
      </c>
      <c r="C52" s="85">
        <v>1259</v>
      </c>
      <c r="D52" s="93">
        <v>1295</v>
      </c>
      <c r="E52" s="94">
        <f>D52*(1+E46)</f>
        <v>1328.67</v>
      </c>
      <c r="F52" s="95">
        <f t="shared" ref="F52:I52" si="6">E52*(1+F46)</f>
        <v>1353.91473</v>
      </c>
      <c r="G52" s="95">
        <f t="shared" si="6"/>
        <v>1375.57736568</v>
      </c>
      <c r="H52" s="95">
        <f t="shared" si="6"/>
        <v>1396.2110261651999</v>
      </c>
      <c r="I52" s="95">
        <f t="shared" si="6"/>
        <v>1424.1352466885039</v>
      </c>
      <c r="J52" s="59"/>
      <c r="K52" s="96"/>
      <c r="L52" s="96"/>
      <c r="M52" s="96"/>
      <c r="N52" s="96"/>
      <c r="O52" s="96"/>
    </row>
    <row r="53" spans="1:15" x14ac:dyDescent="0.45">
      <c r="A53" s="59"/>
      <c r="B53" s="59" t="s">
        <v>41</v>
      </c>
      <c r="C53" s="85">
        <v>1267</v>
      </c>
      <c r="D53" s="93">
        <v>1305</v>
      </c>
      <c r="E53" s="94">
        <f>D53*(1+E47)</f>
        <v>1331.1000000000001</v>
      </c>
      <c r="F53" s="95">
        <f t="shared" ref="F53:I53" si="7">E53*(1+F47)</f>
        <v>1356.3909000000001</v>
      </c>
      <c r="G53" s="95">
        <f t="shared" si="7"/>
        <v>1384.8751089</v>
      </c>
      <c r="H53" s="95">
        <f t="shared" si="7"/>
        <v>1398.7238599889999</v>
      </c>
      <c r="I53" s="95">
        <f t="shared" si="7"/>
        <v>1426.69833718878</v>
      </c>
      <c r="J53" s="59"/>
      <c r="K53" s="96"/>
      <c r="L53" s="96"/>
      <c r="M53" s="96"/>
      <c r="N53" s="96"/>
      <c r="O53" s="96"/>
    </row>
    <row r="54" spans="1:15" x14ac:dyDescent="0.45">
      <c r="A54" s="80"/>
      <c r="B54" s="80"/>
      <c r="C54" s="87"/>
      <c r="D54" s="87"/>
      <c r="E54" s="87"/>
      <c r="F54" s="87"/>
      <c r="G54" s="87"/>
      <c r="H54" s="87"/>
      <c r="I54" s="87"/>
      <c r="J54" s="80"/>
      <c r="K54" s="80"/>
      <c r="L54" s="80"/>
      <c r="M54" s="80"/>
      <c r="N54" s="80"/>
      <c r="O54" s="59"/>
    </row>
    <row r="55" spans="1:15" ht="21" x14ac:dyDescent="0.65">
      <c r="A55" s="20" t="s">
        <v>146</v>
      </c>
      <c r="B55" s="20"/>
      <c r="C55" s="50"/>
      <c r="D55" s="50"/>
      <c r="E55" s="50"/>
      <c r="F55" s="50"/>
      <c r="G55" s="50"/>
      <c r="H55" s="50"/>
      <c r="I55" s="50"/>
      <c r="J55" s="22"/>
      <c r="K55" s="22"/>
      <c r="L55" s="22"/>
      <c r="M55" s="22"/>
      <c r="N55" s="22"/>
      <c r="O55" s="59"/>
    </row>
    <row r="56" spans="1:15" x14ac:dyDescent="0.45">
      <c r="A56" s="32" t="s">
        <v>350</v>
      </c>
      <c r="B56" s="33"/>
      <c r="C56" s="34"/>
      <c r="D56" s="34"/>
      <c r="E56" s="34"/>
      <c r="F56" s="34"/>
      <c r="G56" s="34"/>
      <c r="H56" s="34"/>
      <c r="I56" s="34"/>
      <c r="J56" s="34"/>
      <c r="K56" s="34"/>
      <c r="L56" s="34"/>
      <c r="M56" s="34"/>
      <c r="N56" s="34"/>
      <c r="O56" s="59"/>
    </row>
    <row r="57" spans="1:15" x14ac:dyDescent="0.45">
      <c r="A57" s="84"/>
      <c r="B57" s="84"/>
      <c r="C57" s="88"/>
      <c r="D57" s="88"/>
      <c r="E57" s="88"/>
      <c r="F57" s="88"/>
      <c r="G57" s="88"/>
      <c r="H57" s="88"/>
      <c r="I57" s="88"/>
      <c r="J57" s="84"/>
      <c r="K57" s="84"/>
      <c r="L57" s="84"/>
      <c r="M57" s="84"/>
      <c r="N57" s="84"/>
      <c r="O57" s="59"/>
    </row>
    <row r="58" spans="1:15" x14ac:dyDescent="0.45">
      <c r="A58" s="59"/>
      <c r="B58" s="59"/>
      <c r="C58" s="89" t="s">
        <v>45</v>
      </c>
      <c r="D58" s="89" t="s">
        <v>46</v>
      </c>
      <c r="E58" s="89" t="s">
        <v>47</v>
      </c>
      <c r="F58" s="89" t="s">
        <v>48</v>
      </c>
      <c r="G58" s="89" t="s">
        <v>49</v>
      </c>
      <c r="H58" s="89" t="s">
        <v>50</v>
      </c>
      <c r="I58" s="89" t="s">
        <v>51</v>
      </c>
      <c r="J58" s="59"/>
      <c r="K58" s="59"/>
      <c r="L58" s="59"/>
      <c r="M58" s="59"/>
      <c r="N58" s="59"/>
      <c r="O58" s="59"/>
    </row>
    <row r="59" spans="1:15" x14ac:dyDescent="0.45">
      <c r="A59" s="59" t="s">
        <v>295</v>
      </c>
      <c r="B59" s="59" t="s">
        <v>52</v>
      </c>
      <c r="C59" s="89"/>
      <c r="D59" s="89"/>
      <c r="E59" s="90"/>
      <c r="F59" s="89"/>
      <c r="G59" s="89"/>
      <c r="H59" s="89"/>
      <c r="I59" s="89"/>
      <c r="J59" s="59"/>
      <c r="K59" s="59"/>
      <c r="L59" s="59"/>
      <c r="M59" s="59"/>
      <c r="N59" s="59"/>
      <c r="O59" s="59"/>
    </row>
    <row r="60" spans="1:15" x14ac:dyDescent="0.45">
      <c r="A60" s="59"/>
      <c r="B60" s="59" t="s">
        <v>42</v>
      </c>
      <c r="C60" s="89"/>
      <c r="D60" s="91"/>
      <c r="E60" s="92"/>
      <c r="F60" s="92"/>
      <c r="G60" s="92">
        <v>2.1000000000000001E-2</v>
      </c>
      <c r="H60" s="92">
        <v>2.9000000000000001E-2</v>
      </c>
      <c r="I60" s="92">
        <v>1.6E-2</v>
      </c>
      <c r="J60" s="59"/>
      <c r="K60" s="59"/>
      <c r="L60" s="59"/>
      <c r="M60" s="59"/>
      <c r="N60" s="59"/>
      <c r="O60" s="59"/>
    </row>
    <row r="61" spans="1:15" x14ac:dyDescent="0.45">
      <c r="A61" s="59"/>
      <c r="B61" s="59" t="s">
        <v>43</v>
      </c>
      <c r="C61" s="89"/>
      <c r="D61" s="91"/>
      <c r="E61" s="92"/>
      <c r="F61" s="92"/>
      <c r="G61" s="92">
        <v>2.1000000000000001E-2</v>
      </c>
      <c r="H61" s="92">
        <v>2.9000000000000001E-2</v>
      </c>
      <c r="I61" s="92">
        <v>1.6E-2</v>
      </c>
      <c r="J61" s="59"/>
      <c r="K61" s="59"/>
      <c r="L61" s="59"/>
      <c r="M61" s="59"/>
      <c r="N61" s="59"/>
      <c r="O61" s="59"/>
    </row>
    <row r="62" spans="1:15" x14ac:dyDescent="0.45">
      <c r="A62" s="59"/>
      <c r="B62" s="59" t="s">
        <v>44</v>
      </c>
      <c r="C62" s="89"/>
      <c r="D62" s="92"/>
      <c r="E62" s="92"/>
      <c r="F62" s="92">
        <v>1.9E-2</v>
      </c>
      <c r="G62" s="92">
        <v>2.1000000000000001E-2</v>
      </c>
      <c r="H62" s="92">
        <v>2.7E-2</v>
      </c>
      <c r="I62" s="92">
        <v>0.03</v>
      </c>
      <c r="J62" s="59"/>
      <c r="K62" s="59"/>
      <c r="L62" s="59"/>
      <c r="M62" s="59"/>
      <c r="N62" s="59"/>
      <c r="O62" s="59"/>
    </row>
    <row r="63" spans="1:15" x14ac:dyDescent="0.45">
      <c r="A63" s="59"/>
      <c r="B63" s="59" t="s">
        <v>41</v>
      </c>
      <c r="C63" s="89"/>
      <c r="D63" s="92"/>
      <c r="E63" s="92"/>
      <c r="F63" s="92">
        <v>1.7999999999999999E-2</v>
      </c>
      <c r="G63" s="92">
        <v>2.7E-2</v>
      </c>
      <c r="H63" s="92">
        <v>1.9E-2</v>
      </c>
      <c r="I63" s="92">
        <v>3.4000000000000002E-2</v>
      </c>
      <c r="J63" s="59"/>
      <c r="K63" s="59"/>
      <c r="L63" s="59"/>
      <c r="M63" s="59"/>
      <c r="N63" s="59"/>
      <c r="O63" s="59"/>
    </row>
    <row r="64" spans="1:15" x14ac:dyDescent="0.45">
      <c r="A64" s="59"/>
      <c r="B64" s="59"/>
      <c r="C64" s="89"/>
      <c r="D64" s="89"/>
      <c r="E64" s="89"/>
      <c r="F64" s="89"/>
      <c r="G64" s="89"/>
      <c r="H64" s="89"/>
      <c r="I64" s="89"/>
      <c r="J64" s="59"/>
      <c r="K64" s="59"/>
      <c r="L64" s="59"/>
      <c r="M64" s="59"/>
      <c r="N64" s="59"/>
      <c r="O64" s="59"/>
    </row>
    <row r="65" spans="1:15" x14ac:dyDescent="0.45">
      <c r="A65" s="59"/>
      <c r="B65" s="59" t="s">
        <v>52</v>
      </c>
      <c r="C65" s="89"/>
      <c r="D65" s="89"/>
      <c r="E65" s="89"/>
      <c r="F65" s="89"/>
      <c r="G65" s="89"/>
      <c r="H65" s="89"/>
      <c r="I65" s="89"/>
      <c r="J65" s="59"/>
      <c r="K65" s="59"/>
      <c r="L65" s="59"/>
      <c r="M65" s="59"/>
      <c r="N65" s="59"/>
      <c r="O65" s="59"/>
    </row>
    <row r="66" spans="1:15" x14ac:dyDescent="0.45">
      <c r="A66" s="59"/>
      <c r="B66" s="59" t="s">
        <v>42</v>
      </c>
      <c r="C66" s="85">
        <v>1231</v>
      </c>
      <c r="D66" s="85">
        <v>1272</v>
      </c>
      <c r="E66" s="85">
        <v>1315</v>
      </c>
      <c r="F66" s="93">
        <v>1335</v>
      </c>
      <c r="G66" s="94">
        <f t="shared" ref="G66:I66" si="8">F66*(1+G60)</f>
        <v>1363.0349999999999</v>
      </c>
      <c r="H66" s="95">
        <f t="shared" si="8"/>
        <v>1402.5630149999997</v>
      </c>
      <c r="I66" s="95">
        <f t="shared" si="8"/>
        <v>1425.0040232399997</v>
      </c>
      <c r="J66" s="59"/>
      <c r="K66" s="59"/>
      <c r="L66" s="59"/>
      <c r="M66" s="96"/>
      <c r="N66" s="96"/>
      <c r="O66" s="96"/>
    </row>
    <row r="67" spans="1:15" x14ac:dyDescent="0.45">
      <c r="A67" s="59"/>
      <c r="B67" s="59" t="s">
        <v>43</v>
      </c>
      <c r="C67" s="85">
        <v>1253</v>
      </c>
      <c r="D67" s="85">
        <v>1280</v>
      </c>
      <c r="E67" s="85">
        <v>1325</v>
      </c>
      <c r="F67" s="93">
        <v>1345</v>
      </c>
      <c r="G67" s="94">
        <f t="shared" ref="G67:I67" si="9">F67*(1+G61)</f>
        <v>1373.2449999999999</v>
      </c>
      <c r="H67" s="95">
        <f t="shared" si="9"/>
        <v>1413.0691049999998</v>
      </c>
      <c r="I67" s="95">
        <f t="shared" si="9"/>
        <v>1435.6782106799999</v>
      </c>
      <c r="J67" s="59"/>
      <c r="K67" s="59"/>
      <c r="L67" s="59"/>
      <c r="M67" s="96"/>
      <c r="N67" s="96"/>
      <c r="O67" s="96"/>
    </row>
    <row r="68" spans="1:15" x14ac:dyDescent="0.45">
      <c r="A68" s="59"/>
      <c r="B68" s="59" t="s">
        <v>44</v>
      </c>
      <c r="C68" s="85">
        <v>1259</v>
      </c>
      <c r="D68" s="85">
        <v>1295</v>
      </c>
      <c r="E68" s="93">
        <v>1327</v>
      </c>
      <c r="F68" s="94">
        <f>E68*(1+F62)</f>
        <v>1352.213</v>
      </c>
      <c r="G68" s="95">
        <f t="shared" ref="G68:I68" si="10">F68*(1+G62)</f>
        <v>1380.6094729999998</v>
      </c>
      <c r="H68" s="95">
        <f t="shared" si="10"/>
        <v>1417.8859287709997</v>
      </c>
      <c r="I68" s="95">
        <f t="shared" si="10"/>
        <v>1460.4225066341298</v>
      </c>
      <c r="J68" s="59"/>
      <c r="K68" s="59"/>
      <c r="L68" s="96"/>
      <c r="M68" s="96"/>
      <c r="N68" s="96"/>
      <c r="O68" s="96"/>
    </row>
    <row r="69" spans="1:15" x14ac:dyDescent="0.45">
      <c r="A69" s="59"/>
      <c r="B69" s="59" t="s">
        <v>41</v>
      </c>
      <c r="C69" s="85">
        <v>1267</v>
      </c>
      <c r="D69" s="85">
        <v>1305</v>
      </c>
      <c r="E69" s="93">
        <v>1331</v>
      </c>
      <c r="F69" s="94">
        <f>E69*(1+F63)</f>
        <v>1354.9580000000001</v>
      </c>
      <c r="G69" s="95">
        <f t="shared" ref="G69:I69" si="11">F69*(1+G63)</f>
        <v>1391.541866</v>
      </c>
      <c r="H69" s="95">
        <f t="shared" si="11"/>
        <v>1417.9811614539999</v>
      </c>
      <c r="I69" s="95">
        <f t="shared" si="11"/>
        <v>1466.192520943436</v>
      </c>
      <c r="J69" s="59"/>
      <c r="K69" s="59"/>
      <c r="L69" s="96"/>
      <c r="M69" s="96"/>
      <c r="N69" s="96"/>
      <c r="O69" s="96"/>
    </row>
    <row r="70" spans="1:15" x14ac:dyDescent="0.45">
      <c r="A70" s="80"/>
      <c r="B70" s="80"/>
      <c r="C70" s="87"/>
      <c r="D70" s="87"/>
      <c r="E70" s="87"/>
      <c r="F70" s="87"/>
      <c r="G70" s="87"/>
      <c r="H70" s="87"/>
      <c r="I70" s="87"/>
      <c r="J70" s="80"/>
      <c r="K70" s="80"/>
      <c r="L70" s="80"/>
      <c r="M70" s="80"/>
      <c r="N70" s="80"/>
      <c r="O70" s="59"/>
    </row>
    <row r="71" spans="1:15" ht="21" x14ac:dyDescent="0.65">
      <c r="A71" s="20" t="s">
        <v>148</v>
      </c>
      <c r="B71" s="20"/>
      <c r="C71" s="50"/>
      <c r="D71" s="50"/>
      <c r="E71" s="50"/>
      <c r="F71" s="50"/>
      <c r="G71" s="50"/>
      <c r="H71" s="50"/>
      <c r="I71" s="50"/>
      <c r="J71" s="22"/>
      <c r="K71" s="22"/>
      <c r="L71" s="22"/>
      <c r="M71" s="22"/>
      <c r="N71" s="22"/>
      <c r="O71" s="59"/>
    </row>
    <row r="72" spans="1:15" x14ac:dyDescent="0.45">
      <c r="A72" s="32" t="s">
        <v>351</v>
      </c>
      <c r="B72" s="33"/>
      <c r="C72" s="34"/>
      <c r="D72" s="34"/>
      <c r="E72" s="34"/>
      <c r="F72" s="34"/>
      <c r="G72" s="34"/>
      <c r="H72" s="34"/>
      <c r="I72" s="34"/>
      <c r="J72" s="34"/>
      <c r="K72" s="34"/>
      <c r="L72" s="34"/>
      <c r="M72" s="34"/>
      <c r="N72" s="34"/>
      <c r="O72" s="59"/>
    </row>
    <row r="73" spans="1:15" x14ac:dyDescent="0.45">
      <c r="A73" s="84"/>
      <c r="B73" s="84"/>
      <c r="C73" s="88"/>
      <c r="D73" s="88"/>
      <c r="E73" s="88"/>
      <c r="F73" s="88"/>
      <c r="G73" s="88"/>
      <c r="H73" s="88"/>
      <c r="I73" s="88"/>
      <c r="J73" s="84"/>
      <c r="K73" s="84"/>
      <c r="L73" s="84"/>
      <c r="M73" s="84"/>
      <c r="N73" s="84"/>
      <c r="O73" s="59"/>
    </row>
    <row r="74" spans="1:15" x14ac:dyDescent="0.45">
      <c r="A74" s="59"/>
      <c r="B74" s="59"/>
      <c r="C74" s="89" t="s">
        <v>45</v>
      </c>
      <c r="D74" s="89" t="s">
        <v>46</v>
      </c>
      <c r="E74" s="89" t="s">
        <v>47</v>
      </c>
      <c r="F74" s="89" t="s">
        <v>48</v>
      </c>
      <c r="G74" s="89" t="s">
        <v>49</v>
      </c>
      <c r="H74" s="89" t="s">
        <v>50</v>
      </c>
      <c r="I74" s="89" t="s">
        <v>51</v>
      </c>
      <c r="J74" s="59"/>
      <c r="K74" s="59"/>
      <c r="L74" s="59"/>
      <c r="M74" s="59"/>
      <c r="N74" s="59"/>
      <c r="O74" s="59"/>
    </row>
    <row r="75" spans="1:15" x14ac:dyDescent="0.45">
      <c r="A75" s="59" t="s">
        <v>295</v>
      </c>
      <c r="B75" s="59" t="s">
        <v>52</v>
      </c>
      <c r="C75" s="89"/>
      <c r="D75" s="89"/>
      <c r="E75" s="90"/>
      <c r="F75" s="89"/>
      <c r="G75" s="89"/>
      <c r="H75" s="89"/>
      <c r="I75" s="89"/>
      <c r="J75" s="59"/>
      <c r="K75" s="59"/>
      <c r="L75" s="59"/>
      <c r="M75" s="59"/>
      <c r="N75" s="59"/>
      <c r="O75" s="59"/>
    </row>
    <row r="76" spans="1:15" x14ac:dyDescent="0.45">
      <c r="A76" s="59"/>
      <c r="B76" s="59" t="s">
        <v>42</v>
      </c>
      <c r="C76" s="89"/>
      <c r="D76" s="91"/>
      <c r="E76" s="92"/>
      <c r="F76" s="92"/>
      <c r="G76" s="92"/>
      <c r="H76" s="92">
        <v>2.9000000000000001E-2</v>
      </c>
      <c r="I76" s="92">
        <v>0.02</v>
      </c>
      <c r="J76" s="59"/>
      <c r="K76" s="59"/>
      <c r="L76" s="59"/>
      <c r="M76" s="59"/>
      <c r="N76" s="59"/>
      <c r="O76" s="59"/>
    </row>
    <row r="77" spans="1:15" x14ac:dyDescent="0.45">
      <c r="A77" s="59"/>
      <c r="B77" s="59" t="s">
        <v>43</v>
      </c>
      <c r="C77" s="89"/>
      <c r="D77" s="91"/>
      <c r="E77" s="92"/>
      <c r="F77" s="92"/>
      <c r="G77" s="92"/>
      <c r="H77" s="92">
        <v>2.8000000000000001E-2</v>
      </c>
      <c r="I77" s="92">
        <v>1.7999999999999999E-2</v>
      </c>
      <c r="J77" s="59"/>
      <c r="K77" s="59"/>
      <c r="L77" s="59"/>
      <c r="M77" s="59"/>
      <c r="N77" s="59"/>
      <c r="O77" s="59"/>
    </row>
    <row r="78" spans="1:15" x14ac:dyDescent="0.45">
      <c r="A78" s="59"/>
      <c r="B78" s="59" t="s">
        <v>44</v>
      </c>
      <c r="C78" s="89"/>
      <c r="D78" s="92"/>
      <c r="E78" s="92"/>
      <c r="F78" s="92"/>
      <c r="G78" s="92">
        <v>2.7E-2</v>
      </c>
      <c r="H78" s="92">
        <v>2.4E-2</v>
      </c>
      <c r="I78" s="92">
        <v>2.7E-2</v>
      </c>
      <c r="J78" s="59"/>
      <c r="K78" s="59"/>
      <c r="L78" s="59"/>
      <c r="M78" s="59"/>
      <c r="N78" s="59"/>
      <c r="O78" s="59"/>
    </row>
    <row r="79" spans="1:15" x14ac:dyDescent="0.45">
      <c r="A79" s="59"/>
      <c r="B79" s="59" t="s">
        <v>41</v>
      </c>
      <c r="C79" s="89"/>
      <c r="D79" s="92"/>
      <c r="E79" s="92"/>
      <c r="F79" s="92"/>
      <c r="G79" s="92">
        <v>0.03</v>
      </c>
      <c r="H79" s="92">
        <v>1.9E-2</v>
      </c>
      <c r="I79" s="92">
        <v>3.4000000000000002E-2</v>
      </c>
      <c r="J79" s="59"/>
      <c r="K79" s="59"/>
      <c r="L79" s="59"/>
      <c r="M79" s="59"/>
      <c r="N79" s="59"/>
      <c r="O79" s="59"/>
    </row>
    <row r="80" spans="1:15" x14ac:dyDescent="0.45">
      <c r="A80" s="59"/>
      <c r="B80" s="59"/>
      <c r="C80" s="89"/>
      <c r="D80" s="89"/>
      <c r="E80" s="89"/>
      <c r="F80" s="89"/>
      <c r="G80" s="89"/>
      <c r="H80" s="89"/>
      <c r="I80" s="89"/>
      <c r="J80" s="59"/>
      <c r="K80" s="59"/>
      <c r="L80" s="59"/>
      <c r="M80" s="59"/>
      <c r="N80" s="59"/>
      <c r="O80" s="59"/>
    </row>
    <row r="81" spans="1:15" x14ac:dyDescent="0.45">
      <c r="A81" s="59"/>
      <c r="B81" s="59" t="s">
        <v>52</v>
      </c>
      <c r="C81" s="89"/>
      <c r="D81" s="89"/>
      <c r="E81" s="89"/>
      <c r="F81" s="89"/>
      <c r="G81" s="89"/>
      <c r="H81" s="89"/>
      <c r="I81" s="89"/>
      <c r="J81" s="59"/>
      <c r="K81" s="59"/>
      <c r="L81" s="59"/>
      <c r="M81" s="59"/>
      <c r="N81" s="59"/>
      <c r="O81" s="59"/>
    </row>
    <row r="82" spans="1:15" x14ac:dyDescent="0.45">
      <c r="A82" s="59"/>
      <c r="B82" s="59" t="s">
        <v>42</v>
      </c>
      <c r="C82" s="85">
        <v>1231</v>
      </c>
      <c r="D82" s="85">
        <v>1272</v>
      </c>
      <c r="E82" s="85">
        <v>1315</v>
      </c>
      <c r="F82" s="85">
        <v>1335</v>
      </c>
      <c r="G82" s="93">
        <v>1365</v>
      </c>
      <c r="H82" s="94">
        <f t="shared" ref="H82:I82" si="12">G82*(1+H76)</f>
        <v>1404.5849999999998</v>
      </c>
      <c r="I82" s="95">
        <f t="shared" si="12"/>
        <v>1432.6766999999998</v>
      </c>
      <c r="J82" s="59"/>
      <c r="K82" s="59"/>
      <c r="L82" s="59"/>
      <c r="M82" s="96"/>
      <c r="N82" s="96"/>
      <c r="O82" s="59"/>
    </row>
    <row r="83" spans="1:15" x14ac:dyDescent="0.45">
      <c r="A83" s="59"/>
      <c r="B83" s="59" t="s">
        <v>43</v>
      </c>
      <c r="C83" s="85">
        <v>1253</v>
      </c>
      <c r="D83" s="85">
        <v>1280</v>
      </c>
      <c r="E83" s="85">
        <v>1325</v>
      </c>
      <c r="F83" s="85">
        <v>1345</v>
      </c>
      <c r="G83" s="93">
        <v>1375</v>
      </c>
      <c r="H83" s="94">
        <f t="shared" ref="H83:I83" si="13">G83*(1+H77)</f>
        <v>1413.5</v>
      </c>
      <c r="I83" s="95">
        <f t="shared" si="13"/>
        <v>1438.943</v>
      </c>
      <c r="J83" s="59"/>
      <c r="K83" s="59"/>
      <c r="L83" s="59"/>
      <c r="M83" s="96"/>
      <c r="N83" s="96"/>
      <c r="O83" s="59"/>
    </row>
    <row r="84" spans="1:15" x14ac:dyDescent="0.45">
      <c r="A84" s="59"/>
      <c r="B84" s="59" t="s">
        <v>44</v>
      </c>
      <c r="C84" s="85">
        <v>1259</v>
      </c>
      <c r="D84" s="85">
        <v>1295</v>
      </c>
      <c r="E84" s="85">
        <v>1327</v>
      </c>
      <c r="F84" s="93">
        <v>1350</v>
      </c>
      <c r="G84" s="94">
        <f>F84*(1+G78)</f>
        <v>1386.4499999999998</v>
      </c>
      <c r="H84" s="95">
        <f t="shared" ref="H84:I84" si="14">G84*(1+H78)</f>
        <v>1419.7247999999997</v>
      </c>
      <c r="I84" s="95">
        <f t="shared" si="14"/>
        <v>1458.0573695999997</v>
      </c>
      <c r="J84" s="59"/>
      <c r="K84" s="59"/>
      <c r="L84" s="96"/>
      <c r="M84" s="96"/>
      <c r="N84" s="96"/>
      <c r="O84" s="59"/>
    </row>
    <row r="85" spans="1:15" x14ac:dyDescent="0.45">
      <c r="A85" s="59"/>
      <c r="B85" s="59" t="s">
        <v>41</v>
      </c>
      <c r="C85" s="85">
        <v>1267</v>
      </c>
      <c r="D85" s="85">
        <v>1305</v>
      </c>
      <c r="E85" s="85">
        <v>1331</v>
      </c>
      <c r="F85" s="93">
        <v>1355</v>
      </c>
      <c r="G85" s="94">
        <f>F85*(1+G79)</f>
        <v>1395.65</v>
      </c>
      <c r="H85" s="95">
        <f t="shared" ref="H85:I85" si="15">G85*(1+H79)</f>
        <v>1422.1673499999999</v>
      </c>
      <c r="I85" s="95">
        <f t="shared" si="15"/>
        <v>1470.5210399</v>
      </c>
      <c r="J85" s="59"/>
      <c r="K85" s="59"/>
      <c r="L85" s="96"/>
      <c r="M85" s="96"/>
      <c r="N85" s="96"/>
      <c r="O85" s="59"/>
    </row>
    <row r="86" spans="1:15" x14ac:dyDescent="0.45">
      <c r="A86" s="80"/>
      <c r="B86" s="80"/>
      <c r="C86" s="87"/>
      <c r="D86" s="87"/>
      <c r="E86" s="87"/>
      <c r="F86" s="87"/>
      <c r="G86" s="87"/>
      <c r="H86" s="87"/>
      <c r="I86" s="87"/>
      <c r="J86" s="80"/>
      <c r="K86" s="80"/>
      <c r="L86" s="80"/>
      <c r="M86" s="80"/>
      <c r="N86" s="80"/>
      <c r="O86" s="59"/>
    </row>
    <row r="87" spans="1:15" ht="21" x14ac:dyDescent="0.65">
      <c r="A87" s="20" t="s">
        <v>149</v>
      </c>
      <c r="B87" s="20"/>
      <c r="C87" s="50"/>
      <c r="D87" s="50"/>
      <c r="E87" s="50"/>
      <c r="F87" s="50"/>
      <c r="G87" s="50"/>
      <c r="H87" s="50"/>
      <c r="I87" s="50"/>
      <c r="J87" s="22"/>
      <c r="K87" s="22"/>
      <c r="L87" s="22"/>
      <c r="M87" s="22"/>
      <c r="N87" s="22"/>
      <c r="O87" s="59"/>
    </row>
    <row r="88" spans="1:15" x14ac:dyDescent="0.45">
      <c r="A88" s="32" t="s">
        <v>352</v>
      </c>
      <c r="B88" s="33"/>
      <c r="C88" s="34"/>
      <c r="D88" s="34"/>
      <c r="E88" s="34"/>
      <c r="F88" s="34"/>
      <c r="G88" s="34"/>
      <c r="H88" s="34"/>
      <c r="I88" s="34"/>
      <c r="J88" s="34"/>
      <c r="K88" s="34"/>
      <c r="L88" s="34"/>
      <c r="M88" s="34"/>
      <c r="N88" s="34"/>
      <c r="O88" s="59"/>
    </row>
    <row r="89" spans="1:15" x14ac:dyDescent="0.45">
      <c r="A89" s="84"/>
      <c r="B89" s="84"/>
      <c r="C89" s="88"/>
      <c r="D89" s="88"/>
      <c r="E89" s="88"/>
      <c r="F89" s="88"/>
      <c r="G89" s="88"/>
      <c r="H89" s="88"/>
      <c r="I89" s="88"/>
      <c r="J89" s="84"/>
      <c r="K89" s="84"/>
      <c r="L89" s="84"/>
      <c r="M89" s="84"/>
      <c r="N89" s="84"/>
      <c r="O89" s="59"/>
    </row>
    <row r="90" spans="1:15" x14ac:dyDescent="0.45">
      <c r="A90" s="59"/>
      <c r="B90" s="59"/>
      <c r="C90" s="89" t="s">
        <v>45</v>
      </c>
      <c r="D90" s="89" t="s">
        <v>46</v>
      </c>
      <c r="E90" s="89" t="s">
        <v>47</v>
      </c>
      <c r="F90" s="89" t="s">
        <v>48</v>
      </c>
      <c r="G90" s="89" t="s">
        <v>49</v>
      </c>
      <c r="H90" s="89" t="s">
        <v>50</v>
      </c>
      <c r="I90" s="89" t="s">
        <v>51</v>
      </c>
      <c r="J90" s="59"/>
      <c r="K90" s="59"/>
      <c r="L90" s="59"/>
      <c r="M90" s="59"/>
      <c r="N90" s="59"/>
      <c r="O90" s="59"/>
    </row>
    <row r="91" spans="1:15" x14ac:dyDescent="0.45">
      <c r="A91" s="59" t="s">
        <v>295</v>
      </c>
      <c r="B91" s="59" t="s">
        <v>52</v>
      </c>
      <c r="C91" s="89"/>
      <c r="D91" s="89"/>
      <c r="E91" s="90"/>
      <c r="F91" s="89"/>
      <c r="G91" s="89"/>
      <c r="H91" s="89"/>
      <c r="I91" s="89"/>
      <c r="J91" s="59"/>
      <c r="K91" s="59"/>
      <c r="L91" s="59"/>
      <c r="M91" s="59"/>
      <c r="N91" s="59"/>
      <c r="O91" s="59"/>
    </row>
    <row r="92" spans="1:15" x14ac:dyDescent="0.45">
      <c r="A92" s="59"/>
      <c r="B92" s="59" t="s">
        <v>42</v>
      </c>
      <c r="C92" s="89"/>
      <c r="D92" s="91"/>
      <c r="E92" s="92"/>
      <c r="F92" s="92"/>
      <c r="G92" s="92"/>
      <c r="H92" s="92"/>
      <c r="I92" s="92">
        <v>2.1000000000000001E-2</v>
      </c>
      <c r="J92" s="59"/>
      <c r="K92" s="59"/>
      <c r="L92" s="59"/>
      <c r="M92" s="59"/>
      <c r="N92" s="59"/>
      <c r="O92" s="59"/>
    </row>
    <row r="93" spans="1:15" x14ac:dyDescent="0.45">
      <c r="A93" s="59"/>
      <c r="B93" s="59" t="s">
        <v>43</v>
      </c>
      <c r="C93" s="89"/>
      <c r="D93" s="91"/>
      <c r="E93" s="92"/>
      <c r="F93" s="92"/>
      <c r="G93" s="92"/>
      <c r="H93" s="92"/>
      <c r="I93" s="92">
        <v>2.3E-2</v>
      </c>
      <c r="J93" s="59"/>
      <c r="K93" s="59"/>
      <c r="L93" s="59"/>
      <c r="M93" s="59"/>
      <c r="N93" s="59"/>
      <c r="O93" s="59"/>
    </row>
    <row r="94" spans="1:15" x14ac:dyDescent="0.45">
      <c r="A94" s="59"/>
      <c r="B94" s="59" t="s">
        <v>44</v>
      </c>
      <c r="C94" s="89"/>
      <c r="D94" s="92"/>
      <c r="E94" s="92"/>
      <c r="F94" s="92"/>
      <c r="G94" s="92"/>
      <c r="H94" s="92">
        <v>2.5999999999999999E-2</v>
      </c>
      <c r="I94" s="92">
        <v>3.4000000000000002E-2</v>
      </c>
      <c r="J94" s="59"/>
      <c r="K94" s="59"/>
      <c r="L94" s="59"/>
      <c r="M94" s="59"/>
      <c r="N94" s="59"/>
      <c r="O94" s="59"/>
    </row>
    <row r="95" spans="1:15" x14ac:dyDescent="0.45">
      <c r="A95" s="59"/>
      <c r="B95" s="59" t="s">
        <v>41</v>
      </c>
      <c r="C95" s="89"/>
      <c r="D95" s="92"/>
      <c r="E95" s="92"/>
      <c r="F95" s="92"/>
      <c r="G95" s="92"/>
      <c r="H95" s="92">
        <v>1.9E-2</v>
      </c>
      <c r="I95" s="92">
        <v>5.3999999999999999E-2</v>
      </c>
      <c r="J95" s="59"/>
      <c r="K95" s="59"/>
      <c r="L95" s="59"/>
      <c r="M95" s="59"/>
      <c r="N95" s="59"/>
      <c r="O95" s="59"/>
    </row>
    <row r="96" spans="1:15" x14ac:dyDescent="0.45">
      <c r="A96" s="59"/>
      <c r="B96" s="59"/>
      <c r="C96" s="89"/>
      <c r="D96" s="89"/>
      <c r="E96" s="89"/>
      <c r="F96" s="89"/>
      <c r="G96" s="89"/>
      <c r="H96" s="89"/>
      <c r="I96" s="89"/>
      <c r="J96" s="59"/>
      <c r="K96" s="59"/>
      <c r="L96" s="59"/>
      <c r="M96" s="59"/>
      <c r="N96" s="59"/>
      <c r="O96" s="59"/>
    </row>
    <row r="97" spans="1:15" x14ac:dyDescent="0.45">
      <c r="A97" s="59"/>
      <c r="B97" s="59" t="s">
        <v>52</v>
      </c>
      <c r="C97" s="89"/>
      <c r="D97" s="89"/>
      <c r="E97" s="89"/>
      <c r="F97" s="89"/>
      <c r="G97" s="89"/>
      <c r="H97" s="89"/>
      <c r="I97" s="89"/>
      <c r="J97" s="59"/>
      <c r="K97" s="59"/>
      <c r="L97" s="59"/>
      <c r="M97" s="59"/>
      <c r="N97" s="59"/>
      <c r="O97" s="59"/>
    </row>
    <row r="98" spans="1:15" x14ac:dyDescent="0.45">
      <c r="A98" s="59"/>
      <c r="B98" s="59" t="s">
        <v>42</v>
      </c>
      <c r="C98" s="85">
        <v>1231</v>
      </c>
      <c r="D98" s="85">
        <v>1272</v>
      </c>
      <c r="E98" s="85">
        <v>1315</v>
      </c>
      <c r="F98" s="85">
        <v>1335</v>
      </c>
      <c r="G98" s="85">
        <v>1365</v>
      </c>
      <c r="H98" s="93">
        <v>1405</v>
      </c>
      <c r="I98" s="94">
        <f t="shared" ref="I98:I101" si="16">H98*(1+I92)</f>
        <v>1434.5049999999999</v>
      </c>
      <c r="J98" s="59"/>
      <c r="K98" s="59"/>
      <c r="L98" s="96"/>
      <c r="M98" s="59"/>
      <c r="N98" s="59"/>
      <c r="O98" s="59"/>
    </row>
    <row r="99" spans="1:15" x14ac:dyDescent="0.45">
      <c r="A99" s="59"/>
      <c r="B99" s="59" t="s">
        <v>43</v>
      </c>
      <c r="C99" s="85">
        <v>1253</v>
      </c>
      <c r="D99" s="85">
        <v>1280</v>
      </c>
      <c r="E99" s="85">
        <v>1325</v>
      </c>
      <c r="F99" s="85">
        <v>1345</v>
      </c>
      <c r="G99" s="85">
        <v>1375</v>
      </c>
      <c r="H99" s="93">
        <v>1415</v>
      </c>
      <c r="I99" s="94">
        <f t="shared" si="16"/>
        <v>1447.5449999999998</v>
      </c>
      <c r="J99" s="59"/>
      <c r="K99" s="59"/>
      <c r="L99" s="96"/>
      <c r="M99" s="59"/>
      <c r="N99" s="59"/>
      <c r="O99" s="59"/>
    </row>
    <row r="100" spans="1:15" x14ac:dyDescent="0.45">
      <c r="A100" s="59"/>
      <c r="B100" s="59" t="s">
        <v>44</v>
      </c>
      <c r="C100" s="85">
        <v>1259</v>
      </c>
      <c r="D100" s="85">
        <v>1295</v>
      </c>
      <c r="E100" s="85">
        <v>1327</v>
      </c>
      <c r="F100" s="85">
        <v>1350</v>
      </c>
      <c r="G100" s="93">
        <v>1385</v>
      </c>
      <c r="H100" s="94">
        <f>G100*(1+H94)</f>
        <v>1421.01</v>
      </c>
      <c r="I100" s="95">
        <f t="shared" si="16"/>
        <v>1469.3243400000001</v>
      </c>
      <c r="J100" s="59"/>
      <c r="K100" s="96"/>
      <c r="L100" s="96"/>
      <c r="M100" s="59"/>
      <c r="N100" s="59"/>
      <c r="O100" s="59"/>
    </row>
    <row r="101" spans="1:15" x14ac:dyDescent="0.45">
      <c r="A101" s="59"/>
      <c r="B101" s="59" t="s">
        <v>41</v>
      </c>
      <c r="C101" s="85">
        <v>1267</v>
      </c>
      <c r="D101" s="85">
        <v>1305</v>
      </c>
      <c r="E101" s="85">
        <v>1331</v>
      </c>
      <c r="F101" s="85">
        <v>1355</v>
      </c>
      <c r="G101" s="93">
        <v>1396</v>
      </c>
      <c r="H101" s="94">
        <f>G101*(1+H95)</f>
        <v>1422.5239999999999</v>
      </c>
      <c r="I101" s="95">
        <f t="shared" si="16"/>
        <v>1499.3402959999999</v>
      </c>
      <c r="J101" s="59"/>
      <c r="K101" s="96"/>
      <c r="L101" s="96"/>
      <c r="M101" s="59"/>
      <c r="N101" s="59"/>
      <c r="O101" s="59"/>
    </row>
  </sheetData>
  <phoneticPr fontId="21" type="noConversion"/>
  <pageMargins left="0.7" right="0.7" top="0.75" bottom="0.75" header="0.3" footer="0.3"/>
  <pageSetup paperSize="9" scale="59" orientation="portrait" r:id="rId1"/>
  <rowBreaks count="1" manualBreakCount="1">
    <brk id="70"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97DA1-2A02-40CA-A08B-4CC916210917}">
  <dimension ref="A1:O72"/>
  <sheetViews>
    <sheetView showGridLines="0" view="pageBreakPreview" zoomScaleNormal="85" zoomScaleSheetLayoutView="100" workbookViewId="0"/>
  </sheetViews>
  <sheetFormatPr defaultRowHeight="14.25" x14ac:dyDescent="0.45"/>
  <cols>
    <col min="1" max="1" width="54.73046875" customWidth="1"/>
    <col min="2" max="2" width="10.265625" customWidth="1"/>
    <col min="10" max="10" width="4.86328125" customWidth="1"/>
    <col min="12" max="12" width="13.59765625" customWidth="1"/>
    <col min="13" max="13" width="12.59765625" customWidth="1"/>
    <col min="14" max="14" width="105.59765625" customWidth="1"/>
    <col min="15" max="15" width="3.59765625" customWidth="1"/>
  </cols>
  <sheetData>
    <row r="1" spans="1:15" ht="25.5" x14ac:dyDescent="0.75">
      <c r="A1" s="75" t="s">
        <v>0</v>
      </c>
      <c r="B1" s="76"/>
      <c r="C1" s="76"/>
      <c r="D1" s="77"/>
      <c r="E1" s="77"/>
      <c r="F1" s="77"/>
      <c r="G1" s="77"/>
      <c r="H1" s="77"/>
      <c r="I1" s="77"/>
      <c r="J1" s="77"/>
      <c r="K1" s="77"/>
      <c r="L1" s="77"/>
      <c r="M1" s="77"/>
      <c r="N1" s="77"/>
      <c r="O1" s="59"/>
    </row>
    <row r="2" spans="1:15" x14ac:dyDescent="0.45">
      <c r="A2" s="24" t="s">
        <v>139</v>
      </c>
      <c r="B2" s="25"/>
      <c r="C2" s="25"/>
      <c r="D2" s="26"/>
      <c r="E2" s="26"/>
      <c r="F2" s="26"/>
      <c r="G2" s="26"/>
      <c r="H2" s="26"/>
      <c r="I2" s="26"/>
      <c r="J2" s="26"/>
      <c r="K2" s="26"/>
      <c r="L2" s="26"/>
      <c r="M2" s="26"/>
      <c r="N2" s="26"/>
      <c r="O2" s="59"/>
    </row>
    <row r="3" spans="1:15" x14ac:dyDescent="0.45">
      <c r="A3" s="27" t="s">
        <v>123</v>
      </c>
      <c r="B3" s="28"/>
      <c r="C3" s="28"/>
      <c r="D3" s="29"/>
      <c r="E3" s="29"/>
      <c r="F3" s="29"/>
      <c r="G3" s="29"/>
      <c r="H3" s="29"/>
      <c r="I3" s="29"/>
      <c r="J3" s="29"/>
      <c r="K3" s="29"/>
      <c r="L3" s="29"/>
      <c r="M3" s="29"/>
      <c r="N3" s="29"/>
      <c r="O3" s="59"/>
    </row>
    <row r="4" spans="1:15" x14ac:dyDescent="0.45">
      <c r="A4" s="97"/>
      <c r="B4" s="97"/>
      <c r="C4" s="97"/>
      <c r="D4" s="59"/>
      <c r="E4" s="59"/>
      <c r="F4" s="59"/>
      <c r="G4" s="59"/>
      <c r="H4" s="59"/>
      <c r="I4" s="59"/>
      <c r="J4" s="59"/>
      <c r="K4" s="59"/>
      <c r="L4" s="59"/>
      <c r="M4" s="59"/>
      <c r="N4" s="59"/>
      <c r="O4" s="59"/>
    </row>
    <row r="5" spans="1:15" x14ac:dyDescent="0.45">
      <c r="A5" s="98"/>
      <c r="B5" s="98"/>
      <c r="C5" s="98"/>
      <c r="D5" s="77"/>
      <c r="E5" s="77"/>
      <c r="F5" s="77"/>
      <c r="G5" s="77"/>
      <c r="H5" s="77"/>
      <c r="I5" s="77"/>
      <c r="J5" s="77"/>
      <c r="K5" s="77"/>
      <c r="L5" s="77"/>
      <c r="M5" s="77"/>
      <c r="N5" s="77"/>
      <c r="O5" s="59"/>
    </row>
    <row r="6" spans="1:15" ht="33" customHeight="1" x14ac:dyDescent="0.7">
      <c r="A6" s="30" t="s">
        <v>114</v>
      </c>
      <c r="B6" s="30"/>
      <c r="C6" s="30"/>
      <c r="D6" s="30"/>
      <c r="E6" s="31"/>
      <c r="F6" s="31"/>
      <c r="G6" s="31"/>
      <c r="H6" s="31"/>
      <c r="I6" s="31"/>
      <c r="J6" s="31"/>
      <c r="K6" s="31"/>
      <c r="L6" s="31"/>
      <c r="M6" s="31"/>
      <c r="N6" s="31"/>
      <c r="O6" s="59"/>
    </row>
    <row r="7" spans="1:15" x14ac:dyDescent="0.45">
      <c r="A7" s="99"/>
      <c r="B7" s="99"/>
      <c r="C7" s="99"/>
      <c r="D7" s="100"/>
      <c r="E7" s="100"/>
      <c r="F7" s="100"/>
      <c r="G7" s="100"/>
      <c r="H7" s="100"/>
      <c r="I7" s="100"/>
      <c r="J7" s="100"/>
      <c r="K7" s="100"/>
      <c r="L7" s="100"/>
      <c r="M7" s="100"/>
      <c r="N7" s="100"/>
      <c r="O7" s="59"/>
    </row>
    <row r="8" spans="1:15" ht="15.75" x14ac:dyDescent="0.5">
      <c r="A8" s="101"/>
      <c r="B8" s="102" t="s">
        <v>115</v>
      </c>
      <c r="C8" s="102"/>
      <c r="D8" s="103"/>
      <c r="E8" s="104">
        <f>F8-1</f>
        <v>2026</v>
      </c>
      <c r="F8" s="104">
        <f>G8-1</f>
        <v>2027</v>
      </c>
      <c r="G8" s="104">
        <f>H8-1</f>
        <v>2028</v>
      </c>
      <c r="H8" s="105">
        <f>I8-1</f>
        <v>2029</v>
      </c>
      <c r="I8" s="106">
        <v>2030</v>
      </c>
      <c r="J8" s="104"/>
      <c r="K8" s="104" t="s">
        <v>3</v>
      </c>
      <c r="L8" s="104" t="s">
        <v>4</v>
      </c>
      <c r="M8" s="104" t="s">
        <v>321</v>
      </c>
      <c r="N8" s="104" t="s">
        <v>5</v>
      </c>
      <c r="O8" s="59"/>
    </row>
    <row r="9" spans="1:15" ht="15.75" x14ac:dyDescent="0.5">
      <c r="A9" s="107"/>
      <c r="B9" s="108" t="s">
        <v>62</v>
      </c>
      <c r="C9" s="108"/>
      <c r="D9" s="107"/>
      <c r="E9" s="104">
        <v>1</v>
      </c>
      <c r="F9" s="104">
        <v>2</v>
      </c>
      <c r="G9" s="104">
        <v>3</v>
      </c>
      <c r="H9" s="104">
        <v>4</v>
      </c>
      <c r="I9" s="104">
        <v>5</v>
      </c>
      <c r="J9" s="107"/>
      <c r="K9" s="107"/>
      <c r="L9" s="107"/>
      <c r="M9" s="107"/>
      <c r="N9" s="107"/>
      <c r="O9" s="59"/>
    </row>
    <row r="10" spans="1:15" x14ac:dyDescent="0.45">
      <c r="A10" s="80"/>
      <c r="B10" s="80"/>
      <c r="C10" s="80"/>
      <c r="D10" s="80"/>
      <c r="E10" s="80"/>
      <c r="F10" s="80"/>
      <c r="G10" s="80"/>
      <c r="H10" s="80"/>
      <c r="I10" s="80"/>
      <c r="J10" s="80"/>
      <c r="K10" s="80"/>
      <c r="L10" s="80"/>
      <c r="M10" s="80"/>
      <c r="N10" s="80"/>
      <c r="O10" s="59"/>
    </row>
    <row r="11" spans="1:15" ht="21" x14ac:dyDescent="0.65">
      <c r="A11" s="20" t="s">
        <v>113</v>
      </c>
      <c r="B11" s="20"/>
      <c r="C11" s="20"/>
      <c r="D11" s="21"/>
      <c r="E11" s="21"/>
      <c r="F11" s="21"/>
      <c r="G11" s="21"/>
      <c r="H11" s="21"/>
      <c r="I11" s="21"/>
      <c r="J11" s="21"/>
      <c r="K11" s="22"/>
      <c r="L11" s="22"/>
      <c r="M11" s="22"/>
      <c r="N11" s="22"/>
      <c r="O11" s="59"/>
    </row>
    <row r="12" spans="1:15" x14ac:dyDescent="0.45">
      <c r="A12" s="32" t="s">
        <v>355</v>
      </c>
      <c r="B12" s="33"/>
      <c r="C12" s="33"/>
      <c r="D12" s="34"/>
      <c r="E12" s="34"/>
      <c r="F12" s="34"/>
      <c r="G12" s="34"/>
      <c r="H12" s="34"/>
      <c r="I12" s="34"/>
      <c r="J12" s="34"/>
      <c r="K12" s="34"/>
      <c r="L12" s="34"/>
      <c r="M12" s="34"/>
      <c r="N12" s="34"/>
      <c r="O12" s="109"/>
    </row>
    <row r="13" spans="1:15" ht="15.75" x14ac:dyDescent="0.5">
      <c r="A13" s="110"/>
      <c r="B13" s="110"/>
      <c r="C13" s="110"/>
      <c r="D13" s="110"/>
      <c r="E13" s="111"/>
      <c r="F13" s="111"/>
      <c r="G13" s="111"/>
      <c r="H13" s="111"/>
      <c r="I13" s="111"/>
      <c r="J13" s="111"/>
      <c r="K13" s="112"/>
      <c r="L13" s="112"/>
      <c r="M13" s="112"/>
      <c r="N13" s="112"/>
      <c r="O13" s="59"/>
    </row>
    <row r="14" spans="1:15" ht="15.75" x14ac:dyDescent="0.5">
      <c r="A14" s="5" t="s">
        <v>356</v>
      </c>
      <c r="B14" s="107"/>
      <c r="C14" s="107" t="s">
        <v>124</v>
      </c>
      <c r="D14" s="107"/>
      <c r="E14" s="35">
        <v>0</v>
      </c>
      <c r="F14" s="35">
        <v>0</v>
      </c>
      <c r="G14" s="35">
        <v>0</v>
      </c>
      <c r="H14" s="35">
        <v>0</v>
      </c>
      <c r="I14" s="35">
        <v>0</v>
      </c>
      <c r="J14" s="17"/>
      <c r="K14" s="107"/>
      <c r="L14" s="107" t="s">
        <v>190</v>
      </c>
      <c r="M14" s="107"/>
      <c r="N14" s="107" t="s">
        <v>357</v>
      </c>
      <c r="O14" s="59"/>
    </row>
    <row r="15" spans="1:15" ht="36" customHeight="1" x14ac:dyDescent="0.5">
      <c r="A15" s="5" t="s">
        <v>296</v>
      </c>
      <c r="B15" s="107"/>
      <c r="C15" s="107" t="s">
        <v>124</v>
      </c>
      <c r="D15" s="107"/>
      <c r="E15" s="51" t="s">
        <v>297</v>
      </c>
      <c r="F15" s="51"/>
      <c r="G15" s="51"/>
      <c r="H15" s="51"/>
      <c r="I15" s="51"/>
      <c r="J15" s="18"/>
      <c r="K15" s="107"/>
      <c r="L15" s="107" t="s">
        <v>189</v>
      </c>
      <c r="M15" s="107"/>
      <c r="N15" s="113" t="s">
        <v>358</v>
      </c>
      <c r="O15" s="59"/>
    </row>
    <row r="16" spans="1:15" ht="15.75" x14ac:dyDescent="0.5">
      <c r="A16" s="114"/>
      <c r="B16" s="115"/>
      <c r="C16" s="115"/>
      <c r="D16" s="115"/>
      <c r="E16" s="116"/>
      <c r="F16" s="116"/>
      <c r="G16" s="116"/>
      <c r="H16" s="116"/>
      <c r="I16" s="116"/>
      <c r="J16" s="116"/>
      <c r="K16" s="115"/>
      <c r="L16" s="115"/>
      <c r="M16" s="115"/>
      <c r="N16" s="115"/>
      <c r="O16" s="59"/>
    </row>
    <row r="17" spans="1:15" ht="21" x14ac:dyDescent="0.65">
      <c r="A17" s="20" t="s">
        <v>264</v>
      </c>
      <c r="B17" s="38"/>
      <c r="C17" s="38"/>
      <c r="D17" s="39"/>
      <c r="E17" s="39"/>
      <c r="F17" s="39"/>
      <c r="G17" s="39"/>
      <c r="H17" s="39"/>
      <c r="I17" s="39"/>
      <c r="J17" s="39"/>
      <c r="K17" s="40"/>
      <c r="L17" s="40"/>
      <c r="M17" s="40"/>
      <c r="N17" s="40"/>
      <c r="O17" s="59"/>
    </row>
    <row r="18" spans="1:15" x14ac:dyDescent="0.45">
      <c r="A18" s="32" t="s">
        <v>116</v>
      </c>
      <c r="B18" s="33"/>
      <c r="C18" s="33"/>
      <c r="D18" s="34"/>
      <c r="E18" s="34"/>
      <c r="F18" s="34"/>
      <c r="G18" s="34"/>
      <c r="H18" s="34"/>
      <c r="I18" s="34"/>
      <c r="J18" s="34"/>
      <c r="K18" s="34"/>
      <c r="L18" s="34"/>
      <c r="M18" s="34"/>
      <c r="N18" s="34"/>
      <c r="O18" s="109"/>
    </row>
    <row r="19" spans="1:15" x14ac:dyDescent="0.45">
      <c r="A19" s="84"/>
      <c r="B19" s="84"/>
      <c r="C19" s="84"/>
      <c r="D19" s="84"/>
      <c r="E19" s="84"/>
      <c r="F19" s="84"/>
      <c r="G19" s="84"/>
      <c r="H19" s="84"/>
      <c r="I19" s="84"/>
      <c r="J19" s="84"/>
      <c r="K19" s="84"/>
      <c r="L19" s="84"/>
      <c r="M19" s="84"/>
      <c r="N19" s="84"/>
      <c r="O19" s="59"/>
    </row>
    <row r="20" spans="1:15" ht="15" customHeight="1" x14ac:dyDescent="0.5">
      <c r="A20" s="5" t="s">
        <v>117</v>
      </c>
      <c r="B20" s="107" t="s">
        <v>13</v>
      </c>
      <c r="C20" s="107" t="s">
        <v>124</v>
      </c>
      <c r="D20" s="107"/>
      <c r="E20" s="117">
        <v>37000</v>
      </c>
      <c r="F20" s="118"/>
      <c r="G20" s="118"/>
      <c r="H20" s="118"/>
      <c r="I20" s="118"/>
      <c r="J20" s="118"/>
      <c r="K20" s="119"/>
      <c r="L20" s="119" t="s">
        <v>163</v>
      </c>
      <c r="M20" s="107" t="s">
        <v>316</v>
      </c>
      <c r="N20" s="119" t="s">
        <v>285</v>
      </c>
      <c r="O20" s="59"/>
    </row>
    <row r="21" spans="1:15" ht="15.75" x14ac:dyDescent="0.5">
      <c r="A21" s="6"/>
      <c r="B21" s="120"/>
      <c r="C21" s="120"/>
      <c r="D21" s="120"/>
      <c r="E21" s="121"/>
      <c r="F21" s="121"/>
      <c r="G21" s="121"/>
      <c r="H21" s="121"/>
      <c r="I21" s="121"/>
      <c r="J21" s="121"/>
      <c r="K21" s="107"/>
      <c r="L21" s="107"/>
      <c r="M21" s="107"/>
      <c r="N21" s="107"/>
      <c r="O21" s="59"/>
    </row>
    <row r="22" spans="1:15" ht="15.75" x14ac:dyDescent="0.5">
      <c r="A22" s="6" t="s">
        <v>54</v>
      </c>
      <c r="B22" s="120"/>
      <c r="C22" s="120" t="s">
        <v>125</v>
      </c>
      <c r="D22" s="120"/>
      <c r="E22" s="122"/>
      <c r="F22" s="123">
        <f>SUM(CPI_Inputs!F50:F53)/SUM(CPI_Inputs!$E$50:$E$53)-1</f>
        <v>1.6757449851597217E-2</v>
      </c>
      <c r="G22" s="122"/>
      <c r="H22" s="122"/>
      <c r="I22" s="122"/>
      <c r="J22" s="122"/>
      <c r="K22" s="107"/>
      <c r="L22" s="107" t="s">
        <v>60</v>
      </c>
      <c r="M22" s="107" t="s">
        <v>59</v>
      </c>
      <c r="N22" s="124" t="s">
        <v>195</v>
      </c>
      <c r="O22" s="59"/>
    </row>
    <row r="23" spans="1:15" ht="15.75" x14ac:dyDescent="0.5">
      <c r="A23" s="6" t="s">
        <v>55</v>
      </c>
      <c r="B23" s="120"/>
      <c r="C23" s="120" t="s">
        <v>125</v>
      </c>
      <c r="D23" s="120"/>
      <c r="E23" s="122"/>
      <c r="F23" s="122"/>
      <c r="G23" s="123">
        <f>SUM(CPI_Inputs!G66:G69)/SUM(CPI_Inputs!$E$66:$E$69)-1</f>
        <v>3.9719014533786012E-2</v>
      </c>
      <c r="H23" s="122"/>
      <c r="I23" s="122"/>
      <c r="J23" s="122"/>
      <c r="K23" s="107"/>
      <c r="L23" s="107" t="s">
        <v>60</v>
      </c>
      <c r="M23" s="107" t="s">
        <v>59</v>
      </c>
      <c r="N23" s="124" t="s">
        <v>195</v>
      </c>
      <c r="O23" s="59"/>
    </row>
    <row r="24" spans="1:15" ht="15.75" x14ac:dyDescent="0.5">
      <c r="A24" s="6" t="s">
        <v>56</v>
      </c>
      <c r="B24" s="120"/>
      <c r="C24" s="120" t="s">
        <v>125</v>
      </c>
      <c r="D24" s="120"/>
      <c r="E24" s="122"/>
      <c r="F24" s="122"/>
      <c r="G24" s="122"/>
      <c r="H24" s="123">
        <f>SUM(CPI_Inputs!H82:H85)/SUM(CPI_Inputs!$E$82:$E$85)-1</f>
        <v>6.8323357870894608E-2</v>
      </c>
      <c r="I24" s="122"/>
      <c r="J24" s="122"/>
      <c r="K24" s="107"/>
      <c r="L24" s="107" t="s">
        <v>60</v>
      </c>
      <c r="M24" s="107" t="s">
        <v>59</v>
      </c>
      <c r="N24" s="124" t="s">
        <v>195</v>
      </c>
      <c r="O24" s="59"/>
    </row>
    <row r="25" spans="1:15" ht="15.75" x14ac:dyDescent="0.5">
      <c r="A25" s="6" t="s">
        <v>57</v>
      </c>
      <c r="B25" s="120"/>
      <c r="C25" s="120" t="s">
        <v>125</v>
      </c>
      <c r="D25" s="120"/>
      <c r="E25" s="122"/>
      <c r="F25" s="122"/>
      <c r="G25" s="122"/>
      <c r="H25" s="122"/>
      <c r="I25" s="123">
        <f>SUM(CPI_Inputs!I98:I101)/SUM(CPI_Inputs!$E$98:$E$101)-1</f>
        <v>0.1043251483578711</v>
      </c>
      <c r="J25" s="125"/>
      <c r="K25" s="107"/>
      <c r="L25" s="107" t="s">
        <v>60</v>
      </c>
      <c r="M25" s="107" t="s">
        <v>59</v>
      </c>
      <c r="N25" s="124" t="s">
        <v>195</v>
      </c>
      <c r="O25" s="59"/>
    </row>
    <row r="26" spans="1:15" ht="15.75" x14ac:dyDescent="0.5">
      <c r="A26" s="6" t="s">
        <v>69</v>
      </c>
      <c r="B26" s="120" t="s">
        <v>151</v>
      </c>
      <c r="C26" s="120" t="s">
        <v>125</v>
      </c>
      <c r="D26" s="120"/>
      <c r="E26" s="122"/>
      <c r="F26" s="125">
        <f>F22</f>
        <v>1.6757449851597217E-2</v>
      </c>
      <c r="G26" s="126">
        <f>G23</f>
        <v>3.9719014533786012E-2</v>
      </c>
      <c r="H26" s="127">
        <f>H24</f>
        <v>6.8323357870894608E-2</v>
      </c>
      <c r="I26" s="126">
        <f>I25</f>
        <v>0.1043251483578711</v>
      </c>
      <c r="J26" s="125"/>
      <c r="K26" s="107"/>
      <c r="L26" s="107" t="s">
        <v>60</v>
      </c>
      <c r="M26" s="107" t="s">
        <v>59</v>
      </c>
      <c r="N26" s="124" t="s">
        <v>195</v>
      </c>
      <c r="O26" s="59"/>
    </row>
    <row r="27" spans="1:15" ht="15.75" x14ac:dyDescent="0.5">
      <c r="A27" s="6"/>
      <c r="B27" s="120"/>
      <c r="C27" s="120"/>
      <c r="D27" s="120"/>
      <c r="E27" s="122"/>
      <c r="F27" s="125"/>
      <c r="G27" s="125"/>
      <c r="H27" s="125"/>
      <c r="I27" s="125"/>
      <c r="J27" s="125"/>
      <c r="K27" s="107"/>
      <c r="L27" s="107"/>
      <c r="M27" s="107"/>
      <c r="N27" s="107"/>
      <c r="O27" s="59"/>
    </row>
    <row r="28" spans="1:15" ht="15" customHeight="1" x14ac:dyDescent="0.5">
      <c r="A28" s="5" t="s">
        <v>61</v>
      </c>
      <c r="B28" s="107" t="s">
        <v>118</v>
      </c>
      <c r="C28" s="107" t="s">
        <v>125</v>
      </c>
      <c r="D28" s="107"/>
      <c r="E28" s="125"/>
      <c r="F28" s="128">
        <v>-8.4000000000000005E-2</v>
      </c>
      <c r="G28" s="128">
        <v>-8.4000000000000005E-2</v>
      </c>
      <c r="H28" s="128">
        <v>-8.4000000000000005E-2</v>
      </c>
      <c r="I28" s="128">
        <v>-8.4000000000000005E-2</v>
      </c>
      <c r="J28" s="125"/>
      <c r="K28" s="119"/>
      <c r="L28" s="119"/>
      <c r="M28" s="107" t="s">
        <v>16</v>
      </c>
      <c r="N28" s="119" t="s">
        <v>194</v>
      </c>
      <c r="O28" s="59"/>
    </row>
    <row r="29" spans="1:15" ht="14.25" customHeight="1" x14ac:dyDescent="0.5">
      <c r="A29" s="5" t="s">
        <v>119</v>
      </c>
      <c r="B29" s="107" t="s">
        <v>14</v>
      </c>
      <c r="C29" s="107" t="s">
        <v>124</v>
      </c>
      <c r="D29" s="107"/>
      <c r="E29" s="36">
        <v>101</v>
      </c>
      <c r="F29" s="36">
        <v>102</v>
      </c>
      <c r="G29" s="36">
        <v>103</v>
      </c>
      <c r="H29" s="36">
        <v>104</v>
      </c>
      <c r="I29" s="36">
        <v>105</v>
      </c>
      <c r="J29" s="7"/>
      <c r="K29" s="107"/>
      <c r="L29" s="107" t="s">
        <v>66</v>
      </c>
      <c r="M29" s="129" t="s">
        <v>64</v>
      </c>
      <c r="N29" s="107"/>
      <c r="O29" s="59"/>
    </row>
    <row r="30" spans="1:15" ht="14.25" customHeight="1" x14ac:dyDescent="0.5">
      <c r="A30" s="5" t="s">
        <v>318</v>
      </c>
      <c r="B30" s="107" t="s">
        <v>328</v>
      </c>
      <c r="C30" s="107" t="s">
        <v>125</v>
      </c>
      <c r="D30" s="130">
        <v>4.2299999999999997E-2</v>
      </c>
      <c r="E30" s="35"/>
      <c r="F30" s="35"/>
      <c r="G30" s="35"/>
      <c r="H30" s="35"/>
      <c r="I30" s="35"/>
      <c r="J30" s="7"/>
      <c r="K30" s="107"/>
      <c r="L30" s="107" t="s">
        <v>317</v>
      </c>
      <c r="M30" s="129"/>
      <c r="N30" s="107" t="s">
        <v>303</v>
      </c>
      <c r="O30" s="59"/>
    </row>
    <row r="31" spans="1:15" ht="15.75" x14ac:dyDescent="0.5">
      <c r="A31" s="5" t="s">
        <v>319</v>
      </c>
      <c r="B31" s="107" t="s">
        <v>328</v>
      </c>
      <c r="C31" s="107" t="s">
        <v>125</v>
      </c>
      <c r="D31" s="59"/>
      <c r="E31" s="19">
        <f>0.41*D30+0.59*F32</f>
        <v>5.2860999999999991E-2</v>
      </c>
      <c r="F31" s="107"/>
      <c r="G31" s="17"/>
      <c r="H31" s="17"/>
      <c r="I31" s="17"/>
      <c r="J31" s="7"/>
      <c r="K31" s="107"/>
      <c r="L31" s="107" t="s">
        <v>320</v>
      </c>
      <c r="M31" s="107"/>
      <c r="N31" s="107" t="s">
        <v>322</v>
      </c>
      <c r="O31" s="59"/>
    </row>
    <row r="32" spans="1:15" ht="31.5" x14ac:dyDescent="0.5">
      <c r="A32" s="5" t="s">
        <v>324</v>
      </c>
      <c r="B32" s="107" t="s">
        <v>328</v>
      </c>
      <c r="C32" s="120" t="s">
        <v>125</v>
      </c>
      <c r="D32" s="107"/>
      <c r="E32" s="54"/>
      <c r="F32" s="54">
        <v>6.0199999999999997E-2</v>
      </c>
      <c r="G32" s="54">
        <v>6.0199999999999997E-2</v>
      </c>
      <c r="H32" s="54">
        <v>6.0199999999999997E-2</v>
      </c>
      <c r="I32" s="54">
        <v>6.0199999999999997E-2</v>
      </c>
      <c r="J32" s="19"/>
      <c r="K32" s="107"/>
      <c r="L32" s="113" t="s">
        <v>325</v>
      </c>
      <c r="M32" s="107"/>
      <c r="N32" s="131" t="s">
        <v>323</v>
      </c>
      <c r="O32" s="59"/>
    </row>
    <row r="33" spans="1:15" ht="15.75" x14ac:dyDescent="0.5">
      <c r="A33" s="5" t="s">
        <v>326</v>
      </c>
      <c r="B33" s="107" t="s">
        <v>120</v>
      </c>
      <c r="C33" s="107" t="s">
        <v>124</v>
      </c>
      <c r="D33" s="36">
        <v>-1001</v>
      </c>
      <c r="E33" s="107"/>
      <c r="F33" s="107"/>
      <c r="G33" s="7"/>
      <c r="H33" s="7"/>
      <c r="I33" s="7"/>
      <c r="J33" s="7"/>
      <c r="K33" s="107"/>
      <c r="L33" s="107" t="s">
        <v>330</v>
      </c>
      <c r="M33" s="107"/>
      <c r="N33" s="113" t="s">
        <v>283</v>
      </c>
      <c r="O33" s="59"/>
    </row>
    <row r="34" spans="1:15" ht="15.75" x14ac:dyDescent="0.5">
      <c r="A34" s="5" t="s">
        <v>327</v>
      </c>
      <c r="B34" s="107" t="s">
        <v>121</v>
      </c>
      <c r="C34" s="107" t="s">
        <v>124</v>
      </c>
      <c r="D34" s="36">
        <v>1002</v>
      </c>
      <c r="E34" s="7"/>
      <c r="F34" s="7"/>
      <c r="G34" s="7"/>
      <c r="H34" s="7"/>
      <c r="I34" s="7"/>
      <c r="J34" s="7"/>
      <c r="K34" s="107"/>
      <c r="L34" s="107" t="s">
        <v>331</v>
      </c>
      <c r="M34" s="107"/>
      <c r="N34" s="113" t="s">
        <v>283</v>
      </c>
      <c r="O34" s="59"/>
    </row>
    <row r="35" spans="1:15" ht="15.75" x14ac:dyDescent="0.5">
      <c r="A35" s="5" t="s">
        <v>300</v>
      </c>
      <c r="B35" s="107" t="s">
        <v>301</v>
      </c>
      <c r="C35" s="107"/>
      <c r="D35" s="36">
        <v>-300</v>
      </c>
      <c r="E35" s="7"/>
      <c r="F35" s="7"/>
      <c r="G35" s="7"/>
      <c r="H35" s="7"/>
      <c r="I35" s="7"/>
      <c r="J35" s="7"/>
      <c r="K35" s="107"/>
      <c r="L35" s="107"/>
      <c r="M35" s="107"/>
      <c r="N35" s="113"/>
      <c r="O35" s="59"/>
    </row>
    <row r="36" spans="1:15" ht="15.75" x14ac:dyDescent="0.5">
      <c r="A36" s="5" t="s">
        <v>207</v>
      </c>
      <c r="B36" s="107" t="s">
        <v>122</v>
      </c>
      <c r="C36" s="107" t="s">
        <v>124</v>
      </c>
      <c r="D36" s="107"/>
      <c r="E36" s="36">
        <v>111</v>
      </c>
      <c r="F36" s="36">
        <v>112</v>
      </c>
      <c r="G36" s="36">
        <v>113</v>
      </c>
      <c r="H36" s="36">
        <v>114</v>
      </c>
      <c r="I36" s="36">
        <v>115</v>
      </c>
      <c r="J36" s="7"/>
      <c r="K36" s="107"/>
      <c r="L36" s="107" t="s">
        <v>63</v>
      </c>
      <c r="M36" s="129" t="s">
        <v>64</v>
      </c>
      <c r="N36" s="107"/>
      <c r="O36" s="59"/>
    </row>
    <row r="37" spans="1:15" ht="15" customHeight="1" x14ac:dyDescent="0.5">
      <c r="A37" s="107" t="s">
        <v>206</v>
      </c>
      <c r="B37" s="107" t="s">
        <v>334</v>
      </c>
      <c r="C37" s="107" t="s">
        <v>124</v>
      </c>
      <c r="D37" s="107"/>
      <c r="E37" s="132">
        <v>201</v>
      </c>
      <c r="F37" s="132">
        <v>202</v>
      </c>
      <c r="G37" s="132">
        <v>203</v>
      </c>
      <c r="H37" s="132">
        <v>204</v>
      </c>
      <c r="I37" s="132">
        <v>205</v>
      </c>
      <c r="J37" s="133"/>
      <c r="K37" s="119"/>
      <c r="L37" s="119"/>
      <c r="M37" s="129" t="s">
        <v>156</v>
      </c>
      <c r="N37" s="107"/>
      <c r="O37" s="59"/>
    </row>
    <row r="38" spans="1:15" ht="15" customHeight="1" x14ac:dyDescent="0.5">
      <c r="A38" s="107"/>
      <c r="B38" s="107"/>
      <c r="C38" s="107"/>
      <c r="D38" s="107"/>
      <c r="E38" s="133"/>
      <c r="F38" s="133"/>
      <c r="G38" s="133"/>
      <c r="H38" s="133"/>
      <c r="I38" s="133"/>
      <c r="J38" s="133"/>
      <c r="K38" s="119"/>
      <c r="L38" s="119"/>
      <c r="M38" s="119"/>
      <c r="N38" s="119"/>
      <c r="O38" s="59"/>
    </row>
    <row r="39" spans="1:15" ht="18" x14ac:dyDescent="0.5">
      <c r="A39" s="6" t="s">
        <v>70</v>
      </c>
      <c r="B39" s="120"/>
      <c r="C39" s="120" t="s">
        <v>125</v>
      </c>
      <c r="D39" s="120"/>
      <c r="E39" s="122"/>
      <c r="F39" s="123">
        <f>SUM(CPI_Inputs!F50:F53)/SUM(CPI_Inputs!E50:E53)-1</f>
        <v>1.6757449851597217E-2</v>
      </c>
      <c r="G39" s="122"/>
      <c r="H39" s="122"/>
      <c r="I39" s="122"/>
      <c r="J39" s="122"/>
      <c r="K39" s="107"/>
      <c r="L39" s="107" t="s">
        <v>60</v>
      </c>
      <c r="M39" s="107" t="s">
        <v>74</v>
      </c>
      <c r="N39" s="124" t="s">
        <v>196</v>
      </c>
      <c r="O39" s="59"/>
    </row>
    <row r="40" spans="1:15" ht="18" x14ac:dyDescent="0.5">
      <c r="A40" s="6" t="s">
        <v>71</v>
      </c>
      <c r="B40" s="120"/>
      <c r="C40" s="120" t="s">
        <v>125</v>
      </c>
      <c r="D40" s="120"/>
      <c r="E40" s="122"/>
      <c r="F40" s="122"/>
      <c r="G40" s="123">
        <f>SUM(CPI_Inputs!G66:G69)/SUM(CPI_Inputs!F66:F69)-1</f>
        <v>2.2509094105235938E-2</v>
      </c>
      <c r="H40" s="122"/>
      <c r="I40" s="122"/>
      <c r="J40" s="122"/>
      <c r="K40" s="107"/>
      <c r="L40" s="107" t="s">
        <v>60</v>
      </c>
      <c r="M40" s="107" t="s">
        <v>74</v>
      </c>
      <c r="N40" s="124" t="s">
        <v>196</v>
      </c>
      <c r="O40" s="59"/>
    </row>
    <row r="41" spans="1:15" ht="18" x14ac:dyDescent="0.5">
      <c r="A41" s="6" t="s">
        <v>72</v>
      </c>
      <c r="B41" s="120"/>
      <c r="C41" s="120" t="s">
        <v>125</v>
      </c>
      <c r="D41" s="120"/>
      <c r="E41" s="122"/>
      <c r="F41" s="122"/>
      <c r="G41" s="122"/>
      <c r="H41" s="123">
        <f>SUM(CPI_Inputs!H82:H85)/SUM(CPI_Inputs!G82:G85)-1</f>
        <v>2.496824577606338E-2</v>
      </c>
      <c r="I41" s="122"/>
      <c r="J41" s="122"/>
      <c r="K41" s="107"/>
      <c r="L41" s="107" t="s">
        <v>60</v>
      </c>
      <c r="M41" s="107" t="s">
        <v>74</v>
      </c>
      <c r="N41" s="124" t="s">
        <v>196</v>
      </c>
      <c r="O41" s="59"/>
    </row>
    <row r="42" spans="1:15" ht="18" x14ac:dyDescent="0.5">
      <c r="A42" s="6" t="s">
        <v>73</v>
      </c>
      <c r="B42" s="120"/>
      <c r="C42" s="120" t="s">
        <v>125</v>
      </c>
      <c r="D42" s="120"/>
      <c r="E42" s="122"/>
      <c r="F42" s="122"/>
      <c r="G42" s="122"/>
      <c r="H42" s="122"/>
      <c r="I42" s="123">
        <f>SUM(CPI_Inputs!I98:I101)/SUM(CPI_Inputs!H98:H101)-1</f>
        <v>3.3050147840553379E-2</v>
      </c>
      <c r="J42" s="125"/>
      <c r="K42" s="107"/>
      <c r="L42" s="107" t="s">
        <v>60</v>
      </c>
      <c r="M42" s="107" t="s">
        <v>74</v>
      </c>
      <c r="N42" s="124" t="s">
        <v>196</v>
      </c>
      <c r="O42" s="59"/>
    </row>
    <row r="43" spans="1:15" ht="18" x14ac:dyDescent="0.5">
      <c r="A43" s="6" t="s">
        <v>198</v>
      </c>
      <c r="B43" s="120"/>
      <c r="C43" s="120" t="s">
        <v>125</v>
      </c>
      <c r="D43" s="120"/>
      <c r="E43" s="122"/>
      <c r="F43" s="125">
        <f>F39</f>
        <v>1.6757449851597217E-2</v>
      </c>
      <c r="G43" s="126">
        <f>G40</f>
        <v>2.2509094105235938E-2</v>
      </c>
      <c r="H43" s="127">
        <f>H41</f>
        <v>2.496824577606338E-2</v>
      </c>
      <c r="I43" s="126">
        <f>I42</f>
        <v>3.3050147840553379E-2</v>
      </c>
      <c r="J43" s="125"/>
      <c r="K43" s="107"/>
      <c r="L43" s="107" t="s">
        <v>60</v>
      </c>
      <c r="M43" s="107" t="s">
        <v>74</v>
      </c>
      <c r="N43" s="124" t="s">
        <v>196</v>
      </c>
      <c r="O43" s="59"/>
    </row>
    <row r="44" spans="1:15" ht="15.75" x14ac:dyDescent="0.5">
      <c r="A44" s="120"/>
      <c r="B44" s="120"/>
      <c r="C44" s="120"/>
      <c r="D44" s="120"/>
      <c r="E44" s="122"/>
      <c r="F44" s="125"/>
      <c r="G44" s="125"/>
      <c r="H44" s="125"/>
      <c r="I44" s="125"/>
      <c r="J44" s="125"/>
      <c r="K44" s="107"/>
      <c r="L44" s="107"/>
      <c r="M44" s="107"/>
      <c r="N44" s="134"/>
      <c r="O44" s="59"/>
    </row>
    <row r="45" spans="1:15" ht="15" customHeight="1" x14ac:dyDescent="0.5">
      <c r="A45" s="107" t="s">
        <v>203</v>
      </c>
      <c r="B45" s="107" t="s">
        <v>10</v>
      </c>
      <c r="C45" s="107" t="s">
        <v>124</v>
      </c>
      <c r="D45" s="107"/>
      <c r="E45" s="132">
        <v>233</v>
      </c>
      <c r="F45" s="132">
        <v>258</v>
      </c>
      <c r="G45" s="132">
        <v>276</v>
      </c>
      <c r="H45" s="132">
        <v>291</v>
      </c>
      <c r="I45" s="132">
        <v>311</v>
      </c>
      <c r="J45" s="133"/>
      <c r="K45" s="119"/>
      <c r="L45" s="119" t="s">
        <v>177</v>
      </c>
      <c r="M45" s="119"/>
      <c r="N45" s="119"/>
      <c r="O45" s="59"/>
    </row>
    <row r="46" spans="1:15" ht="15" customHeight="1" x14ac:dyDescent="0.5">
      <c r="A46" s="15" t="s">
        <v>204</v>
      </c>
      <c r="B46" s="107" t="s">
        <v>11</v>
      </c>
      <c r="C46" s="107" t="s">
        <v>124</v>
      </c>
      <c r="D46" s="135"/>
      <c r="E46" s="132">
        <v>150</v>
      </c>
      <c r="F46" s="132">
        <v>155</v>
      </c>
      <c r="G46" s="132">
        <v>160</v>
      </c>
      <c r="H46" s="132">
        <v>165</v>
      </c>
      <c r="I46" s="132">
        <v>170</v>
      </c>
      <c r="J46" s="133"/>
      <c r="K46" s="119"/>
      <c r="L46" s="119" t="s">
        <v>178</v>
      </c>
      <c r="M46" s="119"/>
      <c r="N46" s="119"/>
      <c r="O46" s="59"/>
    </row>
    <row r="47" spans="1:15" ht="15.75" x14ac:dyDescent="0.5">
      <c r="A47" s="5" t="s">
        <v>205</v>
      </c>
      <c r="B47" s="107" t="s">
        <v>12</v>
      </c>
      <c r="C47" s="107" t="s">
        <v>124</v>
      </c>
      <c r="D47" s="107"/>
      <c r="E47" s="35">
        <v>1111</v>
      </c>
      <c r="F47" s="35">
        <v>1112</v>
      </c>
      <c r="G47" s="35">
        <v>1113</v>
      </c>
      <c r="H47" s="35">
        <v>1114</v>
      </c>
      <c r="I47" s="35">
        <v>1115</v>
      </c>
      <c r="J47" s="17"/>
      <c r="K47" s="107"/>
      <c r="L47" s="107"/>
      <c r="M47" s="107"/>
      <c r="N47" s="107"/>
      <c r="O47" s="59"/>
    </row>
    <row r="48" spans="1:15" ht="15.75" x14ac:dyDescent="0.5">
      <c r="A48" s="136"/>
      <c r="B48" s="136"/>
      <c r="C48" s="136"/>
      <c r="D48" s="136"/>
      <c r="E48" s="137"/>
      <c r="F48" s="137"/>
      <c r="G48" s="137"/>
      <c r="H48" s="137"/>
      <c r="I48" s="137"/>
      <c r="J48" s="137"/>
      <c r="K48" s="136"/>
      <c r="L48" s="136"/>
      <c r="M48" s="136"/>
      <c r="N48" s="136"/>
      <c r="O48" s="59"/>
    </row>
    <row r="49" spans="1:15" ht="21" x14ac:dyDescent="0.65">
      <c r="A49" s="20" t="s">
        <v>131</v>
      </c>
      <c r="B49" s="20"/>
      <c r="C49" s="20"/>
      <c r="D49" s="21"/>
      <c r="E49" s="21"/>
      <c r="F49" s="21"/>
      <c r="G49" s="21"/>
      <c r="H49" s="21"/>
      <c r="I49" s="21"/>
      <c r="J49" s="21"/>
      <c r="K49" s="22"/>
      <c r="L49" s="22"/>
      <c r="M49" s="22"/>
      <c r="N49" s="22"/>
      <c r="O49" s="59"/>
    </row>
    <row r="50" spans="1:15" x14ac:dyDescent="0.45">
      <c r="A50" s="32" t="s">
        <v>130</v>
      </c>
      <c r="B50" s="33"/>
      <c r="C50" s="33"/>
      <c r="D50" s="34"/>
      <c r="E50" s="34"/>
      <c r="F50" s="34"/>
      <c r="G50" s="34"/>
      <c r="H50" s="34"/>
      <c r="I50" s="34"/>
      <c r="J50" s="34"/>
      <c r="K50" s="34"/>
      <c r="L50" s="34"/>
      <c r="M50" s="34"/>
      <c r="N50" s="34"/>
      <c r="O50" s="109"/>
    </row>
    <row r="51" spans="1:15" ht="15.75" x14ac:dyDescent="0.5">
      <c r="A51" s="112"/>
      <c r="B51" s="112"/>
      <c r="C51" s="112"/>
      <c r="D51" s="112"/>
      <c r="E51" s="112"/>
      <c r="F51" s="112"/>
      <c r="G51" s="112"/>
      <c r="H51" s="112"/>
      <c r="I51" s="112"/>
      <c r="J51" s="112"/>
      <c r="K51" s="112"/>
      <c r="L51" s="112"/>
      <c r="M51" s="112"/>
      <c r="N51" s="112"/>
      <c r="O51" s="59"/>
    </row>
    <row r="52" spans="1:15" ht="47.25" x14ac:dyDescent="0.5">
      <c r="A52" s="107" t="s">
        <v>78</v>
      </c>
      <c r="B52" s="107" t="s">
        <v>81</v>
      </c>
      <c r="C52" s="107" t="s">
        <v>124</v>
      </c>
      <c r="D52" s="107"/>
      <c r="E52" s="117">
        <v>38000</v>
      </c>
      <c r="F52" s="125"/>
      <c r="G52" s="125"/>
      <c r="H52" s="125"/>
      <c r="I52" s="125"/>
      <c r="J52" s="125"/>
      <c r="K52" s="119"/>
      <c r="L52" s="119"/>
      <c r="M52" s="107" t="s">
        <v>77</v>
      </c>
      <c r="N52" s="119" t="s">
        <v>332</v>
      </c>
      <c r="O52" s="59"/>
    </row>
    <row r="53" spans="1:15" ht="31.9" x14ac:dyDescent="0.55000000000000004">
      <c r="A53" s="6" t="s">
        <v>53</v>
      </c>
      <c r="B53" s="107" t="s">
        <v>30</v>
      </c>
      <c r="C53" s="120" t="s">
        <v>125</v>
      </c>
      <c r="D53" s="120"/>
      <c r="E53" s="128">
        <v>2.2700000000000001E-2</v>
      </c>
      <c r="F53" s="125"/>
      <c r="G53" s="125"/>
      <c r="H53" s="125"/>
      <c r="I53" s="125"/>
      <c r="J53" s="125"/>
      <c r="K53" s="107"/>
      <c r="L53" s="107"/>
      <c r="M53" s="107" t="s">
        <v>82</v>
      </c>
      <c r="N53" s="113" t="s">
        <v>132</v>
      </c>
      <c r="O53" s="59"/>
    </row>
    <row r="54" spans="1:15" ht="18" x14ac:dyDescent="0.55000000000000004">
      <c r="A54" s="6" t="s">
        <v>2</v>
      </c>
      <c r="B54" s="107" t="s">
        <v>31</v>
      </c>
      <c r="C54" s="120" t="s">
        <v>125</v>
      </c>
      <c r="D54" s="120"/>
      <c r="E54" s="123">
        <f>SUM(CPI_Inputs!E18:E21)/SUM(CPI_Inputs!D18:D21)-1</f>
        <v>2.8338509316770288E-2</v>
      </c>
      <c r="F54" s="125"/>
      <c r="G54" s="125"/>
      <c r="H54" s="125"/>
      <c r="I54" s="125"/>
      <c r="J54" s="125"/>
      <c r="K54" s="107"/>
      <c r="L54" s="107"/>
      <c r="M54" s="107" t="s">
        <v>83</v>
      </c>
      <c r="N54" s="124" t="s">
        <v>197</v>
      </c>
      <c r="O54" s="59"/>
    </row>
    <row r="55" spans="1:15" ht="18" x14ac:dyDescent="0.5">
      <c r="A55" s="6" t="s">
        <v>58</v>
      </c>
      <c r="B55" s="107" t="s">
        <v>84</v>
      </c>
      <c r="C55" s="120" t="s">
        <v>125</v>
      </c>
      <c r="D55" s="120"/>
      <c r="E55" s="125"/>
      <c r="F55" s="123">
        <f>SUM(CPI_Inputs!F18:F21)/SUM(CPI_Inputs!$E$18:$E$21)-1</f>
        <v>1.6421291053227538E-2</v>
      </c>
      <c r="G55" s="123">
        <f>SUM(CPI_Inputs!G18:G21)/SUM(CPI_Inputs!$E$18:$E$21)-1</f>
        <v>4.2091355228388139E-2</v>
      </c>
      <c r="H55" s="123">
        <f>SUM(CPI_Inputs!H18:H21)/SUM(CPI_Inputs!$E$18:$E$21)-1</f>
        <v>6.8893922234805505E-2</v>
      </c>
      <c r="I55" s="123">
        <f>SUM(CPI_Inputs!I18:I21)/SUM(CPI_Inputs!$E$18:$E$21)-1</f>
        <v>9.9471498678746606E-2</v>
      </c>
      <c r="J55" s="125"/>
      <c r="K55" s="107" t="s">
        <v>34</v>
      </c>
      <c r="L55" s="107" t="s">
        <v>33</v>
      </c>
      <c r="M55" s="107" t="s">
        <v>86</v>
      </c>
      <c r="N55" s="124" t="s">
        <v>291</v>
      </c>
      <c r="O55" s="59"/>
    </row>
    <row r="56" spans="1:15" ht="14.25" customHeight="1" x14ac:dyDescent="0.5">
      <c r="A56" s="5" t="s">
        <v>133</v>
      </c>
      <c r="B56" s="107" t="s">
        <v>27</v>
      </c>
      <c r="C56" s="107" t="s">
        <v>124</v>
      </c>
      <c r="D56" s="107"/>
      <c r="E56" s="36">
        <v>90</v>
      </c>
      <c r="F56" s="36">
        <v>80</v>
      </c>
      <c r="G56" s="36">
        <v>120</v>
      </c>
      <c r="H56" s="36">
        <v>100</v>
      </c>
      <c r="I56" s="36">
        <v>99</v>
      </c>
      <c r="J56" s="7"/>
      <c r="K56" s="107"/>
      <c r="L56" s="107" t="s">
        <v>66</v>
      </c>
      <c r="M56" s="107"/>
      <c r="N56" s="107"/>
      <c r="O56" s="59"/>
    </row>
    <row r="57" spans="1:15" ht="15.75" x14ac:dyDescent="0.5">
      <c r="A57" s="5" t="s">
        <v>199</v>
      </c>
      <c r="B57" s="107"/>
      <c r="C57" s="107" t="s">
        <v>124</v>
      </c>
      <c r="D57" s="107"/>
      <c r="E57" s="36">
        <v>121</v>
      </c>
      <c r="F57" s="36">
        <v>131</v>
      </c>
      <c r="G57" s="36">
        <v>141</v>
      </c>
      <c r="H57" s="36">
        <v>51</v>
      </c>
      <c r="I57" s="36">
        <v>61</v>
      </c>
      <c r="J57" s="7"/>
      <c r="K57" s="107"/>
      <c r="L57" s="107" t="s">
        <v>63</v>
      </c>
      <c r="M57" s="107"/>
      <c r="N57" s="107"/>
      <c r="O57" s="59"/>
    </row>
    <row r="58" spans="1:15" ht="15" customHeight="1" x14ac:dyDescent="0.5">
      <c r="A58" s="107" t="s">
        <v>340</v>
      </c>
      <c r="B58" s="107" t="s">
        <v>91</v>
      </c>
      <c r="C58" s="107" t="s">
        <v>124</v>
      </c>
      <c r="D58" s="107"/>
      <c r="E58" s="132">
        <v>201</v>
      </c>
      <c r="F58" s="132">
        <v>202</v>
      </c>
      <c r="G58" s="132">
        <v>203</v>
      </c>
      <c r="H58" s="132">
        <v>204</v>
      </c>
      <c r="I58" s="132">
        <v>205</v>
      </c>
      <c r="J58" s="133"/>
      <c r="K58" s="119"/>
      <c r="L58" s="107" t="s">
        <v>171</v>
      </c>
      <c r="M58" s="107" t="s">
        <v>90</v>
      </c>
      <c r="N58" s="119"/>
      <c r="O58" s="59"/>
    </row>
    <row r="59" spans="1:15" ht="15" customHeight="1" x14ac:dyDescent="0.5">
      <c r="A59" s="136"/>
      <c r="B59" s="136"/>
      <c r="C59" s="136"/>
      <c r="D59" s="136"/>
      <c r="E59" s="138"/>
      <c r="F59" s="138"/>
      <c r="G59" s="138"/>
      <c r="H59" s="138"/>
      <c r="I59" s="138"/>
      <c r="J59" s="139"/>
      <c r="K59" s="140"/>
      <c r="L59" s="140"/>
      <c r="M59" s="140"/>
      <c r="N59" s="140"/>
      <c r="O59" s="59"/>
    </row>
    <row r="60" spans="1:15" ht="21" x14ac:dyDescent="0.65">
      <c r="A60" s="20" t="s">
        <v>134</v>
      </c>
      <c r="B60" s="20"/>
      <c r="C60" s="20"/>
      <c r="D60" s="21"/>
      <c r="E60" s="21"/>
      <c r="F60" s="21"/>
      <c r="G60" s="21"/>
      <c r="H60" s="21"/>
      <c r="I60" s="21"/>
      <c r="J60" s="21"/>
      <c r="K60" s="22"/>
      <c r="L60" s="22"/>
      <c r="M60" s="22"/>
      <c r="N60" s="22"/>
      <c r="O60" s="59"/>
    </row>
    <row r="61" spans="1:15" x14ac:dyDescent="0.45">
      <c r="A61" s="32" t="s">
        <v>135</v>
      </c>
      <c r="B61" s="33"/>
      <c r="C61" s="33"/>
      <c r="D61" s="34"/>
      <c r="E61" s="34"/>
      <c r="F61" s="34"/>
      <c r="G61" s="34"/>
      <c r="H61" s="34"/>
      <c r="I61" s="34"/>
      <c r="J61" s="34"/>
      <c r="K61" s="34"/>
      <c r="L61" s="34"/>
      <c r="M61" s="34"/>
      <c r="N61" s="34"/>
      <c r="O61" s="109"/>
    </row>
    <row r="62" spans="1:15" ht="15.75" x14ac:dyDescent="0.5">
      <c r="A62" s="112"/>
      <c r="B62" s="112"/>
      <c r="C62" s="112"/>
      <c r="D62" s="112"/>
      <c r="E62" s="112"/>
      <c r="F62" s="112"/>
      <c r="G62" s="112"/>
      <c r="H62" s="112"/>
      <c r="I62" s="112"/>
      <c r="J62" s="112"/>
      <c r="K62" s="112"/>
      <c r="L62" s="112"/>
      <c r="M62" s="112"/>
      <c r="N62" s="112"/>
      <c r="O62" s="59"/>
    </row>
    <row r="63" spans="1:15" ht="15" customHeight="1" x14ac:dyDescent="0.5">
      <c r="A63" s="107" t="s">
        <v>200</v>
      </c>
      <c r="B63" s="107" t="s">
        <v>94</v>
      </c>
      <c r="C63" s="107" t="s">
        <v>124</v>
      </c>
      <c r="D63" s="107"/>
      <c r="E63" s="132">
        <v>249</v>
      </c>
      <c r="F63" s="132">
        <v>271</v>
      </c>
      <c r="G63" s="132">
        <v>289</v>
      </c>
      <c r="H63" s="132">
        <v>310</v>
      </c>
      <c r="I63" s="132">
        <v>340</v>
      </c>
      <c r="J63" s="133"/>
      <c r="K63" s="119"/>
      <c r="L63" s="119" t="s">
        <v>177</v>
      </c>
      <c r="M63" s="119"/>
      <c r="N63" s="119"/>
      <c r="O63" s="59"/>
    </row>
    <row r="64" spans="1:15" ht="15" customHeight="1" x14ac:dyDescent="0.5">
      <c r="A64" s="15" t="s">
        <v>201</v>
      </c>
      <c r="B64" s="135" t="s">
        <v>95</v>
      </c>
      <c r="C64" s="107" t="s">
        <v>124</v>
      </c>
      <c r="D64" s="135"/>
      <c r="E64" s="132">
        <v>151</v>
      </c>
      <c r="F64" s="132">
        <v>154</v>
      </c>
      <c r="G64" s="132">
        <v>161</v>
      </c>
      <c r="H64" s="132">
        <v>164</v>
      </c>
      <c r="I64" s="132">
        <v>171</v>
      </c>
      <c r="J64" s="133"/>
      <c r="K64" s="119"/>
      <c r="L64" s="119" t="s">
        <v>178</v>
      </c>
      <c r="M64" s="119"/>
      <c r="N64" s="119"/>
      <c r="O64" s="59"/>
    </row>
    <row r="65" spans="1:15" ht="15.75" x14ac:dyDescent="0.5">
      <c r="A65" s="5" t="s">
        <v>202</v>
      </c>
      <c r="B65" s="107" t="s">
        <v>80</v>
      </c>
      <c r="C65" s="107" t="s">
        <v>124</v>
      </c>
      <c r="D65" s="107"/>
      <c r="E65" s="35">
        <v>1211</v>
      </c>
      <c r="F65" s="35">
        <v>1012</v>
      </c>
      <c r="G65" s="35">
        <v>1213</v>
      </c>
      <c r="H65" s="35">
        <v>1014</v>
      </c>
      <c r="I65" s="35">
        <v>1215</v>
      </c>
      <c r="J65" s="17"/>
      <c r="K65" s="107"/>
      <c r="L65" s="107"/>
      <c r="M65" s="107"/>
      <c r="N65" s="107"/>
      <c r="O65" s="59"/>
    </row>
    <row r="66" spans="1:15" ht="15" customHeight="1" x14ac:dyDescent="0.5">
      <c r="A66" s="107" t="s">
        <v>208</v>
      </c>
      <c r="B66" s="107" t="s">
        <v>79</v>
      </c>
      <c r="C66" s="107" t="s">
        <v>124</v>
      </c>
      <c r="D66" s="107"/>
      <c r="E66" s="132">
        <v>201</v>
      </c>
      <c r="F66" s="132">
        <v>202</v>
      </c>
      <c r="G66" s="132">
        <v>203</v>
      </c>
      <c r="H66" s="132">
        <v>50</v>
      </c>
      <c r="I66" s="132">
        <v>205</v>
      </c>
      <c r="J66" s="133"/>
      <c r="K66" s="119"/>
      <c r="L66" s="119"/>
      <c r="M66" s="107" t="s">
        <v>160</v>
      </c>
      <c r="N66" s="119"/>
      <c r="O66" s="59"/>
    </row>
    <row r="67" spans="1:15" ht="15" customHeight="1" x14ac:dyDescent="0.5">
      <c r="A67" s="136"/>
      <c r="B67" s="136"/>
      <c r="C67" s="136"/>
      <c r="D67" s="136"/>
      <c r="E67" s="138"/>
      <c r="F67" s="138"/>
      <c r="G67" s="138"/>
      <c r="H67" s="138"/>
      <c r="I67" s="138"/>
      <c r="J67" s="139"/>
      <c r="K67" s="140"/>
      <c r="L67" s="140"/>
      <c r="M67" s="140"/>
      <c r="N67" s="140"/>
      <c r="O67" s="59"/>
    </row>
    <row r="68" spans="1:15" ht="21" x14ac:dyDescent="0.65">
      <c r="A68" s="20" t="s">
        <v>136</v>
      </c>
      <c r="B68" s="20"/>
      <c r="C68" s="20"/>
      <c r="D68" s="21"/>
      <c r="E68" s="21"/>
      <c r="F68" s="21"/>
      <c r="G68" s="21"/>
      <c r="H68" s="21"/>
      <c r="I68" s="21"/>
      <c r="J68" s="21"/>
      <c r="K68" s="22"/>
      <c r="L68" s="22"/>
      <c r="M68" s="22"/>
      <c r="N68" s="22"/>
      <c r="O68" s="59"/>
    </row>
    <row r="69" spans="1:15" x14ac:dyDescent="0.45">
      <c r="A69" s="32"/>
      <c r="B69" s="33"/>
      <c r="C69" s="33"/>
      <c r="D69" s="34"/>
      <c r="E69" s="34"/>
      <c r="F69" s="34"/>
      <c r="G69" s="34"/>
      <c r="H69" s="34"/>
      <c r="I69" s="34"/>
      <c r="J69" s="34"/>
      <c r="K69" s="34"/>
      <c r="L69" s="34"/>
      <c r="M69" s="34"/>
      <c r="N69" s="34"/>
      <c r="O69" s="109"/>
    </row>
    <row r="70" spans="1:15" ht="15.75" x14ac:dyDescent="0.5">
      <c r="A70" s="112"/>
      <c r="B70" s="112"/>
      <c r="C70" s="112"/>
      <c r="D70" s="112"/>
      <c r="E70" s="112"/>
      <c r="F70" s="112"/>
      <c r="G70" s="112"/>
      <c r="H70" s="112"/>
      <c r="I70" s="112"/>
      <c r="J70" s="112"/>
      <c r="K70" s="112"/>
      <c r="L70" s="112"/>
      <c r="M70" s="112"/>
      <c r="N70" s="112"/>
      <c r="O70" s="59"/>
    </row>
    <row r="71" spans="1:15" ht="47.25" x14ac:dyDescent="0.5">
      <c r="A71" s="5" t="s">
        <v>373</v>
      </c>
      <c r="B71" s="107" t="s">
        <v>37</v>
      </c>
      <c r="C71" s="107" t="s">
        <v>124</v>
      </c>
      <c r="D71" s="107"/>
      <c r="E71" s="35">
        <v>501</v>
      </c>
      <c r="F71" s="35">
        <v>502</v>
      </c>
      <c r="G71" s="35">
        <v>503</v>
      </c>
      <c r="H71" s="35">
        <v>504</v>
      </c>
      <c r="I71" s="35">
        <v>505</v>
      </c>
      <c r="J71" s="17"/>
      <c r="K71" s="107"/>
      <c r="L71" s="107" t="s">
        <v>101</v>
      </c>
      <c r="M71" s="107"/>
      <c r="N71" s="113" t="s">
        <v>102</v>
      </c>
      <c r="O71" s="59"/>
    </row>
    <row r="72" spans="1:15" ht="15.75" x14ac:dyDescent="0.5">
      <c r="A72" s="107"/>
      <c r="B72" s="107"/>
      <c r="C72" s="107"/>
      <c r="D72" s="107"/>
      <c r="E72" s="107"/>
      <c r="F72" s="107"/>
      <c r="G72" s="107"/>
      <c r="H72" s="107"/>
      <c r="I72" s="107"/>
      <c r="J72" s="107"/>
      <c r="K72" s="107"/>
      <c r="L72" s="107"/>
      <c r="M72" s="107"/>
      <c r="N72" s="107"/>
      <c r="O72" s="59"/>
    </row>
  </sheetData>
  <phoneticPr fontId="21" type="noConversion"/>
  <hyperlinks>
    <hyperlink ref="N32" r:id="rId1" xr:uid="{0B59BCFE-5A7F-4066-9B75-41F6B2BB6E87}"/>
  </hyperlinks>
  <pageMargins left="0.7" right="0.7" top="0.75" bottom="0.75" header="0.3" footer="0.3"/>
  <pageSetup paperSize="9" scale="3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E2F1-E8EB-4502-8BD2-040470F5B5DA}">
  <dimension ref="A1:O162"/>
  <sheetViews>
    <sheetView showGridLines="0" view="pageBreakPreview" zoomScaleNormal="80" zoomScaleSheetLayoutView="100" workbookViewId="0"/>
  </sheetViews>
  <sheetFormatPr defaultRowHeight="15.75" x14ac:dyDescent="0.5"/>
  <cols>
    <col min="1" max="1" width="47.73046875" style="1" customWidth="1"/>
    <col min="2" max="2" width="22.73046875" style="1" customWidth="1"/>
    <col min="3" max="3" width="3.86328125" style="1" customWidth="1"/>
    <col min="4" max="8" width="10.86328125" style="1" customWidth="1"/>
    <col min="9" max="9" width="11.3984375" style="1" bestFit="1" customWidth="1"/>
    <col min="10" max="10" width="3.73046875" style="1" customWidth="1"/>
    <col min="11" max="11" width="12" style="1" customWidth="1"/>
    <col min="12" max="12" width="15.59765625" style="1" customWidth="1"/>
    <col min="13" max="13" width="128.9296875" style="1" customWidth="1"/>
    <col min="14" max="14" width="3.59765625" customWidth="1"/>
  </cols>
  <sheetData>
    <row r="1" spans="1:15" x14ac:dyDescent="0.5">
      <c r="A1" s="3"/>
      <c r="B1" s="4"/>
      <c r="C1" s="4"/>
      <c r="D1" s="4"/>
      <c r="E1" s="8"/>
      <c r="F1" s="9"/>
      <c r="G1" s="9"/>
      <c r="H1" s="133"/>
      <c r="I1" s="9"/>
      <c r="J1" s="9"/>
      <c r="K1" s="4"/>
      <c r="L1" s="4"/>
      <c r="M1" s="4"/>
      <c r="N1" s="59"/>
      <c r="O1" s="59"/>
    </row>
    <row r="2" spans="1:15" ht="36" customHeight="1" x14ac:dyDescent="0.75">
      <c r="A2" s="141" t="s">
        <v>6</v>
      </c>
      <c r="B2" s="142" t="s">
        <v>115</v>
      </c>
      <c r="C2" s="142"/>
      <c r="D2" s="143"/>
      <c r="E2" s="10">
        <f>F2-1</f>
        <v>2026</v>
      </c>
      <c r="F2" s="10">
        <f>G2-1</f>
        <v>2027</v>
      </c>
      <c r="G2" s="10">
        <f>H2-1</f>
        <v>2028</v>
      </c>
      <c r="H2" s="144">
        <f>I2-1</f>
        <v>2029</v>
      </c>
      <c r="I2" s="145">
        <v>2030</v>
      </c>
      <c r="J2" s="10"/>
      <c r="K2" s="10" t="s">
        <v>4</v>
      </c>
      <c r="L2" s="10" t="s">
        <v>321</v>
      </c>
      <c r="M2" s="10" t="s">
        <v>5</v>
      </c>
      <c r="N2" s="59"/>
      <c r="O2" s="59"/>
    </row>
    <row r="3" spans="1:15" x14ac:dyDescent="0.5">
      <c r="A3" s="6"/>
      <c r="B3" s="108" t="s">
        <v>62</v>
      </c>
      <c r="C3" s="108"/>
      <c r="D3" s="107"/>
      <c r="E3" s="104">
        <v>1</v>
      </c>
      <c r="F3" s="104">
        <v>2</v>
      </c>
      <c r="G3" s="104">
        <v>3</v>
      </c>
      <c r="H3" s="104">
        <v>4</v>
      </c>
      <c r="I3" s="104">
        <v>5</v>
      </c>
      <c r="J3" s="125"/>
      <c r="K3" s="107"/>
      <c r="L3" s="107"/>
      <c r="M3" s="107"/>
      <c r="N3" s="59"/>
      <c r="O3" s="59"/>
    </row>
    <row r="4" spans="1:15" x14ac:dyDescent="0.5">
      <c r="A4" s="146"/>
      <c r="B4" s="146"/>
      <c r="C4" s="146"/>
      <c r="D4" s="146"/>
      <c r="E4" s="147"/>
      <c r="F4" s="147"/>
      <c r="G4" s="147"/>
      <c r="H4" s="147"/>
      <c r="I4" s="147"/>
      <c r="J4" s="147"/>
      <c r="K4" s="136"/>
      <c r="L4" s="136"/>
      <c r="M4" s="136"/>
      <c r="N4" s="59"/>
      <c r="O4" s="59"/>
    </row>
    <row r="5" spans="1:15" ht="21" x14ac:dyDescent="0.65">
      <c r="A5" s="20" t="s">
        <v>304</v>
      </c>
      <c r="B5" s="20"/>
      <c r="C5" s="20"/>
      <c r="D5" s="21"/>
      <c r="E5" s="21"/>
      <c r="F5" s="21"/>
      <c r="G5" s="21"/>
      <c r="H5" s="21"/>
      <c r="I5" s="21"/>
      <c r="J5" s="21"/>
      <c r="K5" s="22"/>
      <c r="L5" s="22"/>
      <c r="M5" s="22"/>
      <c r="N5" s="59"/>
      <c r="O5" s="59"/>
    </row>
    <row r="6" spans="1:15" ht="14.25" x14ac:dyDescent="0.45">
      <c r="A6" s="32" t="s">
        <v>305</v>
      </c>
      <c r="B6" s="33"/>
      <c r="C6" s="33"/>
      <c r="D6" s="34"/>
      <c r="E6" s="34"/>
      <c r="F6" s="34"/>
      <c r="G6" s="34"/>
      <c r="H6" s="34"/>
      <c r="I6" s="34"/>
      <c r="J6" s="34"/>
      <c r="K6" s="34"/>
      <c r="L6" s="34"/>
      <c r="M6" s="34"/>
      <c r="N6" s="109"/>
      <c r="O6" s="109"/>
    </row>
    <row r="7" spans="1:15" x14ac:dyDescent="0.5">
      <c r="A7" s="110"/>
      <c r="B7" s="110"/>
      <c r="C7" s="110"/>
      <c r="D7" s="110"/>
      <c r="E7" s="111"/>
      <c r="F7" s="111"/>
      <c r="G7" s="111"/>
      <c r="H7" s="111"/>
      <c r="I7" s="111"/>
      <c r="J7" s="111"/>
      <c r="K7" s="112"/>
      <c r="L7" s="112"/>
      <c r="M7" s="112"/>
      <c r="N7" s="59"/>
      <c r="O7" s="59"/>
    </row>
    <row r="8" spans="1:15" ht="14.25" customHeight="1" x14ac:dyDescent="0.5">
      <c r="A8" s="5" t="s">
        <v>318</v>
      </c>
      <c r="B8" s="107" t="s">
        <v>328</v>
      </c>
      <c r="C8" s="107"/>
      <c r="D8" s="123">
        <f>Inputs!D30</f>
        <v>4.2299999999999997E-2</v>
      </c>
      <c r="E8" s="35"/>
      <c r="F8" s="35"/>
      <c r="G8" s="35"/>
      <c r="H8" s="35"/>
      <c r="I8" s="35"/>
      <c r="J8" s="17"/>
      <c r="K8" s="107"/>
      <c r="L8" s="107" t="s">
        <v>317</v>
      </c>
      <c r="M8" s="129"/>
      <c r="N8" s="107"/>
      <c r="O8" s="59"/>
    </row>
    <row r="9" spans="1:15" x14ac:dyDescent="0.5">
      <c r="A9" s="5" t="s">
        <v>319</v>
      </c>
      <c r="B9" s="107" t="s">
        <v>328</v>
      </c>
      <c r="C9" s="107" t="s">
        <v>125</v>
      </c>
      <c r="D9" s="107"/>
      <c r="E9" s="55">
        <f>Inputs!E31</f>
        <v>5.2860999999999991E-2</v>
      </c>
      <c r="F9" s="107"/>
      <c r="G9" s="17"/>
      <c r="H9" s="17"/>
      <c r="I9" s="17"/>
      <c r="J9" s="17"/>
      <c r="K9" s="107"/>
      <c r="L9" s="107" t="s">
        <v>320</v>
      </c>
      <c r="M9" s="107"/>
      <c r="N9" s="107"/>
      <c r="O9" s="59"/>
    </row>
    <row r="10" spans="1:15" ht="31.5" x14ac:dyDescent="0.5">
      <c r="A10" s="5" t="s">
        <v>324</v>
      </c>
      <c r="B10" s="107" t="s">
        <v>328</v>
      </c>
      <c r="C10" s="120" t="s">
        <v>125</v>
      </c>
      <c r="D10" s="107"/>
      <c r="E10" s="55"/>
      <c r="F10" s="55">
        <f>Inputs!F32</f>
        <v>6.0199999999999997E-2</v>
      </c>
      <c r="G10" s="55">
        <f>Inputs!G32</f>
        <v>6.0199999999999997E-2</v>
      </c>
      <c r="H10" s="55">
        <f>Inputs!H32</f>
        <v>6.0199999999999997E-2</v>
      </c>
      <c r="I10" s="55">
        <f>Inputs!I32</f>
        <v>6.0199999999999997E-2</v>
      </c>
      <c r="J10" s="19"/>
      <c r="K10" s="107"/>
      <c r="L10" s="113" t="s">
        <v>325</v>
      </c>
      <c r="M10" s="107"/>
      <c r="N10" s="113"/>
      <c r="O10" s="59"/>
    </row>
    <row r="11" spans="1:15" x14ac:dyDescent="0.5">
      <c r="A11" s="146"/>
      <c r="B11" s="146"/>
      <c r="C11" s="146"/>
      <c r="D11" s="146"/>
      <c r="E11" s="147"/>
      <c r="F11" s="147"/>
      <c r="G11" s="147"/>
      <c r="H11" s="147"/>
      <c r="I11" s="147"/>
      <c r="J11" s="147"/>
      <c r="K11" s="136"/>
      <c r="L11" s="136"/>
      <c r="M11" s="136"/>
      <c r="N11" s="59"/>
      <c r="O11" s="59"/>
    </row>
    <row r="12" spans="1:15" ht="21" x14ac:dyDescent="0.65">
      <c r="A12" s="20" t="s">
        <v>104</v>
      </c>
      <c r="B12" s="20"/>
      <c r="C12" s="20"/>
      <c r="D12" s="21"/>
      <c r="E12" s="21"/>
      <c r="F12" s="21"/>
      <c r="G12" s="21"/>
      <c r="H12" s="21"/>
      <c r="I12" s="21"/>
      <c r="J12" s="21"/>
      <c r="K12" s="22"/>
      <c r="L12" s="22"/>
      <c r="M12" s="22"/>
      <c r="N12" s="59"/>
      <c r="O12" s="59"/>
    </row>
    <row r="13" spans="1:15" ht="14.25" x14ac:dyDescent="0.45">
      <c r="A13" s="32" t="s">
        <v>127</v>
      </c>
      <c r="B13" s="33"/>
      <c r="C13" s="33"/>
      <c r="D13" s="34"/>
      <c r="E13" s="34"/>
      <c r="F13" s="34"/>
      <c r="G13" s="34"/>
      <c r="H13" s="34"/>
      <c r="I13" s="34"/>
      <c r="J13" s="34"/>
      <c r="K13" s="34"/>
      <c r="L13" s="34"/>
      <c r="M13" s="34"/>
      <c r="N13" s="109"/>
      <c r="O13" s="109"/>
    </row>
    <row r="14" spans="1:15" x14ac:dyDescent="0.5">
      <c r="A14" s="110"/>
      <c r="B14" s="110"/>
      <c r="C14" s="110"/>
      <c r="D14" s="110"/>
      <c r="E14" s="111"/>
      <c r="F14" s="111"/>
      <c r="G14" s="111"/>
      <c r="H14" s="111"/>
      <c r="I14" s="111"/>
      <c r="J14" s="111"/>
      <c r="K14" s="112"/>
      <c r="L14" s="112"/>
      <c r="M14" s="112"/>
      <c r="N14" s="59"/>
      <c r="O14" s="59"/>
    </row>
    <row r="15" spans="1:15" x14ac:dyDescent="0.5">
      <c r="A15" s="5" t="s">
        <v>361</v>
      </c>
      <c r="B15" s="107" t="s">
        <v>137</v>
      </c>
      <c r="C15" s="107" t="s">
        <v>124</v>
      </c>
      <c r="D15" s="107"/>
      <c r="E15" s="148">
        <f>Inputs!D33</f>
        <v>-1001</v>
      </c>
      <c r="F15" s="151">
        <f>Inputs!D34</f>
        <v>1002</v>
      </c>
      <c r="G15" s="152">
        <f>E141</f>
        <v>164.47425503732916</v>
      </c>
      <c r="H15" s="150">
        <f t="shared" ref="H15:I15" si="0">F141</f>
        <v>-763.36303148362299</v>
      </c>
      <c r="I15" s="150">
        <f t="shared" si="0"/>
        <v>-2005.1756412578204</v>
      </c>
      <c r="J15" s="107"/>
      <c r="K15" s="107"/>
      <c r="L15" s="107"/>
      <c r="M15" s="107"/>
      <c r="N15" s="59"/>
      <c r="O15" s="59"/>
    </row>
    <row r="16" spans="1:15" x14ac:dyDescent="0.5">
      <c r="A16" s="5" t="s">
        <v>298</v>
      </c>
      <c r="B16" s="107" t="s">
        <v>299</v>
      </c>
      <c r="C16" s="107" t="s">
        <v>124</v>
      </c>
      <c r="D16" s="148">
        <f>Inputs!D35</f>
        <v>-300</v>
      </c>
      <c r="E16" s="107"/>
      <c r="F16" s="148"/>
      <c r="G16" s="150"/>
      <c r="H16" s="150"/>
      <c r="I16" s="150"/>
      <c r="J16" s="107"/>
      <c r="K16" s="107"/>
      <c r="L16" s="107"/>
      <c r="M16" s="107" t="s">
        <v>362</v>
      </c>
      <c r="N16" s="59"/>
      <c r="O16" s="59"/>
    </row>
    <row r="17" spans="1:15" x14ac:dyDescent="0.5">
      <c r="A17" s="5" t="s">
        <v>302</v>
      </c>
      <c r="B17" s="107"/>
      <c r="C17" s="107" t="s">
        <v>124</v>
      </c>
      <c r="D17" s="148"/>
      <c r="E17" s="150">
        <f>E15*(1+$D$8)*(1+$E$9)-$D$16*(1+$E$9)</f>
        <v>-782.63611732030006</v>
      </c>
      <c r="F17" s="154">
        <f>F15*(1+$E$9)*(1+F10)-E23*(1+F10)</f>
        <v>1861.6759186644001</v>
      </c>
      <c r="G17" s="152">
        <f>G15*(1+F10)*(1+G10)-F23*(1+G10)</f>
        <v>-1620.6475833769509</v>
      </c>
      <c r="H17" s="150">
        <f>H15*(1+G10)*(1+H10)-G23*(1+H10)</f>
        <v>88.627672737697253</v>
      </c>
      <c r="I17" s="150">
        <f>I15*(1+H10)*(1+I10)-H23*(1+I10)</f>
        <v>-2253.8656251962061</v>
      </c>
      <c r="J17" s="107"/>
      <c r="K17" s="107"/>
      <c r="L17" s="107"/>
      <c r="M17" s="155" t="s">
        <v>363</v>
      </c>
      <c r="N17" s="59"/>
      <c r="O17" s="59"/>
    </row>
    <row r="18" spans="1:15" x14ac:dyDescent="0.5">
      <c r="A18" s="5" t="s">
        <v>209</v>
      </c>
      <c r="B18" s="107"/>
      <c r="C18" s="107" t="s">
        <v>124</v>
      </c>
      <c r="D18" s="107"/>
      <c r="E18" s="150">
        <f>MIN(E17,0)</f>
        <v>-782.63611732030006</v>
      </c>
      <c r="F18" s="150">
        <f>MIN(F17,0)</f>
        <v>0</v>
      </c>
      <c r="G18" s="150">
        <f>MIN(G17,0)</f>
        <v>-1620.6475833769509</v>
      </c>
      <c r="H18" s="150">
        <f>MIN(H17,0)</f>
        <v>0</v>
      </c>
      <c r="I18" s="150">
        <f>MIN(I17,0)</f>
        <v>-2253.8656251962061</v>
      </c>
      <c r="J18" s="107"/>
      <c r="K18" s="107" t="s">
        <v>191</v>
      </c>
      <c r="L18" s="107"/>
      <c r="M18" s="155" t="s">
        <v>306</v>
      </c>
      <c r="N18" s="59"/>
      <c r="O18" s="59"/>
    </row>
    <row r="19" spans="1:15" x14ac:dyDescent="0.5">
      <c r="A19" s="5" t="s">
        <v>210</v>
      </c>
      <c r="B19" s="107"/>
      <c r="C19" s="107" t="s">
        <v>124</v>
      </c>
      <c r="D19" s="107"/>
      <c r="E19" s="150">
        <f>MAX(E17,0)</f>
        <v>0</v>
      </c>
      <c r="F19" s="150">
        <f>MAX(F17,0)</f>
        <v>1861.6759186644001</v>
      </c>
      <c r="G19" s="150">
        <f>MAX(G17,0)</f>
        <v>0</v>
      </c>
      <c r="H19" s="150">
        <f>MAX(H17,0)</f>
        <v>88.627672737697253</v>
      </c>
      <c r="I19" s="150">
        <f>MAX(I17,0)</f>
        <v>0</v>
      </c>
      <c r="J19" s="107"/>
      <c r="K19" s="107" t="s">
        <v>191</v>
      </c>
      <c r="L19" s="107"/>
      <c r="M19" s="155" t="s">
        <v>306</v>
      </c>
      <c r="N19" s="59"/>
      <c r="O19" s="59"/>
    </row>
    <row r="20" spans="1:15" x14ac:dyDescent="0.5">
      <c r="A20" s="5"/>
      <c r="B20" s="104"/>
      <c r="C20" s="104"/>
      <c r="D20" s="107"/>
      <c r="E20" s="107"/>
      <c r="F20" s="107"/>
      <c r="G20" s="107"/>
      <c r="H20" s="107"/>
      <c r="I20" s="107"/>
      <c r="J20" s="107"/>
      <c r="K20" s="107"/>
      <c r="L20" s="107"/>
      <c r="M20" s="107"/>
      <c r="N20" s="59"/>
      <c r="O20" s="59"/>
    </row>
    <row r="21" spans="1:15" x14ac:dyDescent="0.5">
      <c r="A21" s="5" t="s">
        <v>356</v>
      </c>
      <c r="B21" s="107"/>
      <c r="C21" s="107" t="s">
        <v>124</v>
      </c>
      <c r="D21" s="107"/>
      <c r="E21" s="150">
        <f>Inputs!E14</f>
        <v>0</v>
      </c>
      <c r="F21" s="150">
        <f>Inputs!F14</f>
        <v>0</v>
      </c>
      <c r="G21" s="150">
        <f>Inputs!G14</f>
        <v>0</v>
      </c>
      <c r="H21" s="150">
        <f>Inputs!H14</f>
        <v>0</v>
      </c>
      <c r="I21" s="150">
        <f>Inputs!I14</f>
        <v>0</v>
      </c>
      <c r="J21" s="107"/>
      <c r="K21" s="107" t="s">
        <v>190</v>
      </c>
      <c r="L21" s="107"/>
      <c r="M21" s="107" t="s">
        <v>360</v>
      </c>
      <c r="N21" s="59"/>
      <c r="O21" s="59"/>
    </row>
    <row r="22" spans="1:15" x14ac:dyDescent="0.5">
      <c r="A22" s="52" t="s">
        <v>103</v>
      </c>
      <c r="B22" s="101"/>
      <c r="C22" s="101" t="s">
        <v>124</v>
      </c>
      <c r="D22" s="101"/>
      <c r="E22" s="156">
        <v>-701</v>
      </c>
      <c r="F22" s="156">
        <v>1703</v>
      </c>
      <c r="G22" s="156">
        <v>-892.91272530896663</v>
      </c>
      <c r="H22" s="156">
        <v>0</v>
      </c>
      <c r="I22" s="156">
        <v>0</v>
      </c>
      <c r="J22" s="107"/>
      <c r="K22" s="107" t="s">
        <v>189</v>
      </c>
      <c r="L22" s="107"/>
      <c r="M22" s="107" t="s">
        <v>329</v>
      </c>
      <c r="N22" s="59"/>
      <c r="O22" s="59"/>
    </row>
    <row r="23" spans="1:15" x14ac:dyDescent="0.5">
      <c r="A23" s="5" t="s">
        <v>104</v>
      </c>
      <c r="B23" s="157" t="s">
        <v>21</v>
      </c>
      <c r="C23" s="157" t="s">
        <v>124</v>
      </c>
      <c r="D23" s="157"/>
      <c r="E23" s="158">
        <f>E21+E22</f>
        <v>-701</v>
      </c>
      <c r="F23" s="158">
        <f t="shared" ref="F23:I23" si="1">F21+F22</f>
        <v>1703</v>
      </c>
      <c r="G23" s="158">
        <f t="shared" si="1"/>
        <v>-892.91272530896663</v>
      </c>
      <c r="H23" s="158">
        <f t="shared" si="1"/>
        <v>0</v>
      </c>
      <c r="I23" s="158">
        <f t="shared" si="1"/>
        <v>0</v>
      </c>
      <c r="J23" s="107"/>
      <c r="K23" s="107" t="s">
        <v>183</v>
      </c>
      <c r="L23" s="107"/>
      <c r="M23" s="107" t="s">
        <v>359</v>
      </c>
      <c r="N23" s="59"/>
      <c r="O23" s="59"/>
    </row>
    <row r="24" spans="1:15" x14ac:dyDescent="0.5">
      <c r="A24" s="5"/>
      <c r="B24" s="107"/>
      <c r="C24" s="107"/>
      <c r="D24" s="107"/>
      <c r="E24" s="107"/>
      <c r="F24" s="107"/>
      <c r="G24" s="107"/>
      <c r="H24" s="107"/>
      <c r="I24" s="107"/>
      <c r="J24" s="107"/>
      <c r="K24" s="107"/>
      <c r="L24" s="107"/>
      <c r="M24" s="107"/>
      <c r="N24" s="59"/>
      <c r="O24" s="59"/>
    </row>
    <row r="25" spans="1:15" x14ac:dyDescent="0.5">
      <c r="A25" s="5" t="s">
        <v>138</v>
      </c>
      <c r="B25" s="107"/>
      <c r="C25" s="107"/>
      <c r="D25" s="107"/>
      <c r="E25" s="107" t="b">
        <f>IF(AND(E23&gt;=E18,E23&lt;=E19),TRUE,FALSE)</f>
        <v>1</v>
      </c>
      <c r="F25" s="107" t="b">
        <f t="shared" ref="F25:I25" si="2">IF(AND(F23&gt;=F18,F23&lt;=F19),TRUE,FALSE)</f>
        <v>1</v>
      </c>
      <c r="G25" s="107" t="b">
        <f t="shared" si="2"/>
        <v>1</v>
      </c>
      <c r="H25" s="107" t="b">
        <f t="shared" si="2"/>
        <v>1</v>
      </c>
      <c r="I25" s="107" t="b">
        <f t="shared" si="2"/>
        <v>1</v>
      </c>
      <c r="J25" s="107"/>
      <c r="K25" s="107" t="s">
        <v>182</v>
      </c>
      <c r="L25" s="107"/>
      <c r="M25" s="155" t="s">
        <v>363</v>
      </c>
      <c r="N25" s="59"/>
      <c r="O25" s="59"/>
    </row>
    <row r="26" spans="1:15" x14ac:dyDescent="0.5">
      <c r="A26" s="3"/>
      <c r="B26" s="4"/>
      <c r="C26" s="4"/>
      <c r="D26" s="4"/>
      <c r="E26" s="4"/>
      <c r="F26" s="4"/>
      <c r="G26" s="4"/>
      <c r="H26" s="4"/>
      <c r="I26" s="4"/>
      <c r="J26" s="4"/>
      <c r="K26" s="4"/>
      <c r="L26" s="4"/>
      <c r="M26" s="4"/>
      <c r="N26" s="59"/>
      <c r="O26" s="59"/>
    </row>
    <row r="27" spans="1:15" ht="21" x14ac:dyDescent="0.65">
      <c r="A27" s="159" t="s">
        <v>263</v>
      </c>
      <c r="B27" s="159"/>
      <c r="C27" s="159"/>
      <c r="D27" s="160"/>
      <c r="E27" s="160"/>
      <c r="F27" s="160"/>
      <c r="G27" s="160"/>
      <c r="H27" s="160"/>
      <c r="I27" s="160"/>
      <c r="J27" s="160"/>
      <c r="K27" s="161"/>
      <c r="L27" s="161"/>
      <c r="M27" s="161"/>
      <c r="N27" s="59"/>
      <c r="O27" s="59"/>
    </row>
    <row r="28" spans="1:15" ht="14.25" x14ac:dyDescent="0.45">
      <c r="A28" s="32" t="s">
        <v>126</v>
      </c>
      <c r="B28" s="33"/>
      <c r="C28" s="33"/>
      <c r="D28" s="34"/>
      <c r="E28" s="34"/>
      <c r="F28" s="34"/>
      <c r="G28" s="34"/>
      <c r="H28" s="34"/>
      <c r="I28" s="34"/>
      <c r="J28" s="34"/>
      <c r="K28" s="34"/>
      <c r="L28" s="34"/>
      <c r="M28" s="34"/>
      <c r="N28" s="109"/>
      <c r="O28" s="109"/>
    </row>
    <row r="29" spans="1:15" x14ac:dyDescent="0.5">
      <c r="A29" s="110"/>
      <c r="B29" s="110"/>
      <c r="C29" s="110"/>
      <c r="D29" s="110"/>
      <c r="E29" s="111"/>
      <c r="F29" s="111"/>
      <c r="G29" s="111"/>
      <c r="H29" s="111"/>
      <c r="I29" s="111"/>
      <c r="J29" s="111"/>
      <c r="K29" s="112"/>
      <c r="L29" s="112"/>
      <c r="M29" s="112"/>
      <c r="N29" s="59"/>
      <c r="O29" s="59"/>
    </row>
    <row r="30" spans="1:15" x14ac:dyDescent="0.5">
      <c r="A30" s="104" t="s">
        <v>214</v>
      </c>
      <c r="B30" s="104"/>
      <c r="C30" s="104"/>
      <c r="D30" s="107"/>
      <c r="E30" s="107"/>
      <c r="F30" s="107"/>
      <c r="G30" s="107"/>
      <c r="H30" s="107"/>
      <c r="I30" s="107"/>
      <c r="J30" s="107"/>
      <c r="K30" s="162"/>
      <c r="L30" s="107"/>
      <c r="M30" s="107"/>
      <c r="N30" s="59"/>
      <c r="O30" s="59"/>
    </row>
    <row r="31" spans="1:15" x14ac:dyDescent="0.5">
      <c r="A31" s="107"/>
      <c r="B31" s="104"/>
      <c r="C31" s="104"/>
      <c r="D31" s="107"/>
      <c r="E31" s="150"/>
      <c r="F31" s="150"/>
      <c r="G31" s="150"/>
      <c r="H31" s="150"/>
      <c r="I31" s="150"/>
      <c r="J31" s="150"/>
      <c r="K31" s="107"/>
      <c r="L31" s="107"/>
      <c r="M31" s="107"/>
      <c r="N31" s="59"/>
      <c r="O31" s="59"/>
    </row>
    <row r="32" spans="1:15" x14ac:dyDescent="0.5">
      <c r="A32" s="107" t="s">
        <v>150</v>
      </c>
      <c r="B32" s="120" t="s">
        <v>151</v>
      </c>
      <c r="C32" s="104" t="s">
        <v>125</v>
      </c>
      <c r="D32" s="107"/>
      <c r="E32" s="150"/>
      <c r="F32" s="163">
        <f>Inputs!F26</f>
        <v>1.6757449851597217E-2</v>
      </c>
      <c r="G32" s="163">
        <f>Inputs!G26</f>
        <v>3.9719014533786012E-2</v>
      </c>
      <c r="H32" s="163">
        <f>Inputs!H26</f>
        <v>6.8323357870894608E-2</v>
      </c>
      <c r="I32" s="163">
        <f>Inputs!I26</f>
        <v>0.1043251483578711</v>
      </c>
      <c r="J32" s="150"/>
      <c r="K32" s="107" t="s">
        <v>60</v>
      </c>
      <c r="L32" s="107" t="s">
        <v>59</v>
      </c>
      <c r="M32" s="107" t="s">
        <v>152</v>
      </c>
      <c r="N32" s="59"/>
      <c r="O32" s="59"/>
    </row>
    <row r="33" spans="1:15" x14ac:dyDescent="0.5">
      <c r="A33" s="5" t="s">
        <v>61</v>
      </c>
      <c r="B33" s="107" t="s">
        <v>118</v>
      </c>
      <c r="C33" s="104"/>
      <c r="D33" s="107"/>
      <c r="E33" s="150"/>
      <c r="F33" s="163">
        <f>Inputs!F28</f>
        <v>-8.4000000000000005E-2</v>
      </c>
      <c r="G33" s="163">
        <f>Inputs!G28</f>
        <v>-8.4000000000000005E-2</v>
      </c>
      <c r="H33" s="163">
        <f>Inputs!H28</f>
        <v>-8.4000000000000005E-2</v>
      </c>
      <c r="I33" s="163">
        <f>Inputs!I28</f>
        <v>-8.4000000000000005E-2</v>
      </c>
      <c r="J33" s="150"/>
      <c r="K33" s="107"/>
      <c r="L33" s="107" t="s">
        <v>16</v>
      </c>
      <c r="M33" s="107" t="s">
        <v>152</v>
      </c>
      <c r="N33" s="59"/>
      <c r="O33" s="59"/>
    </row>
    <row r="34" spans="1:15" x14ac:dyDescent="0.5">
      <c r="A34" s="107"/>
      <c r="B34" s="104"/>
      <c r="C34" s="104"/>
      <c r="D34" s="107"/>
      <c r="E34" s="150"/>
      <c r="F34" s="150"/>
      <c r="G34" s="150"/>
      <c r="H34" s="150"/>
      <c r="I34" s="150"/>
      <c r="J34" s="150"/>
      <c r="K34" s="107"/>
      <c r="L34" s="107"/>
      <c r="M34" s="107"/>
      <c r="N34" s="59"/>
      <c r="O34" s="59"/>
    </row>
    <row r="35" spans="1:15" ht="19.149999999999999" x14ac:dyDescent="0.65">
      <c r="A35" s="107" t="s">
        <v>211</v>
      </c>
      <c r="B35" s="107" t="s">
        <v>13</v>
      </c>
      <c r="C35" s="107" t="s">
        <v>124</v>
      </c>
      <c r="D35" s="107"/>
      <c r="E35" s="149">
        <f>Inputs!E20</f>
        <v>37000</v>
      </c>
      <c r="F35" s="165">
        <f>$E35*(1+F32)*(1-F33)^(F3-1)</f>
        <v>40780.10779864787</v>
      </c>
      <c r="G35" s="164">
        <f>$E35*(1+G32)*(1-G33)^(G3-1)</f>
        <v>45203.938454654461</v>
      </c>
      <c r="H35" s="164">
        <f>$E35*(1+H32)*(1-H33)^(H3-1)</f>
        <v>50349.167559587171</v>
      </c>
      <c r="I35" s="164">
        <f>$E35*(1+I32)*(1-I33)^(I3-1)</f>
        <v>56417.756902358124</v>
      </c>
      <c r="J35" s="164"/>
      <c r="K35" s="107" t="s">
        <v>164</v>
      </c>
      <c r="L35" s="107" t="s">
        <v>67</v>
      </c>
      <c r="M35" s="107" t="s">
        <v>162</v>
      </c>
      <c r="N35" s="59"/>
      <c r="O35" s="59"/>
    </row>
    <row r="36" spans="1:15" x14ac:dyDescent="0.5">
      <c r="A36" s="107" t="s">
        <v>212</v>
      </c>
      <c r="B36" s="107" t="s">
        <v>14</v>
      </c>
      <c r="C36" s="107" t="s">
        <v>124</v>
      </c>
      <c r="D36" s="107"/>
      <c r="E36" s="148">
        <f>Inputs!E29</f>
        <v>101</v>
      </c>
      <c r="F36" s="148">
        <f>Inputs!F29</f>
        <v>102</v>
      </c>
      <c r="G36" s="148">
        <f>Inputs!G29</f>
        <v>103</v>
      </c>
      <c r="H36" s="148">
        <f>Inputs!H29</f>
        <v>104</v>
      </c>
      <c r="I36" s="148">
        <f>Inputs!I29</f>
        <v>105</v>
      </c>
      <c r="J36" s="164"/>
      <c r="K36" s="129" t="s">
        <v>66</v>
      </c>
      <c r="L36" s="129" t="s">
        <v>64</v>
      </c>
      <c r="M36" s="107"/>
      <c r="N36" s="59"/>
      <c r="O36" s="59"/>
    </row>
    <row r="37" spans="1:15" x14ac:dyDescent="0.5">
      <c r="A37" s="107" t="s">
        <v>65</v>
      </c>
      <c r="B37" s="166" t="s">
        <v>15</v>
      </c>
      <c r="C37" s="107" t="s">
        <v>124</v>
      </c>
      <c r="D37" s="107"/>
      <c r="E37" s="164">
        <f>E23</f>
        <v>-701</v>
      </c>
      <c r="F37" s="164">
        <f>F23</f>
        <v>1703</v>
      </c>
      <c r="G37" s="164">
        <f>G23</f>
        <v>-892.91272530896663</v>
      </c>
      <c r="H37" s="164">
        <f>H23</f>
        <v>0</v>
      </c>
      <c r="I37" s="164">
        <f>I23</f>
        <v>0</v>
      </c>
      <c r="J37" s="164"/>
      <c r="K37" s="107" t="s">
        <v>182</v>
      </c>
      <c r="L37" s="129"/>
      <c r="M37" s="129"/>
      <c r="N37" s="59"/>
      <c r="O37" s="59"/>
    </row>
    <row r="38" spans="1:15" x14ac:dyDescent="0.5">
      <c r="A38" s="107" t="s">
        <v>213</v>
      </c>
      <c r="B38" s="166"/>
      <c r="C38" s="107" t="s">
        <v>124</v>
      </c>
      <c r="D38" s="107"/>
      <c r="E38" s="148">
        <f>Inputs!E36</f>
        <v>111</v>
      </c>
      <c r="F38" s="148">
        <f>Inputs!F36</f>
        <v>112</v>
      </c>
      <c r="G38" s="148">
        <f>Inputs!G36</f>
        <v>113</v>
      </c>
      <c r="H38" s="148">
        <f>Inputs!H36</f>
        <v>114</v>
      </c>
      <c r="I38" s="148">
        <f>Inputs!I36</f>
        <v>115</v>
      </c>
      <c r="J38" s="164"/>
      <c r="K38" s="129" t="s">
        <v>63</v>
      </c>
      <c r="L38" s="129" t="s">
        <v>64</v>
      </c>
      <c r="M38" s="129"/>
      <c r="N38" s="59"/>
      <c r="O38" s="59"/>
    </row>
    <row r="39" spans="1:15" x14ac:dyDescent="0.5">
      <c r="A39" s="107" t="s">
        <v>206</v>
      </c>
      <c r="B39" s="107" t="s">
        <v>334</v>
      </c>
      <c r="C39" s="107" t="s">
        <v>124</v>
      </c>
      <c r="D39" s="107"/>
      <c r="E39" s="148">
        <f>Inputs!E37</f>
        <v>201</v>
      </c>
      <c r="F39" s="148">
        <f>Inputs!F37</f>
        <v>202</v>
      </c>
      <c r="G39" s="148">
        <f>Inputs!G37</f>
        <v>203</v>
      </c>
      <c r="H39" s="148">
        <f>Inputs!H37</f>
        <v>204</v>
      </c>
      <c r="I39" s="148">
        <f>Inputs!I37</f>
        <v>205</v>
      </c>
      <c r="J39" s="164"/>
      <c r="K39" s="129"/>
      <c r="L39" s="129" t="s">
        <v>156</v>
      </c>
      <c r="M39" s="129"/>
      <c r="N39" s="59"/>
      <c r="O39" s="59"/>
    </row>
    <row r="40" spans="1:15" x14ac:dyDescent="0.5">
      <c r="A40" s="107" t="s">
        <v>214</v>
      </c>
      <c r="B40" s="157" t="s">
        <v>9</v>
      </c>
      <c r="C40" s="157" t="s">
        <v>124</v>
      </c>
      <c r="D40" s="157"/>
      <c r="E40" s="158">
        <f>SUM(E35:E39)</f>
        <v>36712</v>
      </c>
      <c r="F40" s="158">
        <f t="shared" ref="F40:I40" si="3">SUM(F35:F39)</f>
        <v>42899.10779864787</v>
      </c>
      <c r="G40" s="158">
        <f t="shared" si="3"/>
        <v>44730.025729345492</v>
      </c>
      <c r="H40" s="158">
        <f t="shared" si="3"/>
        <v>50771.167559587171</v>
      </c>
      <c r="I40" s="158">
        <f t="shared" si="3"/>
        <v>56842.756902358124</v>
      </c>
      <c r="J40" s="150"/>
      <c r="K40" s="129" t="s">
        <v>165</v>
      </c>
      <c r="L40" s="129" t="s">
        <v>64</v>
      </c>
      <c r="M40" s="107" t="s">
        <v>333</v>
      </c>
      <c r="N40" s="59"/>
      <c r="O40" s="59"/>
    </row>
    <row r="41" spans="1:15" x14ac:dyDescent="0.5">
      <c r="A41" s="4"/>
      <c r="B41" s="4"/>
      <c r="C41" s="4"/>
      <c r="D41" s="4"/>
      <c r="E41" s="12"/>
      <c r="F41" s="12"/>
      <c r="G41" s="12"/>
      <c r="H41" s="12"/>
      <c r="I41" s="12"/>
      <c r="J41" s="12"/>
      <c r="K41" s="4"/>
      <c r="L41" s="4"/>
      <c r="M41" s="4"/>
      <c r="N41" s="59"/>
      <c r="O41" s="59"/>
    </row>
    <row r="42" spans="1:15" x14ac:dyDescent="0.5">
      <c r="A42" s="13" t="s">
        <v>18</v>
      </c>
      <c r="B42" s="167"/>
      <c r="C42" s="167"/>
      <c r="D42" s="2"/>
      <c r="E42" s="11"/>
      <c r="F42" s="11"/>
      <c r="G42" s="11"/>
      <c r="H42" s="11"/>
      <c r="I42" s="11"/>
      <c r="J42" s="11"/>
      <c r="K42" s="168"/>
      <c r="L42" s="168"/>
      <c r="M42" s="168"/>
      <c r="N42" s="59"/>
      <c r="O42" s="59"/>
    </row>
    <row r="43" spans="1:15" x14ac:dyDescent="0.5">
      <c r="A43" s="5"/>
      <c r="B43" s="135"/>
      <c r="C43" s="135"/>
      <c r="D43" s="107"/>
      <c r="E43" s="150"/>
      <c r="F43" s="150"/>
      <c r="G43" s="150"/>
      <c r="H43" s="150"/>
      <c r="I43" s="150"/>
      <c r="J43" s="150"/>
      <c r="K43" s="129"/>
      <c r="L43" s="129"/>
      <c r="M43" s="129"/>
      <c r="N43" s="59"/>
      <c r="O43" s="59"/>
    </row>
    <row r="44" spans="1:15" ht="18" x14ac:dyDescent="0.5">
      <c r="A44" s="5" t="s">
        <v>129</v>
      </c>
      <c r="B44" s="124" t="s">
        <v>128</v>
      </c>
      <c r="C44" s="134" t="s">
        <v>125</v>
      </c>
      <c r="D44" s="107"/>
      <c r="E44" s="150"/>
      <c r="F44" s="163">
        <f>Inputs!F43</f>
        <v>1.6757449851597217E-2</v>
      </c>
      <c r="G44" s="163">
        <f>Inputs!G43</f>
        <v>2.2509094105235938E-2</v>
      </c>
      <c r="H44" s="163">
        <f>Inputs!H43</f>
        <v>2.496824577606338E-2</v>
      </c>
      <c r="I44" s="163">
        <f>Inputs!I43</f>
        <v>3.3050147840553379E-2</v>
      </c>
      <c r="J44" s="150"/>
      <c r="K44" s="129"/>
      <c r="L44" s="129" t="s">
        <v>74</v>
      </c>
      <c r="M44" s="124" t="s">
        <v>176</v>
      </c>
      <c r="N44" s="59"/>
      <c r="O44" s="59"/>
    </row>
    <row r="45" spans="1:15" x14ac:dyDescent="0.5">
      <c r="A45" s="5"/>
      <c r="B45" s="135"/>
      <c r="C45" s="135"/>
      <c r="D45" s="107"/>
      <c r="E45" s="150"/>
      <c r="F45" s="150"/>
      <c r="G45" s="150"/>
      <c r="H45" s="150"/>
      <c r="I45" s="150"/>
      <c r="J45" s="150"/>
      <c r="K45" s="129"/>
      <c r="L45" s="129"/>
      <c r="M45" s="107"/>
      <c r="N45" s="59"/>
      <c r="O45" s="59"/>
    </row>
    <row r="46" spans="1:15" x14ac:dyDescent="0.5">
      <c r="A46" s="5" t="s">
        <v>18</v>
      </c>
      <c r="B46" s="157" t="s">
        <v>75</v>
      </c>
      <c r="C46" s="157" t="s">
        <v>124</v>
      </c>
      <c r="D46" s="157"/>
      <c r="E46" s="158"/>
      <c r="F46" s="158">
        <f>(F35+(E37+E38)*(1+F44))*1.1</f>
        <v>44198.242993558975</v>
      </c>
      <c r="G46" s="158">
        <f>(G35+(F37+F38)*(1+G44))*1.1</f>
        <v>51765.771706501015</v>
      </c>
      <c r="H46" s="158">
        <f>(H35+(G37+G38)*(1+H44))*1.1</f>
        <v>54504.759959835697</v>
      </c>
      <c r="I46" s="158">
        <f>(I35+(H37+H38)*(1+I44))*1.1</f>
        <v>62189.077081133146</v>
      </c>
      <c r="J46" s="169"/>
      <c r="K46" s="129"/>
      <c r="L46" s="129" t="s">
        <v>155</v>
      </c>
      <c r="M46" s="129" t="s">
        <v>335</v>
      </c>
      <c r="N46" s="59"/>
      <c r="O46" s="59"/>
    </row>
    <row r="47" spans="1:15" x14ac:dyDescent="0.5">
      <c r="A47" s="3"/>
      <c r="B47" s="4"/>
      <c r="C47" s="4"/>
      <c r="D47" s="4"/>
      <c r="E47" s="12"/>
      <c r="F47" s="12"/>
      <c r="G47" s="12"/>
      <c r="H47" s="12"/>
      <c r="I47" s="12"/>
      <c r="J47" s="12"/>
      <c r="K47" s="4"/>
      <c r="L47" s="4"/>
      <c r="M47" s="4"/>
      <c r="N47" s="59"/>
      <c r="O47" s="59"/>
    </row>
    <row r="48" spans="1:15" x14ac:dyDescent="0.5">
      <c r="A48" s="13" t="s">
        <v>215</v>
      </c>
      <c r="B48" s="10"/>
      <c r="C48" s="10"/>
      <c r="D48" s="2"/>
      <c r="E48" s="11"/>
      <c r="F48" s="11"/>
      <c r="G48" s="11"/>
      <c r="H48" s="11"/>
      <c r="I48" s="11"/>
      <c r="J48" s="11"/>
      <c r="K48" s="2"/>
      <c r="L48" s="2"/>
      <c r="M48" s="2"/>
      <c r="N48" s="59"/>
      <c r="O48" s="59"/>
    </row>
    <row r="49" spans="1:15" x14ac:dyDescent="0.5">
      <c r="A49" s="5"/>
      <c r="B49" s="129"/>
      <c r="C49" s="129"/>
      <c r="D49" s="107"/>
      <c r="E49" s="150"/>
      <c r="F49" s="150"/>
      <c r="G49" s="150"/>
      <c r="H49" s="150"/>
      <c r="I49" s="150"/>
      <c r="J49" s="150"/>
      <c r="K49" s="107"/>
      <c r="L49" s="129"/>
      <c r="M49" s="107"/>
      <c r="N49" s="59"/>
      <c r="O49" s="59"/>
    </row>
    <row r="50" spans="1:15" x14ac:dyDescent="0.5">
      <c r="A50" s="5" t="s">
        <v>216</v>
      </c>
      <c r="B50" s="107" t="s">
        <v>10</v>
      </c>
      <c r="C50" s="107" t="s">
        <v>124</v>
      </c>
      <c r="D50" s="107"/>
      <c r="E50" s="148">
        <f>Inputs!E45</f>
        <v>233</v>
      </c>
      <c r="F50" s="148">
        <f>Inputs!F45</f>
        <v>258</v>
      </c>
      <c r="G50" s="148">
        <f>Inputs!G45</f>
        <v>276</v>
      </c>
      <c r="H50" s="148">
        <f>Inputs!H45</f>
        <v>291</v>
      </c>
      <c r="I50" s="148">
        <f>Inputs!I45</f>
        <v>311</v>
      </c>
      <c r="J50" s="150"/>
      <c r="K50" s="119" t="s">
        <v>177</v>
      </c>
      <c r="L50" s="107"/>
      <c r="M50" s="129"/>
      <c r="N50" s="59"/>
      <c r="O50" s="59"/>
    </row>
    <row r="51" spans="1:15" x14ac:dyDescent="0.5">
      <c r="A51" s="5" t="s">
        <v>217</v>
      </c>
      <c r="B51" s="107" t="s">
        <v>11</v>
      </c>
      <c r="C51" s="107" t="s">
        <v>124</v>
      </c>
      <c r="D51" s="107"/>
      <c r="E51" s="148">
        <f>Inputs!E46</f>
        <v>150</v>
      </c>
      <c r="F51" s="148">
        <f>Inputs!F46</f>
        <v>155</v>
      </c>
      <c r="G51" s="148">
        <f>Inputs!G46</f>
        <v>160</v>
      </c>
      <c r="H51" s="148">
        <f>Inputs!H46</f>
        <v>165</v>
      </c>
      <c r="I51" s="148">
        <f>Inputs!I46</f>
        <v>170</v>
      </c>
      <c r="J51" s="164"/>
      <c r="K51" s="119" t="s">
        <v>178</v>
      </c>
      <c r="L51" s="129"/>
      <c r="M51" s="129"/>
      <c r="N51" s="59"/>
      <c r="O51" s="59"/>
    </row>
    <row r="52" spans="1:15" x14ac:dyDescent="0.5">
      <c r="A52" s="107" t="s">
        <v>206</v>
      </c>
      <c r="B52" s="107" t="s">
        <v>334</v>
      </c>
      <c r="C52" s="107" t="s">
        <v>124</v>
      </c>
      <c r="D52" s="107"/>
      <c r="E52" s="148">
        <f>Inputs!E37</f>
        <v>201</v>
      </c>
      <c r="F52" s="148">
        <f>Inputs!F37</f>
        <v>202</v>
      </c>
      <c r="G52" s="148">
        <f>Inputs!G37</f>
        <v>203</v>
      </c>
      <c r="H52" s="148">
        <f>Inputs!H37</f>
        <v>204</v>
      </c>
      <c r="I52" s="148">
        <f>Inputs!I37</f>
        <v>205</v>
      </c>
      <c r="J52" s="164"/>
      <c r="K52" s="129"/>
      <c r="L52" s="129"/>
      <c r="M52" s="129"/>
      <c r="N52" s="59"/>
      <c r="O52" s="59"/>
    </row>
    <row r="53" spans="1:15" x14ac:dyDescent="0.5">
      <c r="A53" s="5" t="s">
        <v>205</v>
      </c>
      <c r="B53" s="107" t="s">
        <v>12</v>
      </c>
      <c r="C53" s="107" t="s">
        <v>124</v>
      </c>
      <c r="D53" s="107"/>
      <c r="E53" s="148">
        <f>Inputs!E47</f>
        <v>1111</v>
      </c>
      <c r="F53" s="148">
        <f>Inputs!F47</f>
        <v>1112</v>
      </c>
      <c r="G53" s="148">
        <f>Inputs!G47</f>
        <v>1113</v>
      </c>
      <c r="H53" s="148">
        <f>Inputs!H47</f>
        <v>1114</v>
      </c>
      <c r="I53" s="148">
        <f>Inputs!I47</f>
        <v>1115</v>
      </c>
      <c r="J53" s="150"/>
      <c r="K53" s="129"/>
      <c r="L53" s="129"/>
      <c r="M53" s="129"/>
      <c r="N53" s="59"/>
      <c r="O53" s="59"/>
    </row>
    <row r="54" spans="1:15" x14ac:dyDescent="0.5">
      <c r="A54" s="5"/>
      <c r="B54" s="157" t="s">
        <v>8</v>
      </c>
      <c r="C54" s="157" t="s">
        <v>124</v>
      </c>
      <c r="D54" s="157"/>
      <c r="E54" s="158">
        <f>(E50*E51)+E52+E53</f>
        <v>36262</v>
      </c>
      <c r="F54" s="158">
        <f t="shared" ref="F54:I54" si="4">(F50*F51)+F52+F53</f>
        <v>41304</v>
      </c>
      <c r="G54" s="158">
        <f t="shared" si="4"/>
        <v>45476</v>
      </c>
      <c r="H54" s="158">
        <f t="shared" si="4"/>
        <v>49333</v>
      </c>
      <c r="I54" s="158">
        <f t="shared" si="4"/>
        <v>54190</v>
      </c>
      <c r="J54" s="150"/>
      <c r="K54" s="107" t="s">
        <v>166</v>
      </c>
      <c r="L54" s="107"/>
      <c r="M54" s="129" t="s">
        <v>364</v>
      </c>
      <c r="N54" s="59"/>
      <c r="O54" s="59"/>
    </row>
    <row r="55" spans="1:15" x14ac:dyDescent="0.5">
      <c r="A55" s="4"/>
      <c r="B55" s="4"/>
      <c r="C55" s="4"/>
      <c r="D55" s="4"/>
      <c r="E55" s="12"/>
      <c r="F55" s="12"/>
      <c r="G55" s="12"/>
      <c r="H55" s="12"/>
      <c r="I55" s="12"/>
      <c r="J55" s="12"/>
      <c r="K55" s="4"/>
      <c r="L55" s="4"/>
      <c r="M55" s="4"/>
      <c r="N55" s="59"/>
      <c r="O55" s="59"/>
    </row>
    <row r="56" spans="1:15" x14ac:dyDescent="0.5">
      <c r="A56" s="13" t="s">
        <v>153</v>
      </c>
      <c r="B56" s="10"/>
      <c r="C56" s="10"/>
      <c r="D56" s="2"/>
      <c r="E56" s="11"/>
      <c r="F56" s="11"/>
      <c r="G56" s="11"/>
      <c r="H56" s="11"/>
      <c r="I56" s="11"/>
      <c r="J56" s="11"/>
      <c r="K56" s="2"/>
      <c r="L56" s="2"/>
      <c r="M56" s="2"/>
      <c r="N56" s="59"/>
      <c r="O56" s="59"/>
    </row>
    <row r="57" spans="1:15" x14ac:dyDescent="0.5">
      <c r="A57" s="5"/>
      <c r="B57" s="104"/>
      <c r="C57" s="104"/>
      <c r="D57" s="107"/>
      <c r="E57" s="150"/>
      <c r="F57" s="150"/>
      <c r="G57" s="150"/>
      <c r="H57" s="150"/>
      <c r="I57" s="150"/>
      <c r="J57" s="150"/>
      <c r="K57" s="107"/>
      <c r="L57" s="107"/>
      <c r="M57" s="107"/>
      <c r="N57" s="59"/>
      <c r="O57" s="59"/>
    </row>
    <row r="58" spans="1:15" x14ac:dyDescent="0.5">
      <c r="A58" s="5" t="s">
        <v>215</v>
      </c>
      <c r="B58" s="107" t="s">
        <v>8</v>
      </c>
      <c r="C58" s="107" t="s">
        <v>124</v>
      </c>
      <c r="D58" s="107"/>
      <c r="E58" s="150">
        <f>E54</f>
        <v>36262</v>
      </c>
      <c r="F58" s="150">
        <f t="shared" ref="F58:I58" si="5">F54</f>
        <v>41304</v>
      </c>
      <c r="G58" s="150">
        <f t="shared" si="5"/>
        <v>45476</v>
      </c>
      <c r="H58" s="150">
        <f t="shared" si="5"/>
        <v>49333</v>
      </c>
      <c r="I58" s="150">
        <f t="shared" si="5"/>
        <v>54190</v>
      </c>
      <c r="J58" s="150"/>
      <c r="K58" s="129"/>
      <c r="L58" s="129"/>
      <c r="M58" s="129"/>
      <c r="N58" s="59"/>
      <c r="O58" s="59"/>
    </row>
    <row r="59" spans="1:15" x14ac:dyDescent="0.5">
      <c r="A59" s="5" t="s">
        <v>214</v>
      </c>
      <c r="B59" s="107" t="s">
        <v>9</v>
      </c>
      <c r="C59" s="107" t="s">
        <v>124</v>
      </c>
      <c r="D59" s="107"/>
      <c r="E59" s="150">
        <f>E40</f>
        <v>36712</v>
      </c>
      <c r="F59" s="150">
        <f>F40</f>
        <v>42899.10779864787</v>
      </c>
      <c r="G59" s="150">
        <f>G40</f>
        <v>44730.025729345492</v>
      </c>
      <c r="H59" s="150">
        <f>H40</f>
        <v>50771.167559587171</v>
      </c>
      <c r="I59" s="150">
        <f>I40</f>
        <v>56842.756902358124</v>
      </c>
      <c r="J59" s="150"/>
      <c r="K59" s="129"/>
      <c r="L59" s="129"/>
      <c r="M59" s="129"/>
      <c r="N59" s="59"/>
      <c r="O59" s="59"/>
    </row>
    <row r="60" spans="1:15" x14ac:dyDescent="0.5">
      <c r="A60" s="107" t="s">
        <v>218</v>
      </c>
      <c r="B60" s="170" t="s">
        <v>68</v>
      </c>
      <c r="C60" s="170"/>
      <c r="D60" s="107"/>
      <c r="E60" s="150" t="b">
        <f>IF(E58&lt;=E59,TRUE,FALSE)</f>
        <v>1</v>
      </c>
      <c r="F60" s="150" t="b">
        <f t="shared" ref="F60:I60" si="6">IF(F58&lt;=F59,TRUE,FALSE)</f>
        <v>1</v>
      </c>
      <c r="G60" s="150" t="b">
        <f t="shared" si="6"/>
        <v>0</v>
      </c>
      <c r="H60" s="150" t="b">
        <f t="shared" si="6"/>
        <v>1</v>
      </c>
      <c r="I60" s="150" t="b">
        <f t="shared" si="6"/>
        <v>1</v>
      </c>
      <c r="J60" s="150"/>
      <c r="K60" s="129" t="s">
        <v>167</v>
      </c>
      <c r="L60" s="129" t="s">
        <v>7</v>
      </c>
      <c r="M60" s="129"/>
      <c r="N60" s="59"/>
      <c r="O60" s="59"/>
    </row>
    <row r="61" spans="1:15" x14ac:dyDescent="0.5">
      <c r="A61" s="3"/>
      <c r="B61" s="4"/>
      <c r="C61" s="4"/>
      <c r="D61" s="4"/>
      <c r="E61" s="12"/>
      <c r="F61" s="12"/>
      <c r="G61" s="12"/>
      <c r="H61" s="12"/>
      <c r="I61" s="12"/>
      <c r="J61" s="12"/>
      <c r="K61" s="4"/>
      <c r="L61" s="4"/>
      <c r="M61" s="4"/>
      <c r="N61" s="59"/>
      <c r="O61" s="59"/>
    </row>
    <row r="62" spans="1:15" x14ac:dyDescent="0.5">
      <c r="A62" s="13" t="s">
        <v>154</v>
      </c>
      <c r="B62" s="10"/>
      <c r="C62" s="10"/>
      <c r="D62" s="2"/>
      <c r="E62" s="11"/>
      <c r="F62" s="11"/>
      <c r="G62" s="11"/>
      <c r="H62" s="11"/>
      <c r="I62" s="11"/>
      <c r="J62" s="11"/>
      <c r="K62" s="2"/>
      <c r="L62" s="2"/>
      <c r="M62" s="2"/>
      <c r="N62" s="59"/>
      <c r="O62" s="59"/>
    </row>
    <row r="63" spans="1:15" x14ac:dyDescent="0.5">
      <c r="A63" s="107"/>
      <c r="B63" s="107"/>
      <c r="C63" s="107"/>
      <c r="D63" s="107"/>
      <c r="E63" s="150"/>
      <c r="F63" s="150"/>
      <c r="G63" s="150"/>
      <c r="H63" s="150"/>
      <c r="I63" s="150"/>
      <c r="J63" s="150"/>
      <c r="K63" s="107"/>
      <c r="L63" s="107"/>
      <c r="M63" s="107"/>
      <c r="N63" s="59"/>
      <c r="O63" s="59"/>
    </row>
    <row r="64" spans="1:15" x14ac:dyDescent="0.5">
      <c r="A64" s="5" t="s">
        <v>215</v>
      </c>
      <c r="B64" s="107" t="s">
        <v>8</v>
      </c>
      <c r="C64" s="107" t="s">
        <v>124</v>
      </c>
      <c r="D64" s="107"/>
      <c r="E64" s="150"/>
      <c r="F64" s="150">
        <f>F54</f>
        <v>41304</v>
      </c>
      <c r="G64" s="150">
        <f t="shared" ref="G64:I64" si="7">G54</f>
        <v>45476</v>
      </c>
      <c r="H64" s="150">
        <f t="shared" si="7"/>
        <v>49333</v>
      </c>
      <c r="I64" s="150">
        <f t="shared" si="7"/>
        <v>54190</v>
      </c>
      <c r="J64" s="150"/>
      <c r="K64" s="129"/>
      <c r="L64" s="129"/>
      <c r="M64" s="129"/>
      <c r="N64" s="59"/>
      <c r="O64" s="59"/>
    </row>
    <row r="65" spans="1:15" x14ac:dyDescent="0.5">
      <c r="A65" s="107" t="s">
        <v>212</v>
      </c>
      <c r="B65" s="107" t="s">
        <v>14</v>
      </c>
      <c r="C65" s="107" t="s">
        <v>124</v>
      </c>
      <c r="D65" s="107"/>
      <c r="E65" s="150"/>
      <c r="F65" s="148">
        <f>Inputs!F29</f>
        <v>102</v>
      </c>
      <c r="G65" s="148">
        <f>Inputs!G29</f>
        <v>103</v>
      </c>
      <c r="H65" s="148">
        <f>Inputs!H29</f>
        <v>104</v>
      </c>
      <c r="I65" s="148">
        <f>Inputs!I29</f>
        <v>105</v>
      </c>
      <c r="J65" s="150"/>
      <c r="K65" s="129"/>
      <c r="L65" s="129"/>
      <c r="M65" s="129"/>
      <c r="N65" s="59"/>
      <c r="O65" s="59"/>
    </row>
    <row r="66" spans="1:15" x14ac:dyDescent="0.5">
      <c r="A66" s="107" t="s">
        <v>206</v>
      </c>
      <c r="B66" s="107" t="s">
        <v>334</v>
      </c>
      <c r="C66" s="107" t="s">
        <v>124</v>
      </c>
      <c r="D66" s="107"/>
      <c r="E66" s="150"/>
      <c r="F66" s="148">
        <f>Inputs!F37</f>
        <v>202</v>
      </c>
      <c r="G66" s="148">
        <f>Inputs!G37</f>
        <v>203</v>
      </c>
      <c r="H66" s="148">
        <f>Inputs!H37</f>
        <v>204</v>
      </c>
      <c r="I66" s="148">
        <f>Inputs!I37</f>
        <v>205</v>
      </c>
      <c r="J66" s="150"/>
      <c r="K66" s="129"/>
      <c r="L66" s="129"/>
      <c r="M66" s="129"/>
      <c r="N66" s="59"/>
      <c r="O66" s="59"/>
    </row>
    <row r="67" spans="1:15" x14ac:dyDescent="0.5">
      <c r="A67" s="107"/>
      <c r="B67" s="157" t="s">
        <v>353</v>
      </c>
      <c r="C67" s="157" t="s">
        <v>124</v>
      </c>
      <c r="D67" s="157"/>
      <c r="E67" s="158"/>
      <c r="F67" s="158">
        <f>F64-F65-F66</f>
        <v>41000</v>
      </c>
      <c r="G67" s="158">
        <f t="shared" ref="G67:I67" si="8">G64-G65-G66</f>
        <v>45170</v>
      </c>
      <c r="H67" s="158">
        <f t="shared" si="8"/>
        <v>49025</v>
      </c>
      <c r="I67" s="158">
        <f t="shared" si="8"/>
        <v>53880</v>
      </c>
      <c r="J67" s="150"/>
      <c r="K67" s="129"/>
      <c r="L67" s="129"/>
      <c r="M67" s="129"/>
      <c r="N67" s="59"/>
      <c r="O67" s="59"/>
    </row>
    <row r="68" spans="1:15" x14ac:dyDescent="0.5">
      <c r="A68" s="107"/>
      <c r="B68" s="107"/>
      <c r="C68" s="107"/>
      <c r="D68" s="107"/>
      <c r="E68" s="150"/>
      <c r="F68" s="150"/>
      <c r="G68" s="150"/>
      <c r="H68" s="150"/>
      <c r="I68" s="150"/>
      <c r="J68" s="150"/>
      <c r="K68" s="129"/>
      <c r="L68" s="129"/>
      <c r="M68" s="129"/>
      <c r="N68" s="59"/>
      <c r="O68" s="59"/>
    </row>
    <row r="69" spans="1:15" x14ac:dyDescent="0.5">
      <c r="A69" s="107" t="s">
        <v>18</v>
      </c>
      <c r="B69" s="107" t="s">
        <v>75</v>
      </c>
      <c r="C69" s="107"/>
      <c r="D69" s="107"/>
      <c r="E69" s="150"/>
      <c r="F69" s="150">
        <f>F46</f>
        <v>44198.242993558975</v>
      </c>
      <c r="G69" s="150">
        <f>G46</f>
        <v>51765.771706501015</v>
      </c>
      <c r="H69" s="150">
        <f>H46</f>
        <v>54504.759959835697</v>
      </c>
      <c r="I69" s="150">
        <f>I46</f>
        <v>62189.077081133146</v>
      </c>
      <c r="J69" s="150"/>
      <c r="K69" s="129"/>
      <c r="L69" s="129"/>
      <c r="M69" s="129"/>
      <c r="N69" s="59"/>
      <c r="O69" s="59"/>
    </row>
    <row r="70" spans="1:15" x14ac:dyDescent="0.5">
      <c r="A70" s="107"/>
      <c r="B70" s="107"/>
      <c r="C70" s="107"/>
      <c r="D70" s="107"/>
      <c r="E70" s="150"/>
      <c r="F70" s="150"/>
      <c r="G70" s="150"/>
      <c r="H70" s="150"/>
      <c r="I70" s="150"/>
      <c r="J70" s="150"/>
      <c r="K70" s="129"/>
      <c r="L70" s="129"/>
      <c r="M70" s="129"/>
      <c r="N70" s="59"/>
      <c r="O70" s="59"/>
    </row>
    <row r="71" spans="1:15" x14ac:dyDescent="0.5">
      <c r="A71" s="107" t="s">
        <v>219</v>
      </c>
      <c r="B71" s="107" t="s">
        <v>76</v>
      </c>
      <c r="C71" s="107"/>
      <c r="D71" s="107"/>
      <c r="E71" s="150"/>
      <c r="F71" s="150" t="b">
        <f>IF(F67&lt;=F69,TRUE,FALSE)</f>
        <v>1</v>
      </c>
      <c r="G71" s="150" t="b">
        <f t="shared" ref="G71:I71" si="9">IF(G67&lt;=G69,TRUE,FALSE)</f>
        <v>1</v>
      </c>
      <c r="H71" s="150" t="b">
        <f t="shared" si="9"/>
        <v>1</v>
      </c>
      <c r="I71" s="150" t="b">
        <f t="shared" si="9"/>
        <v>1</v>
      </c>
      <c r="J71" s="150"/>
      <c r="K71" s="129" t="s">
        <v>181</v>
      </c>
      <c r="L71" s="129" t="s">
        <v>17</v>
      </c>
      <c r="M71" s="129"/>
      <c r="N71" s="59"/>
      <c r="O71" s="59"/>
    </row>
    <row r="72" spans="1:15" x14ac:dyDescent="0.5">
      <c r="A72" s="115"/>
      <c r="B72" s="115"/>
      <c r="C72" s="115"/>
      <c r="D72" s="115"/>
      <c r="E72" s="171"/>
      <c r="F72" s="171"/>
      <c r="G72" s="171"/>
      <c r="H72" s="171"/>
      <c r="I72" s="171"/>
      <c r="J72" s="171"/>
      <c r="K72" s="172"/>
      <c r="L72" s="172"/>
      <c r="M72" s="172"/>
      <c r="N72" s="59"/>
      <c r="O72" s="59"/>
    </row>
    <row r="73" spans="1:15" ht="21" x14ac:dyDescent="0.65">
      <c r="A73" s="38" t="s">
        <v>222</v>
      </c>
      <c r="B73" s="38"/>
      <c r="C73" s="38"/>
      <c r="D73" s="39"/>
      <c r="E73" s="39"/>
      <c r="F73" s="39"/>
      <c r="G73" s="39"/>
      <c r="H73" s="39"/>
      <c r="I73" s="39"/>
      <c r="J73" s="39"/>
      <c r="K73" s="40"/>
      <c r="L73" s="40"/>
      <c r="M73" s="40"/>
      <c r="N73" s="59"/>
      <c r="O73" s="59"/>
    </row>
    <row r="74" spans="1:15" ht="14.25" x14ac:dyDescent="0.45">
      <c r="A74" s="32" t="s">
        <v>370</v>
      </c>
      <c r="B74" s="33"/>
      <c r="C74" s="33"/>
      <c r="D74" s="34"/>
      <c r="E74" s="34"/>
      <c r="F74" s="34"/>
      <c r="G74" s="34"/>
      <c r="H74" s="34"/>
      <c r="I74" s="34"/>
      <c r="J74" s="34"/>
      <c r="K74" s="34"/>
      <c r="L74" s="34"/>
      <c r="M74" s="34"/>
      <c r="N74" s="109"/>
      <c r="O74" s="109"/>
    </row>
    <row r="75" spans="1:15" x14ac:dyDescent="0.5">
      <c r="A75" s="110"/>
      <c r="B75" s="110"/>
      <c r="C75" s="110"/>
      <c r="D75" s="110"/>
      <c r="E75" s="111"/>
      <c r="F75" s="111"/>
      <c r="G75" s="111"/>
      <c r="H75" s="111"/>
      <c r="I75" s="111"/>
      <c r="J75" s="111"/>
      <c r="K75" s="112"/>
      <c r="L75" s="112"/>
      <c r="M75" s="112"/>
      <c r="N75" s="59"/>
      <c r="O75" s="59"/>
    </row>
    <row r="76" spans="1:15" x14ac:dyDescent="0.5">
      <c r="A76" s="14" t="s">
        <v>221</v>
      </c>
      <c r="B76" s="107"/>
      <c r="C76" s="107"/>
      <c r="D76" s="107"/>
      <c r="E76" s="107"/>
      <c r="F76" s="107"/>
      <c r="G76" s="107"/>
      <c r="H76" s="107"/>
      <c r="I76" s="107"/>
      <c r="J76" s="107"/>
      <c r="K76" s="107"/>
      <c r="L76" s="107"/>
      <c r="M76" s="107"/>
      <c r="N76" s="59"/>
      <c r="O76" s="59"/>
    </row>
    <row r="77" spans="1:15" ht="16.149999999999999" x14ac:dyDescent="0.55000000000000004">
      <c r="A77" s="5" t="s">
        <v>223</v>
      </c>
      <c r="B77" s="107" t="s">
        <v>29</v>
      </c>
      <c r="C77" s="107" t="s">
        <v>124</v>
      </c>
      <c r="D77" s="107"/>
      <c r="E77" s="148">
        <f>Inputs!E52</f>
        <v>38000</v>
      </c>
      <c r="F77" s="150"/>
      <c r="G77" s="150"/>
      <c r="H77" s="150"/>
      <c r="I77" s="150"/>
      <c r="J77" s="150"/>
      <c r="K77" s="107" t="s">
        <v>168</v>
      </c>
      <c r="L77" s="107" t="s">
        <v>77</v>
      </c>
      <c r="M77" s="107" t="s">
        <v>220</v>
      </c>
      <c r="N77" s="59"/>
      <c r="O77" s="59"/>
    </row>
    <row r="78" spans="1:15" ht="16.149999999999999" x14ac:dyDescent="0.55000000000000004">
      <c r="A78" s="5" t="s">
        <v>1</v>
      </c>
      <c r="B78" s="107" t="s">
        <v>30</v>
      </c>
      <c r="C78" s="107" t="s">
        <v>124</v>
      </c>
      <c r="D78" s="107"/>
      <c r="E78" s="123">
        <f>Inputs!E53</f>
        <v>2.2700000000000001E-2</v>
      </c>
      <c r="F78" s="107"/>
      <c r="G78" s="107"/>
      <c r="H78" s="107"/>
      <c r="I78" s="107"/>
      <c r="J78" s="107"/>
      <c r="K78" s="107"/>
      <c r="L78" s="107" t="s">
        <v>82</v>
      </c>
      <c r="M78" s="107"/>
      <c r="N78" s="59"/>
      <c r="O78" s="59"/>
    </row>
    <row r="79" spans="1:15" ht="18" x14ac:dyDescent="0.55000000000000004">
      <c r="A79" s="5" t="s">
        <v>2</v>
      </c>
      <c r="B79" s="107" t="s">
        <v>31</v>
      </c>
      <c r="C79" s="107" t="s">
        <v>124</v>
      </c>
      <c r="D79" s="107"/>
      <c r="E79" s="123">
        <f>Inputs!E54</f>
        <v>2.8338509316770288E-2</v>
      </c>
      <c r="F79" s="107"/>
      <c r="G79" s="107"/>
      <c r="H79" s="107"/>
      <c r="I79" s="107"/>
      <c r="J79" s="107"/>
      <c r="K79" s="107" t="s">
        <v>169</v>
      </c>
      <c r="L79" s="107" t="s">
        <v>83</v>
      </c>
      <c r="M79" s="124" t="s">
        <v>292</v>
      </c>
      <c r="N79" s="59"/>
      <c r="O79" s="59"/>
    </row>
    <row r="80" spans="1:15" ht="18" x14ac:dyDescent="0.65">
      <c r="A80" s="5"/>
      <c r="B80" s="157" t="s">
        <v>32</v>
      </c>
      <c r="C80" s="157" t="s">
        <v>124</v>
      </c>
      <c r="D80" s="157"/>
      <c r="E80" s="158">
        <f>E77/(1+E78)*(1+E79)</f>
        <v>38209.507533037329</v>
      </c>
      <c r="F80" s="150"/>
      <c r="G80" s="150"/>
      <c r="H80" s="150"/>
      <c r="I80" s="150"/>
      <c r="J80" s="150"/>
      <c r="K80" s="107" t="s">
        <v>169</v>
      </c>
      <c r="L80" s="107" t="s">
        <v>82</v>
      </c>
      <c r="M80" s="135" t="s">
        <v>157</v>
      </c>
      <c r="N80" s="59"/>
      <c r="O80" s="59"/>
    </row>
    <row r="81" spans="1:15" x14ac:dyDescent="0.5">
      <c r="A81" s="5"/>
      <c r="B81" s="107"/>
      <c r="C81" s="107"/>
      <c r="D81" s="107"/>
      <c r="E81" s="107"/>
      <c r="F81" s="107"/>
      <c r="G81" s="107"/>
      <c r="H81" s="107"/>
      <c r="I81" s="107"/>
      <c r="J81" s="107"/>
      <c r="K81" s="107"/>
      <c r="L81" s="107"/>
      <c r="M81" s="107"/>
      <c r="N81" s="59"/>
      <c r="O81" s="59"/>
    </row>
    <row r="82" spans="1:15" ht="16.149999999999999" x14ac:dyDescent="0.55000000000000004">
      <c r="A82" s="5" t="s">
        <v>365</v>
      </c>
      <c r="B82" s="107" t="s">
        <v>32</v>
      </c>
      <c r="C82" s="107" t="s">
        <v>124</v>
      </c>
      <c r="D82" s="107"/>
      <c r="E82" s="150"/>
      <c r="F82" s="150">
        <f>$E$80</f>
        <v>38209.507533037329</v>
      </c>
      <c r="G82" s="150">
        <f t="shared" ref="G82:I82" si="10">$E$80</f>
        <v>38209.507533037329</v>
      </c>
      <c r="H82" s="150">
        <f t="shared" si="10"/>
        <v>38209.507533037329</v>
      </c>
      <c r="I82" s="150">
        <f t="shared" si="10"/>
        <v>38209.507533037329</v>
      </c>
      <c r="J82" s="150"/>
      <c r="K82" s="107"/>
      <c r="L82" s="107"/>
      <c r="M82" s="107"/>
      <c r="N82" s="59"/>
      <c r="O82" s="59"/>
    </row>
    <row r="83" spans="1:15" ht="18" x14ac:dyDescent="0.5">
      <c r="A83" s="5" t="s">
        <v>58</v>
      </c>
      <c r="B83" s="107" t="s">
        <v>84</v>
      </c>
      <c r="C83" s="107" t="s">
        <v>125</v>
      </c>
      <c r="D83" s="107"/>
      <c r="E83" s="107"/>
      <c r="F83" s="123">
        <f>Inputs!F55</f>
        <v>1.6421291053227538E-2</v>
      </c>
      <c r="G83" s="123">
        <f>Inputs!G55</f>
        <v>4.2091355228388139E-2</v>
      </c>
      <c r="H83" s="123">
        <f>Inputs!H55</f>
        <v>6.8893922234805505E-2</v>
      </c>
      <c r="I83" s="123">
        <f>Inputs!I55</f>
        <v>9.9471498678746606E-2</v>
      </c>
      <c r="J83" s="173"/>
      <c r="K83" s="107" t="s">
        <v>170</v>
      </c>
      <c r="L83" s="107" t="s">
        <v>86</v>
      </c>
      <c r="M83" s="124" t="s">
        <v>291</v>
      </c>
      <c r="N83" s="59"/>
      <c r="O83" s="59"/>
    </row>
    <row r="84" spans="1:15" x14ac:dyDescent="0.5">
      <c r="A84" s="5" t="s">
        <v>89</v>
      </c>
      <c r="B84" s="107" t="s">
        <v>87</v>
      </c>
      <c r="C84" s="107"/>
      <c r="D84" s="107"/>
      <c r="E84" s="107"/>
      <c r="F84" s="174">
        <f>(1-F33)^(F3-1)</f>
        <v>1.0840000000000001</v>
      </c>
      <c r="G84" s="174">
        <f>(1-G33)^(G3-1)</f>
        <v>1.1750560000000001</v>
      </c>
      <c r="H84" s="174">
        <f>(1-H33)^(H3-1)</f>
        <v>1.2737607040000003</v>
      </c>
      <c r="I84" s="174">
        <f>(1-I33)^(I3-1)</f>
        <v>1.3807566031360001</v>
      </c>
      <c r="J84" s="174"/>
      <c r="K84" s="107"/>
      <c r="L84" s="107" t="s">
        <v>85</v>
      </c>
      <c r="M84" s="113" t="s">
        <v>336</v>
      </c>
      <c r="N84" s="59"/>
      <c r="O84" s="59"/>
    </row>
    <row r="85" spans="1:15" ht="18" x14ac:dyDescent="0.65">
      <c r="A85" s="5"/>
      <c r="B85" s="157" t="s">
        <v>88</v>
      </c>
      <c r="C85" s="157" t="s">
        <v>124</v>
      </c>
      <c r="D85" s="107"/>
      <c r="E85" s="150"/>
      <c r="F85" s="158">
        <f>F82*(1+F83)*F84</f>
        <v>42099.261363325801</v>
      </c>
      <c r="G85" s="158">
        <f t="shared" ref="G85:I85" si="11">G82*(1+G83)*G84</f>
        <v>46788.141844721118</v>
      </c>
      <c r="H85" s="158">
        <f t="shared" si="11"/>
        <v>52022.820510243582</v>
      </c>
      <c r="I85" s="158">
        <f t="shared" si="11"/>
        <v>58005.950123226379</v>
      </c>
      <c r="J85" s="150"/>
      <c r="K85" s="107" t="s">
        <v>169</v>
      </c>
      <c r="L85" s="107" t="s">
        <v>85</v>
      </c>
      <c r="M85" s="107" t="s">
        <v>369</v>
      </c>
      <c r="N85" s="59"/>
      <c r="O85" s="59"/>
    </row>
    <row r="86" spans="1:15" x14ac:dyDescent="0.5">
      <c r="A86" s="3"/>
      <c r="B86" s="4"/>
      <c r="C86" s="4"/>
      <c r="D86" s="4"/>
      <c r="E86" s="4"/>
      <c r="F86" s="4"/>
      <c r="G86" s="4"/>
      <c r="H86" s="4"/>
      <c r="I86" s="4"/>
      <c r="J86" s="4"/>
      <c r="K86" s="4"/>
      <c r="L86" s="4"/>
      <c r="M86" s="4"/>
      <c r="N86" s="59"/>
      <c r="O86" s="59"/>
    </row>
    <row r="87" spans="1:15" x14ac:dyDescent="0.5">
      <c r="A87" s="13" t="s">
        <v>224</v>
      </c>
      <c r="B87" s="10" t="s">
        <v>24</v>
      </c>
      <c r="C87" s="10"/>
      <c r="D87" s="2"/>
      <c r="E87" s="2"/>
      <c r="F87" s="2"/>
      <c r="G87" s="2"/>
      <c r="H87" s="2"/>
      <c r="I87" s="2"/>
      <c r="J87" s="2"/>
      <c r="K87" s="2"/>
      <c r="L87" s="2"/>
      <c r="M87" s="2"/>
      <c r="N87" s="59"/>
      <c r="O87" s="59"/>
    </row>
    <row r="88" spans="1:15" x14ac:dyDescent="0.5">
      <c r="A88" s="14"/>
      <c r="B88" s="104"/>
      <c r="C88" s="104"/>
      <c r="D88" s="107"/>
      <c r="E88" s="107"/>
      <c r="F88" s="107"/>
      <c r="G88" s="107"/>
      <c r="H88" s="107"/>
      <c r="I88" s="107"/>
      <c r="J88" s="107"/>
      <c r="K88" s="107"/>
      <c r="L88" s="107"/>
      <c r="M88" s="107"/>
      <c r="N88" s="59"/>
      <c r="O88" s="59"/>
    </row>
    <row r="89" spans="1:15" x14ac:dyDescent="0.5">
      <c r="A89" s="5" t="s">
        <v>221</v>
      </c>
      <c r="B89" s="107" t="s">
        <v>26</v>
      </c>
      <c r="C89" s="107" t="s">
        <v>124</v>
      </c>
      <c r="D89" s="107"/>
      <c r="E89" s="153">
        <f>E80</f>
        <v>38209.507533037329</v>
      </c>
      <c r="F89" s="152">
        <f>F85</f>
        <v>42099.261363325801</v>
      </c>
      <c r="G89" s="150">
        <f>G85</f>
        <v>46788.141844721118</v>
      </c>
      <c r="H89" s="150">
        <f>H85</f>
        <v>52022.820510243582</v>
      </c>
      <c r="I89" s="150">
        <f>I85</f>
        <v>58005.950123226379</v>
      </c>
      <c r="J89" s="150"/>
      <c r="K89" s="107" t="s">
        <v>169</v>
      </c>
      <c r="L89" s="107"/>
      <c r="M89" s="107"/>
      <c r="N89" s="59"/>
      <c r="O89" s="59"/>
    </row>
    <row r="90" spans="1:15" x14ac:dyDescent="0.5">
      <c r="A90" s="5" t="s">
        <v>133</v>
      </c>
      <c r="B90" s="107" t="s">
        <v>27</v>
      </c>
      <c r="C90" s="107" t="s">
        <v>124</v>
      </c>
      <c r="D90" s="107"/>
      <c r="E90" s="148">
        <f>Inputs!E56</f>
        <v>90</v>
      </c>
      <c r="F90" s="148">
        <f>Inputs!F56</f>
        <v>80</v>
      </c>
      <c r="G90" s="148">
        <f>Inputs!G56</f>
        <v>120</v>
      </c>
      <c r="H90" s="148">
        <f>Inputs!H56</f>
        <v>100</v>
      </c>
      <c r="I90" s="148">
        <f>Inputs!I56</f>
        <v>99</v>
      </c>
      <c r="J90" s="150"/>
      <c r="K90" s="107" t="s">
        <v>172</v>
      </c>
      <c r="L90" s="107"/>
      <c r="M90" s="107"/>
      <c r="N90" s="59"/>
      <c r="O90" s="59"/>
    </row>
    <row r="91" spans="1:15" x14ac:dyDescent="0.5">
      <c r="A91" s="5" t="s">
        <v>225</v>
      </c>
      <c r="B91" s="107" t="s">
        <v>28</v>
      </c>
      <c r="C91" s="107" t="s">
        <v>124</v>
      </c>
      <c r="D91" s="107"/>
      <c r="E91" s="164">
        <f>Workings!E23+Inputs!E57</f>
        <v>-580</v>
      </c>
      <c r="F91" s="164">
        <f>Workings!F23+Inputs!F57</f>
        <v>1834</v>
      </c>
      <c r="G91" s="164">
        <f>Workings!G23+Inputs!G57</f>
        <v>-751.91272530896663</v>
      </c>
      <c r="H91" s="164">
        <f>Workings!H23+Inputs!H57</f>
        <v>51</v>
      </c>
      <c r="I91" s="164">
        <f>Workings!I23+Inputs!I57</f>
        <v>61</v>
      </c>
      <c r="J91" s="164"/>
      <c r="K91" s="107" t="s">
        <v>180</v>
      </c>
      <c r="L91" s="107"/>
      <c r="M91" s="107" t="s">
        <v>337</v>
      </c>
      <c r="N91" s="59"/>
      <c r="O91" s="59"/>
    </row>
    <row r="92" spans="1:15" x14ac:dyDescent="0.5">
      <c r="A92" s="107" t="s">
        <v>339</v>
      </c>
      <c r="B92" s="107" t="s">
        <v>91</v>
      </c>
      <c r="C92" s="107" t="s">
        <v>124</v>
      </c>
      <c r="D92" s="107"/>
      <c r="E92" s="148">
        <f>Inputs!E58</f>
        <v>201</v>
      </c>
      <c r="F92" s="148">
        <f>Inputs!F58</f>
        <v>202</v>
      </c>
      <c r="G92" s="148">
        <f>Inputs!G58</f>
        <v>203</v>
      </c>
      <c r="H92" s="148">
        <f>Inputs!H58</f>
        <v>204</v>
      </c>
      <c r="I92" s="148">
        <f>Inputs!I58</f>
        <v>205</v>
      </c>
      <c r="J92" s="164"/>
      <c r="K92" s="107" t="s">
        <v>171</v>
      </c>
      <c r="L92" s="107"/>
      <c r="M92" s="107"/>
      <c r="N92" s="59"/>
      <c r="O92" s="59"/>
    </row>
    <row r="93" spans="1:15" x14ac:dyDescent="0.5">
      <c r="A93" s="5"/>
      <c r="B93" s="157" t="s">
        <v>24</v>
      </c>
      <c r="C93" s="157" t="s">
        <v>124</v>
      </c>
      <c r="D93" s="157"/>
      <c r="E93" s="158">
        <f>SUM(E89:E92)</f>
        <v>37920.507533037329</v>
      </c>
      <c r="F93" s="158">
        <f t="shared" ref="F93:I93" si="12">SUM(F89:F92)</f>
        <v>44215.261363325801</v>
      </c>
      <c r="G93" s="158">
        <f t="shared" si="12"/>
        <v>46359.22911941215</v>
      </c>
      <c r="H93" s="158">
        <f t="shared" si="12"/>
        <v>52377.820510243582</v>
      </c>
      <c r="I93" s="158">
        <f t="shared" si="12"/>
        <v>58370.950123226379</v>
      </c>
      <c r="J93" s="150"/>
      <c r="K93" s="107" t="s">
        <v>179</v>
      </c>
      <c r="L93" s="107" t="s">
        <v>90</v>
      </c>
      <c r="M93" s="107" t="s">
        <v>338</v>
      </c>
      <c r="N93" s="59"/>
      <c r="O93" s="59"/>
    </row>
    <row r="94" spans="1:15" x14ac:dyDescent="0.5">
      <c r="A94" s="114"/>
      <c r="B94" s="136"/>
      <c r="C94" s="136"/>
      <c r="D94" s="136"/>
      <c r="E94" s="136"/>
      <c r="F94" s="136"/>
      <c r="G94" s="136"/>
      <c r="H94" s="136"/>
      <c r="I94" s="136"/>
      <c r="J94" s="136"/>
      <c r="K94" s="136"/>
      <c r="L94" s="136"/>
      <c r="M94" s="136"/>
      <c r="N94" s="59"/>
      <c r="O94" s="59"/>
    </row>
    <row r="95" spans="1:15" ht="21" x14ac:dyDescent="0.65">
      <c r="A95" s="20" t="s">
        <v>226</v>
      </c>
      <c r="B95" s="20"/>
      <c r="C95" s="20"/>
      <c r="D95" s="21"/>
      <c r="E95" s="21"/>
      <c r="F95" s="21"/>
      <c r="G95" s="21"/>
      <c r="H95" s="21"/>
      <c r="I95" s="21"/>
      <c r="J95" s="21"/>
      <c r="K95" s="22"/>
      <c r="L95" s="22"/>
      <c r="M95" s="22"/>
      <c r="N95" s="59"/>
      <c r="O95" s="59"/>
    </row>
    <row r="96" spans="1:15" x14ac:dyDescent="0.5">
      <c r="A96" s="120"/>
      <c r="B96" s="120"/>
      <c r="C96" s="120"/>
      <c r="D96" s="120"/>
      <c r="E96" s="125"/>
      <c r="F96" s="125"/>
      <c r="G96" s="125"/>
      <c r="H96" s="125"/>
      <c r="I96" s="125"/>
      <c r="J96" s="125"/>
      <c r="K96" s="107"/>
      <c r="L96" s="107"/>
      <c r="M96" s="107"/>
      <c r="N96" s="59"/>
      <c r="O96" s="59"/>
    </row>
    <row r="97" spans="1:15" x14ac:dyDescent="0.5">
      <c r="A97" s="5" t="s">
        <v>92</v>
      </c>
      <c r="B97" s="135" t="s">
        <v>94</v>
      </c>
      <c r="C97" s="107" t="s">
        <v>124</v>
      </c>
      <c r="D97" s="107"/>
      <c r="E97" s="148">
        <f>Inputs!E63</f>
        <v>249</v>
      </c>
      <c r="F97" s="148">
        <f>Inputs!F63</f>
        <v>271</v>
      </c>
      <c r="G97" s="148">
        <f>Inputs!G63</f>
        <v>289</v>
      </c>
      <c r="H97" s="148">
        <f>Inputs!H63</f>
        <v>310</v>
      </c>
      <c r="I97" s="148">
        <f>Inputs!I63</f>
        <v>340</v>
      </c>
      <c r="J97" s="150"/>
      <c r="K97" s="119" t="s">
        <v>177</v>
      </c>
      <c r="L97" s="107"/>
      <c r="M97" s="107" t="s">
        <v>96</v>
      </c>
      <c r="N97" s="59"/>
      <c r="O97" s="59"/>
    </row>
    <row r="98" spans="1:15" x14ac:dyDescent="0.5">
      <c r="A98" s="5" t="s">
        <v>93</v>
      </c>
      <c r="B98" s="135" t="s">
        <v>95</v>
      </c>
      <c r="C98" s="107" t="s">
        <v>124</v>
      </c>
      <c r="D98" s="107"/>
      <c r="E98" s="148">
        <f>Inputs!E64</f>
        <v>151</v>
      </c>
      <c r="F98" s="148">
        <f>Inputs!F64</f>
        <v>154</v>
      </c>
      <c r="G98" s="148">
        <f>Inputs!G64</f>
        <v>161</v>
      </c>
      <c r="H98" s="148">
        <f>Inputs!H64</f>
        <v>164</v>
      </c>
      <c r="I98" s="148">
        <f>Inputs!I64</f>
        <v>171</v>
      </c>
      <c r="J98" s="150"/>
      <c r="K98" s="119" t="s">
        <v>178</v>
      </c>
      <c r="L98" s="107"/>
      <c r="M98" s="107" t="s">
        <v>97</v>
      </c>
      <c r="N98" s="59"/>
      <c r="O98" s="59"/>
    </row>
    <row r="99" spans="1:15" x14ac:dyDescent="0.5">
      <c r="A99" s="5" t="s">
        <v>202</v>
      </c>
      <c r="B99" s="135" t="s">
        <v>80</v>
      </c>
      <c r="C99" s="107" t="s">
        <v>124</v>
      </c>
      <c r="D99" s="107"/>
      <c r="E99" s="148">
        <f>Inputs!E65</f>
        <v>1211</v>
      </c>
      <c r="F99" s="148">
        <f>Inputs!F65</f>
        <v>1012</v>
      </c>
      <c r="G99" s="148">
        <f>Inputs!G65</f>
        <v>1213</v>
      </c>
      <c r="H99" s="148">
        <f>Inputs!H65</f>
        <v>1014</v>
      </c>
      <c r="I99" s="148">
        <f>Inputs!I65</f>
        <v>1215</v>
      </c>
      <c r="J99" s="150"/>
      <c r="K99" s="107"/>
      <c r="L99" s="107"/>
      <c r="M99" s="107"/>
      <c r="N99" s="59"/>
      <c r="O99" s="59"/>
    </row>
    <row r="100" spans="1:15" x14ac:dyDescent="0.5">
      <c r="A100" s="107" t="s">
        <v>208</v>
      </c>
      <c r="B100" s="107" t="s">
        <v>79</v>
      </c>
      <c r="C100" s="107" t="s">
        <v>124</v>
      </c>
      <c r="D100" s="107"/>
      <c r="E100" s="148">
        <f>Inputs!E66</f>
        <v>201</v>
      </c>
      <c r="F100" s="148">
        <f>Inputs!F66</f>
        <v>202</v>
      </c>
      <c r="G100" s="148">
        <f>Inputs!G66</f>
        <v>203</v>
      </c>
      <c r="H100" s="148">
        <f>Inputs!H66</f>
        <v>50</v>
      </c>
      <c r="I100" s="148">
        <f>Inputs!I66</f>
        <v>205</v>
      </c>
      <c r="J100" s="150"/>
      <c r="K100" s="107"/>
      <c r="L100" s="107"/>
      <c r="M100" s="135"/>
      <c r="N100" s="59"/>
      <c r="O100" s="59"/>
    </row>
    <row r="101" spans="1:15" ht="31.5" x14ac:dyDescent="0.5">
      <c r="A101" s="5"/>
      <c r="B101" s="157" t="s">
        <v>25</v>
      </c>
      <c r="C101" s="157" t="s">
        <v>124</v>
      </c>
      <c r="D101" s="157"/>
      <c r="E101" s="158">
        <f>(E97*E98)+E99+E100</f>
        <v>39011</v>
      </c>
      <c r="F101" s="158">
        <f t="shared" ref="F101:I101" si="13">(F97*F98)+F99+F100</f>
        <v>42948</v>
      </c>
      <c r="G101" s="158">
        <f t="shared" si="13"/>
        <v>47945</v>
      </c>
      <c r="H101" s="158">
        <f t="shared" si="13"/>
        <v>51904</v>
      </c>
      <c r="I101" s="158">
        <f t="shared" si="13"/>
        <v>59560</v>
      </c>
      <c r="J101" s="150"/>
      <c r="K101" s="107" t="s">
        <v>193</v>
      </c>
      <c r="L101" s="107" t="s">
        <v>160</v>
      </c>
      <c r="M101" s="113" t="s">
        <v>371</v>
      </c>
      <c r="N101" s="59"/>
      <c r="O101" s="59"/>
    </row>
    <row r="102" spans="1:15" x14ac:dyDescent="0.5">
      <c r="A102" s="3"/>
      <c r="B102" s="4"/>
      <c r="C102" s="4"/>
      <c r="D102" s="4"/>
      <c r="E102" s="4"/>
      <c r="F102" s="4"/>
      <c r="G102" s="4"/>
      <c r="H102" s="4"/>
      <c r="I102" s="4"/>
      <c r="J102" s="4"/>
      <c r="K102" s="4"/>
      <c r="L102" s="4"/>
      <c r="M102" s="4"/>
      <c r="N102" s="59"/>
      <c r="O102" s="59"/>
    </row>
    <row r="103" spans="1:15" ht="21" x14ac:dyDescent="0.65">
      <c r="A103" s="159" t="s">
        <v>227</v>
      </c>
      <c r="B103" s="159"/>
      <c r="C103" s="159"/>
      <c r="D103" s="160"/>
      <c r="E103" s="160"/>
      <c r="F103" s="160"/>
      <c r="G103" s="160"/>
      <c r="H103" s="160"/>
      <c r="I103" s="160"/>
      <c r="J103" s="160"/>
      <c r="K103" s="161"/>
      <c r="L103" s="161"/>
      <c r="M103" s="161"/>
      <c r="N103" s="59"/>
      <c r="O103" s="59"/>
    </row>
    <row r="104" spans="1:15" x14ac:dyDescent="0.5">
      <c r="A104" s="120"/>
      <c r="B104" s="120"/>
      <c r="C104" s="120"/>
      <c r="D104" s="120"/>
      <c r="E104" s="125"/>
      <c r="F104" s="125"/>
      <c r="G104" s="125"/>
      <c r="H104" s="125"/>
      <c r="I104" s="125"/>
      <c r="J104" s="125"/>
      <c r="K104" s="107"/>
      <c r="L104" s="107"/>
      <c r="M104" s="107"/>
      <c r="N104" s="59"/>
      <c r="O104" s="59"/>
    </row>
    <row r="105" spans="1:15" x14ac:dyDescent="0.5">
      <c r="A105" s="5" t="s">
        <v>224</v>
      </c>
      <c r="B105" s="107" t="s">
        <v>24</v>
      </c>
      <c r="C105" s="107" t="s">
        <v>124</v>
      </c>
      <c r="D105" s="107"/>
      <c r="E105" s="150">
        <f>E93</f>
        <v>37920.507533037329</v>
      </c>
      <c r="F105" s="150">
        <f>F93</f>
        <v>44215.261363325801</v>
      </c>
      <c r="G105" s="150">
        <f>G93</f>
        <v>46359.22911941215</v>
      </c>
      <c r="H105" s="150">
        <f>H93</f>
        <v>52377.820510243582</v>
      </c>
      <c r="I105" s="150">
        <f>I93</f>
        <v>58370.950123226379</v>
      </c>
      <c r="J105" s="150"/>
      <c r="K105" s="175"/>
      <c r="L105" s="175"/>
      <c r="M105" s="175"/>
      <c r="N105" s="59"/>
      <c r="O105" s="59"/>
    </row>
    <row r="106" spans="1:15" x14ac:dyDescent="0.5">
      <c r="A106" s="5" t="s">
        <v>228</v>
      </c>
      <c r="B106" s="107" t="s">
        <v>25</v>
      </c>
      <c r="C106" s="107" t="s">
        <v>124</v>
      </c>
      <c r="D106" s="107"/>
      <c r="E106" s="150">
        <f>E101</f>
        <v>39011</v>
      </c>
      <c r="F106" s="150">
        <f>F101</f>
        <v>42948</v>
      </c>
      <c r="G106" s="150">
        <f>G101</f>
        <v>47945</v>
      </c>
      <c r="H106" s="150">
        <f>H101</f>
        <v>51904</v>
      </c>
      <c r="I106" s="150">
        <f>I101</f>
        <v>59560</v>
      </c>
      <c r="J106" s="150"/>
      <c r="K106" s="129"/>
      <c r="L106" s="129"/>
      <c r="M106" s="129"/>
      <c r="N106" s="59"/>
      <c r="O106" s="59"/>
    </row>
    <row r="107" spans="1:15" ht="31.5" x14ac:dyDescent="0.5">
      <c r="A107" s="5" t="s">
        <v>159</v>
      </c>
      <c r="B107" s="120" t="s">
        <v>158</v>
      </c>
      <c r="C107" s="107" t="s">
        <v>124</v>
      </c>
      <c r="D107" s="107"/>
      <c r="E107" s="150">
        <f>E92-E100</f>
        <v>0</v>
      </c>
      <c r="F107" s="150">
        <f t="shared" ref="F107:I107" si="14">F92-F100</f>
        <v>0</v>
      </c>
      <c r="G107" s="150">
        <f t="shared" si="14"/>
        <v>0</v>
      </c>
      <c r="H107" s="150">
        <f t="shared" si="14"/>
        <v>154</v>
      </c>
      <c r="I107" s="150">
        <f t="shared" si="14"/>
        <v>0</v>
      </c>
      <c r="J107" s="150"/>
      <c r="K107" s="107" t="s">
        <v>288</v>
      </c>
      <c r="L107" s="107" t="s">
        <v>161</v>
      </c>
      <c r="M107" s="176" t="s">
        <v>372</v>
      </c>
      <c r="N107" s="59"/>
      <c r="O107" s="59"/>
    </row>
    <row r="108" spans="1:15" x14ac:dyDescent="0.5">
      <c r="A108" s="5" t="s">
        <v>366</v>
      </c>
      <c r="B108" s="157" t="s">
        <v>20</v>
      </c>
      <c r="C108" s="157" t="s">
        <v>124</v>
      </c>
      <c r="D108" s="157"/>
      <c r="E108" s="158">
        <f>E105-E106-E107</f>
        <v>-1090.4924669626707</v>
      </c>
      <c r="F108" s="158">
        <f t="shared" ref="F108:G108" si="15">F105-F106-F107</f>
        <v>1267.2613633258006</v>
      </c>
      <c r="G108" s="158">
        <f t="shared" si="15"/>
        <v>-1585.7708805878501</v>
      </c>
      <c r="H108" s="158">
        <f>H105-H106-H107</f>
        <v>319.82051024358225</v>
      </c>
      <c r="I108" s="158">
        <f t="shared" ref="I108" si="16">I105-I106-I107</f>
        <v>-1189.0498767736208</v>
      </c>
      <c r="J108" s="150"/>
      <c r="K108" s="107" t="s">
        <v>173</v>
      </c>
      <c r="L108" s="107" t="s">
        <v>287</v>
      </c>
      <c r="M108" s="135" t="s">
        <v>344</v>
      </c>
      <c r="N108" s="59"/>
      <c r="O108" s="59"/>
    </row>
    <row r="109" spans="1:15" x14ac:dyDescent="0.5">
      <c r="A109" s="114"/>
      <c r="B109" s="136"/>
      <c r="C109" s="136"/>
      <c r="D109" s="136"/>
      <c r="E109" s="177"/>
      <c r="F109" s="177"/>
      <c r="G109" s="177"/>
      <c r="H109" s="177"/>
      <c r="I109" s="177"/>
      <c r="J109" s="177"/>
      <c r="K109" s="136"/>
      <c r="L109" s="136"/>
      <c r="M109" s="136"/>
      <c r="N109" s="59"/>
      <c r="O109" s="59"/>
    </row>
    <row r="110" spans="1:15" ht="21" x14ac:dyDescent="0.65">
      <c r="A110" s="20" t="s">
        <v>111</v>
      </c>
      <c r="B110" s="20"/>
      <c r="C110" s="20"/>
      <c r="D110" s="21"/>
      <c r="E110" s="21"/>
      <c r="F110" s="21"/>
      <c r="G110" s="21"/>
      <c r="H110" s="21"/>
      <c r="I110" s="21"/>
      <c r="J110" s="21"/>
      <c r="K110" s="22"/>
      <c r="L110" s="22"/>
      <c r="M110" s="22"/>
      <c r="N110" s="59"/>
      <c r="O110" s="59"/>
    </row>
    <row r="111" spans="1:15" x14ac:dyDescent="0.5">
      <c r="A111" s="120"/>
      <c r="B111" s="120"/>
      <c r="C111" s="120"/>
      <c r="D111" s="120"/>
      <c r="E111" s="125"/>
      <c r="F111" s="125"/>
      <c r="G111" s="125"/>
      <c r="H111" s="125"/>
      <c r="I111" s="125"/>
      <c r="J111" s="125"/>
      <c r="K111" s="107"/>
      <c r="L111" s="107"/>
      <c r="M111" s="107"/>
      <c r="N111" s="59"/>
      <c r="O111" s="59"/>
    </row>
    <row r="112" spans="1:15" x14ac:dyDescent="0.5">
      <c r="A112" s="14" t="s">
        <v>229</v>
      </c>
      <c r="B112" s="104"/>
      <c r="C112" s="104"/>
      <c r="D112" s="107"/>
      <c r="E112" s="107"/>
      <c r="F112" s="107"/>
      <c r="G112" s="107"/>
      <c r="H112" s="107"/>
      <c r="I112" s="107"/>
      <c r="J112" s="107"/>
      <c r="K112" s="107"/>
      <c r="L112" s="107"/>
      <c r="M112" s="107"/>
      <c r="N112" s="59"/>
      <c r="O112" s="59"/>
    </row>
    <row r="113" spans="1:15" x14ac:dyDescent="0.5">
      <c r="A113" s="5"/>
      <c r="B113" s="104"/>
      <c r="C113" s="104"/>
      <c r="D113" s="107"/>
      <c r="E113" s="107"/>
      <c r="F113" s="107"/>
      <c r="G113" s="107"/>
      <c r="H113" s="107"/>
      <c r="I113" s="107"/>
      <c r="J113" s="107"/>
      <c r="K113" s="107"/>
      <c r="L113" s="107"/>
      <c r="M113" s="107"/>
      <c r="N113" s="59"/>
      <c r="O113" s="59"/>
    </row>
    <row r="114" spans="1:15" x14ac:dyDescent="0.5">
      <c r="A114" s="5" t="s">
        <v>214</v>
      </c>
      <c r="B114" s="104" t="s">
        <v>9</v>
      </c>
      <c r="C114" s="107" t="s">
        <v>124</v>
      </c>
      <c r="D114" s="107"/>
      <c r="E114" s="150">
        <f>E40</f>
        <v>36712</v>
      </c>
      <c r="F114" s="150">
        <f>F40</f>
        <v>42899.10779864787</v>
      </c>
      <c r="G114" s="150">
        <f>G40</f>
        <v>44730.025729345492</v>
      </c>
      <c r="H114" s="150">
        <f>H40</f>
        <v>50771.167559587171</v>
      </c>
      <c r="I114" s="150">
        <f>I40</f>
        <v>56842.756902358124</v>
      </c>
      <c r="J114" s="150"/>
      <c r="K114" s="107"/>
      <c r="L114" s="107"/>
      <c r="M114" s="107"/>
      <c r="N114" s="59"/>
      <c r="O114" s="59"/>
    </row>
    <row r="115" spans="1:15" x14ac:dyDescent="0.5">
      <c r="A115" s="5" t="s">
        <v>18</v>
      </c>
      <c r="B115" s="104" t="s">
        <v>75</v>
      </c>
      <c r="C115" s="107" t="s">
        <v>124</v>
      </c>
      <c r="D115" s="107"/>
      <c r="E115" s="150"/>
      <c r="F115" s="150">
        <f>F69</f>
        <v>44198.242993558975</v>
      </c>
      <c r="G115" s="150">
        <f>G69</f>
        <v>51765.771706501015</v>
      </c>
      <c r="H115" s="150">
        <f>H69</f>
        <v>54504.759959835697</v>
      </c>
      <c r="I115" s="150">
        <f>I69</f>
        <v>62189.077081133146</v>
      </c>
      <c r="J115" s="150"/>
      <c r="K115" s="107"/>
      <c r="L115" s="107"/>
      <c r="M115" s="107"/>
      <c r="N115" s="59"/>
      <c r="O115" s="59"/>
    </row>
    <row r="116" spans="1:15" x14ac:dyDescent="0.5">
      <c r="A116" s="5" t="s">
        <v>212</v>
      </c>
      <c r="B116" s="104" t="s">
        <v>14</v>
      </c>
      <c r="C116" s="107" t="s">
        <v>124</v>
      </c>
      <c r="D116" s="107"/>
      <c r="E116" s="150"/>
      <c r="F116" s="150">
        <f t="shared" ref="F116:I116" si="17">F36</f>
        <v>102</v>
      </c>
      <c r="G116" s="150">
        <f t="shared" si="17"/>
        <v>103</v>
      </c>
      <c r="H116" s="150">
        <f t="shared" si="17"/>
        <v>104</v>
      </c>
      <c r="I116" s="150">
        <f t="shared" si="17"/>
        <v>105</v>
      </c>
      <c r="J116" s="150"/>
      <c r="K116" s="107"/>
      <c r="L116" s="107"/>
      <c r="M116" s="107"/>
      <c r="N116" s="59"/>
      <c r="O116" s="59"/>
    </row>
    <row r="117" spans="1:15" x14ac:dyDescent="0.5">
      <c r="A117" s="5" t="s">
        <v>206</v>
      </c>
      <c r="B117" s="104" t="s">
        <v>334</v>
      </c>
      <c r="C117" s="107" t="s">
        <v>124</v>
      </c>
      <c r="D117" s="107"/>
      <c r="E117" s="150"/>
      <c r="F117" s="150">
        <f t="shared" ref="F117:I117" si="18">F39</f>
        <v>202</v>
      </c>
      <c r="G117" s="150">
        <f t="shared" si="18"/>
        <v>203</v>
      </c>
      <c r="H117" s="150">
        <f t="shared" si="18"/>
        <v>204</v>
      </c>
      <c r="I117" s="150">
        <f t="shared" si="18"/>
        <v>205</v>
      </c>
      <c r="J117" s="150"/>
      <c r="K117" s="107"/>
      <c r="L117" s="107"/>
      <c r="M117" s="107"/>
      <c r="N117" s="59"/>
      <c r="O117" s="59"/>
    </row>
    <row r="118" spans="1:15" x14ac:dyDescent="0.5">
      <c r="A118" s="5" t="s">
        <v>342</v>
      </c>
      <c r="B118" s="104" t="s">
        <v>342</v>
      </c>
      <c r="C118" s="107" t="s">
        <v>124</v>
      </c>
      <c r="D118" s="107"/>
      <c r="E118" s="150"/>
      <c r="F118" s="150">
        <f t="shared" ref="F118:I118" si="19">F115+F116+F117</f>
        <v>44502.242993558975</v>
      </c>
      <c r="G118" s="150">
        <f t="shared" si="19"/>
        <v>52071.771706501015</v>
      </c>
      <c r="H118" s="150">
        <f t="shared" si="19"/>
        <v>54812.759959835697</v>
      </c>
      <c r="I118" s="150">
        <f t="shared" si="19"/>
        <v>62499.077081133146</v>
      </c>
      <c r="J118" s="150"/>
      <c r="K118" s="107"/>
      <c r="L118" s="107"/>
      <c r="M118" s="107"/>
      <c r="N118" s="59"/>
      <c r="O118" s="59"/>
    </row>
    <row r="119" spans="1:15" x14ac:dyDescent="0.5">
      <c r="A119" s="5"/>
      <c r="B119" s="104"/>
      <c r="C119" s="107"/>
      <c r="D119" s="107"/>
      <c r="E119" s="150"/>
      <c r="F119" s="150"/>
      <c r="G119" s="150"/>
      <c r="H119" s="150"/>
      <c r="I119" s="150"/>
      <c r="J119" s="150"/>
      <c r="K119" s="107"/>
      <c r="L119" s="107"/>
      <c r="M119" s="107"/>
      <c r="N119" s="59"/>
      <c r="O119" s="59"/>
    </row>
    <row r="120" spans="1:15" x14ac:dyDescent="0.5">
      <c r="A120" s="5" t="s">
        <v>229</v>
      </c>
      <c r="B120" s="178" t="s">
        <v>38</v>
      </c>
      <c r="C120" s="157" t="s">
        <v>124</v>
      </c>
      <c r="D120" s="157"/>
      <c r="E120" s="150">
        <f>MIN(E114,E118)*0.9</f>
        <v>33040.800000000003</v>
      </c>
      <c r="F120" s="150">
        <f t="shared" ref="F120:I120" si="20">MIN(F114,F118)*0.9</f>
        <v>38609.197018783081</v>
      </c>
      <c r="G120" s="150">
        <f t="shared" si="20"/>
        <v>40257.023156410942</v>
      </c>
      <c r="H120" s="150">
        <f t="shared" si="20"/>
        <v>45694.050803628452</v>
      </c>
      <c r="I120" s="150">
        <f t="shared" si="20"/>
        <v>51158.481212122315</v>
      </c>
      <c r="J120" s="150"/>
      <c r="K120" s="107"/>
      <c r="L120" s="107" t="s">
        <v>98</v>
      </c>
      <c r="M120" s="107" t="s">
        <v>341</v>
      </c>
      <c r="N120" s="59"/>
      <c r="O120" s="59"/>
    </row>
    <row r="121" spans="1:15" x14ac:dyDescent="0.5">
      <c r="A121" s="3"/>
      <c r="B121" s="4"/>
      <c r="C121" s="4"/>
      <c r="D121" s="4"/>
      <c r="E121" s="4"/>
      <c r="F121" s="4"/>
      <c r="G121" s="4"/>
      <c r="H121" s="4"/>
      <c r="I121" s="4"/>
      <c r="J121" s="4"/>
      <c r="K121" s="4"/>
      <c r="L121" s="4"/>
      <c r="M121" s="4"/>
      <c r="N121" s="59"/>
      <c r="O121" s="59"/>
    </row>
    <row r="122" spans="1:15" x14ac:dyDescent="0.5">
      <c r="A122" s="13" t="s">
        <v>99</v>
      </c>
      <c r="B122" s="10" t="s">
        <v>36</v>
      </c>
      <c r="C122" s="10"/>
      <c r="D122" s="2"/>
      <c r="E122" s="2"/>
      <c r="F122" s="2"/>
      <c r="G122" s="2"/>
      <c r="H122" s="2"/>
      <c r="I122" s="2"/>
      <c r="J122" s="2"/>
      <c r="K122" s="2"/>
      <c r="L122" s="2"/>
      <c r="M122" s="2"/>
      <c r="N122" s="59"/>
      <c r="O122" s="59"/>
    </row>
    <row r="123" spans="1:15" x14ac:dyDescent="0.5">
      <c r="A123" s="5"/>
      <c r="B123" s="104"/>
      <c r="C123" s="104"/>
      <c r="D123" s="107"/>
      <c r="E123" s="107"/>
      <c r="F123" s="107"/>
      <c r="G123" s="107"/>
      <c r="H123" s="107"/>
      <c r="I123" s="107"/>
      <c r="J123" s="107"/>
      <c r="K123" s="107"/>
      <c r="L123" s="107"/>
      <c r="M123" s="107"/>
      <c r="N123" s="59"/>
      <c r="O123" s="59"/>
    </row>
    <row r="124" spans="1:15" x14ac:dyDescent="0.5">
      <c r="A124" s="5" t="s">
        <v>229</v>
      </c>
      <c r="B124" s="107" t="s">
        <v>38</v>
      </c>
      <c r="C124" s="107" t="s">
        <v>124</v>
      </c>
      <c r="D124" s="107"/>
      <c r="E124" s="150">
        <f>E120</f>
        <v>33040.800000000003</v>
      </c>
      <c r="F124" s="150">
        <f t="shared" ref="F124:I124" si="21">F120</f>
        <v>38609.197018783081</v>
      </c>
      <c r="G124" s="150">
        <f t="shared" si="21"/>
        <v>40257.023156410942</v>
      </c>
      <c r="H124" s="150">
        <f t="shared" si="21"/>
        <v>45694.050803628452</v>
      </c>
      <c r="I124" s="150">
        <f t="shared" si="21"/>
        <v>51158.481212122315</v>
      </c>
      <c r="J124" s="150"/>
      <c r="K124" s="107"/>
      <c r="L124" s="107"/>
      <c r="M124" s="107"/>
      <c r="N124" s="59"/>
      <c r="O124" s="59"/>
    </row>
    <row r="125" spans="1:15" x14ac:dyDescent="0.5">
      <c r="A125" s="5" t="s">
        <v>215</v>
      </c>
      <c r="B125" s="107" t="s">
        <v>8</v>
      </c>
      <c r="C125" s="107" t="s">
        <v>124</v>
      </c>
      <c r="D125" s="107"/>
      <c r="E125" s="150">
        <f>E54</f>
        <v>36262</v>
      </c>
      <c r="F125" s="150">
        <f>F54</f>
        <v>41304</v>
      </c>
      <c r="G125" s="150">
        <f>G54</f>
        <v>45476</v>
      </c>
      <c r="H125" s="150">
        <f>H54</f>
        <v>49333</v>
      </c>
      <c r="I125" s="150">
        <f>I54</f>
        <v>54190</v>
      </c>
      <c r="J125" s="150"/>
      <c r="K125" s="107"/>
      <c r="L125" s="107"/>
      <c r="M125" s="107"/>
      <c r="N125" s="59"/>
      <c r="O125" s="59"/>
    </row>
    <row r="126" spans="1:15" x14ac:dyDescent="0.5">
      <c r="A126" s="5" t="s">
        <v>99</v>
      </c>
      <c r="B126" s="157" t="s">
        <v>36</v>
      </c>
      <c r="C126" s="157" t="s">
        <v>124</v>
      </c>
      <c r="D126" s="157"/>
      <c r="E126" s="158">
        <f>IF(E125&lt;E124,E124-E125,0)</f>
        <v>0</v>
      </c>
      <c r="F126" s="158">
        <f t="shared" ref="F126:I126" si="22">IF(F125&lt;F124,F124-F125,0)</f>
        <v>0</v>
      </c>
      <c r="G126" s="158">
        <f t="shared" si="22"/>
        <v>0</v>
      </c>
      <c r="H126" s="158">
        <f t="shared" si="22"/>
        <v>0</v>
      </c>
      <c r="I126" s="158">
        <f t="shared" si="22"/>
        <v>0</v>
      </c>
      <c r="J126" s="150"/>
      <c r="K126" s="107" t="s">
        <v>192</v>
      </c>
      <c r="L126" s="107"/>
      <c r="M126" s="135" t="s">
        <v>100</v>
      </c>
      <c r="N126" s="59"/>
      <c r="O126" s="59"/>
    </row>
    <row r="127" spans="1:15" x14ac:dyDescent="0.5">
      <c r="A127" s="3"/>
      <c r="B127" s="4"/>
      <c r="C127" s="4"/>
      <c r="D127" s="4"/>
      <c r="E127" s="4"/>
      <c r="F127" s="4"/>
      <c r="G127" s="4"/>
      <c r="H127" s="4"/>
      <c r="I127" s="4"/>
      <c r="J127" s="4"/>
      <c r="K127" s="4"/>
      <c r="L127" s="4"/>
      <c r="M127" s="4"/>
      <c r="N127" s="59"/>
      <c r="O127" s="59"/>
    </row>
    <row r="128" spans="1:15" x14ac:dyDescent="0.5">
      <c r="A128" s="13" t="s">
        <v>106</v>
      </c>
      <c r="B128" s="10" t="s">
        <v>22</v>
      </c>
      <c r="C128" s="10"/>
      <c r="D128" s="2"/>
      <c r="E128" s="2"/>
      <c r="F128" s="2"/>
      <c r="G128" s="2"/>
      <c r="H128" s="2"/>
      <c r="I128" s="2"/>
      <c r="J128" s="2"/>
      <c r="K128" s="2"/>
      <c r="L128" s="2"/>
      <c r="M128" s="2"/>
      <c r="N128" s="59"/>
      <c r="O128" s="59"/>
    </row>
    <row r="129" spans="1:15" x14ac:dyDescent="0.5">
      <c r="A129" s="14"/>
      <c r="B129" s="104"/>
      <c r="C129" s="104"/>
      <c r="D129" s="107"/>
      <c r="E129" s="107"/>
      <c r="F129" s="107"/>
      <c r="G129" s="107"/>
      <c r="H129" s="107"/>
      <c r="I129" s="107"/>
      <c r="J129" s="107"/>
      <c r="K129" s="107"/>
      <c r="L129" s="107"/>
      <c r="M129" s="107"/>
      <c r="N129" s="59"/>
      <c r="O129" s="59"/>
    </row>
    <row r="130" spans="1:15" x14ac:dyDescent="0.5">
      <c r="A130" s="5" t="s">
        <v>99</v>
      </c>
      <c r="B130" s="107" t="s">
        <v>36</v>
      </c>
      <c r="C130" s="107" t="s">
        <v>124</v>
      </c>
      <c r="D130" s="107"/>
      <c r="E130" s="150">
        <f>E126</f>
        <v>0</v>
      </c>
      <c r="F130" s="150">
        <f t="shared" ref="F130:I130" si="23">F126</f>
        <v>0</v>
      </c>
      <c r="G130" s="150">
        <f t="shared" si="23"/>
        <v>0</v>
      </c>
      <c r="H130" s="150">
        <f t="shared" si="23"/>
        <v>0</v>
      </c>
      <c r="I130" s="150">
        <f t="shared" si="23"/>
        <v>0</v>
      </c>
      <c r="J130" s="150"/>
      <c r="K130" s="107"/>
      <c r="L130" s="107"/>
      <c r="M130" s="107"/>
      <c r="N130" s="59"/>
      <c r="O130" s="59"/>
    </row>
    <row r="131" spans="1:15" ht="31.5" x14ac:dyDescent="0.5">
      <c r="A131" s="5" t="s">
        <v>373</v>
      </c>
      <c r="B131" s="107" t="s">
        <v>37</v>
      </c>
      <c r="C131" s="107" t="s">
        <v>124</v>
      </c>
      <c r="D131" s="107"/>
      <c r="E131" s="148">
        <f>Inputs!E71</f>
        <v>501</v>
      </c>
      <c r="F131" s="148">
        <f>Inputs!F71</f>
        <v>502</v>
      </c>
      <c r="G131" s="148">
        <f>Inputs!G71</f>
        <v>503</v>
      </c>
      <c r="H131" s="148">
        <f>Inputs!H71</f>
        <v>504</v>
      </c>
      <c r="I131" s="148">
        <f>Inputs!I71</f>
        <v>505</v>
      </c>
      <c r="J131" s="150"/>
      <c r="K131" s="107" t="s">
        <v>101</v>
      </c>
      <c r="L131" s="107"/>
      <c r="M131" s="113" t="s">
        <v>241</v>
      </c>
      <c r="N131" s="59"/>
      <c r="O131" s="59"/>
    </row>
    <row r="132" spans="1:15" x14ac:dyDescent="0.5">
      <c r="A132" s="5" t="s">
        <v>106</v>
      </c>
      <c r="B132" s="157" t="s">
        <v>22</v>
      </c>
      <c r="C132" s="157" t="s">
        <v>124</v>
      </c>
      <c r="D132" s="157"/>
      <c r="E132" s="158">
        <f>E130+E131</f>
        <v>501</v>
      </c>
      <c r="F132" s="158">
        <f t="shared" ref="F132:I132" si="24">F130+F131</f>
        <v>502</v>
      </c>
      <c r="G132" s="158">
        <f t="shared" si="24"/>
        <v>503</v>
      </c>
      <c r="H132" s="158">
        <f t="shared" si="24"/>
        <v>504</v>
      </c>
      <c r="I132" s="158">
        <f t="shared" si="24"/>
        <v>505</v>
      </c>
      <c r="J132" s="150"/>
      <c r="K132" s="107" t="s">
        <v>174</v>
      </c>
      <c r="L132" s="107"/>
      <c r="M132" s="135" t="s">
        <v>35</v>
      </c>
      <c r="N132" s="59"/>
      <c r="O132" s="59"/>
    </row>
    <row r="133" spans="1:15" x14ac:dyDescent="0.5">
      <c r="A133" s="3"/>
      <c r="B133" s="4"/>
      <c r="C133" s="4"/>
      <c r="D133" s="4"/>
      <c r="E133" s="4"/>
      <c r="F133" s="4"/>
      <c r="G133" s="4"/>
      <c r="H133" s="4"/>
      <c r="I133" s="4"/>
      <c r="J133" s="4"/>
      <c r="K133" s="4"/>
      <c r="L133" s="4"/>
      <c r="M133" s="4"/>
      <c r="N133" s="59"/>
      <c r="O133" s="59"/>
    </row>
    <row r="134" spans="1:15" ht="21" x14ac:dyDescent="0.65">
      <c r="A134" s="159" t="s">
        <v>105</v>
      </c>
      <c r="B134" s="159"/>
      <c r="C134" s="159"/>
      <c r="D134" s="160"/>
      <c r="E134" s="160"/>
      <c r="F134" s="160"/>
      <c r="G134" s="160"/>
      <c r="H134" s="160"/>
      <c r="I134" s="160"/>
      <c r="J134" s="160"/>
      <c r="K134" s="161"/>
      <c r="L134" s="161"/>
      <c r="M134" s="161"/>
      <c r="N134" s="59"/>
      <c r="O134" s="59"/>
    </row>
    <row r="135" spans="1:15" x14ac:dyDescent="0.5">
      <c r="A135" s="120"/>
      <c r="B135" s="120"/>
      <c r="C135" s="120"/>
      <c r="D135" s="120"/>
      <c r="E135" s="125"/>
      <c r="F135" s="125"/>
      <c r="G135" s="125"/>
      <c r="H135" s="125"/>
      <c r="I135" s="125"/>
      <c r="J135" s="125"/>
      <c r="K135" s="107"/>
      <c r="L135" s="107"/>
      <c r="M135" s="107"/>
      <c r="N135" s="59"/>
      <c r="O135" s="59"/>
    </row>
    <row r="136" spans="1:15" ht="18" x14ac:dyDescent="0.65">
      <c r="A136" s="5" t="s">
        <v>343</v>
      </c>
      <c r="B136" s="107" t="s">
        <v>19</v>
      </c>
      <c r="C136" s="107" t="s">
        <v>124</v>
      </c>
      <c r="D136" s="107"/>
      <c r="E136" s="149">
        <f>Inputs!D34</f>
        <v>1002</v>
      </c>
      <c r="F136" s="152">
        <f>E141</f>
        <v>164.47425503732916</v>
      </c>
      <c r="G136" s="150">
        <f t="shared" ref="G136:I136" si="25">F141</f>
        <v>-763.36303148362299</v>
      </c>
      <c r="H136" s="150">
        <f t="shared" si="25"/>
        <v>-2005.1756412578204</v>
      </c>
      <c r="I136" s="150">
        <f t="shared" si="25"/>
        <v>-2310.0667046179587</v>
      </c>
      <c r="J136" s="150"/>
      <c r="K136" s="129" t="s">
        <v>184</v>
      </c>
      <c r="L136" s="129"/>
      <c r="M136" s="129"/>
      <c r="N136" s="59"/>
      <c r="O136" s="59"/>
    </row>
    <row r="137" spans="1:15" ht="18" x14ac:dyDescent="0.65">
      <c r="A137" s="23" t="s">
        <v>282</v>
      </c>
      <c r="B137" s="107" t="s">
        <v>346</v>
      </c>
      <c r="C137" s="107"/>
      <c r="D137" s="107"/>
      <c r="E137" s="179">
        <f>E136*E9</f>
        <v>52.96672199999999</v>
      </c>
      <c r="F137" s="152">
        <f>F136*F10</f>
        <v>9.9013501532472148</v>
      </c>
      <c r="G137" s="164">
        <f t="shared" ref="G137:I137" si="26">G136*G10</f>
        <v>-45.954454495314103</v>
      </c>
      <c r="H137" s="164">
        <f t="shared" si="26"/>
        <v>-120.71157360372078</v>
      </c>
      <c r="I137" s="164">
        <f t="shared" si="26"/>
        <v>-139.0660156180011</v>
      </c>
      <c r="J137" s="180"/>
      <c r="K137" s="129" t="s">
        <v>185</v>
      </c>
      <c r="L137" s="107"/>
      <c r="M137" s="113"/>
      <c r="N137" s="59"/>
      <c r="O137" s="59"/>
    </row>
    <row r="138" spans="1:15" x14ac:dyDescent="0.5">
      <c r="A138" s="23" t="s">
        <v>230</v>
      </c>
      <c r="B138" s="107" t="s">
        <v>20</v>
      </c>
      <c r="C138" s="107" t="s">
        <v>124</v>
      </c>
      <c r="D138" s="107"/>
      <c r="E138" s="150">
        <f>E108</f>
        <v>-1090.4924669626707</v>
      </c>
      <c r="F138" s="150">
        <f>F108</f>
        <v>1267.2613633258006</v>
      </c>
      <c r="G138" s="150">
        <f>G108</f>
        <v>-1585.7708805878501</v>
      </c>
      <c r="H138" s="150">
        <f>H108</f>
        <v>319.82051024358225</v>
      </c>
      <c r="I138" s="150">
        <f>I108</f>
        <v>-1189.0498767736208</v>
      </c>
      <c r="J138" s="150"/>
      <c r="K138" s="129" t="s">
        <v>186</v>
      </c>
      <c r="L138" s="129"/>
      <c r="M138" s="129"/>
      <c r="N138" s="59"/>
      <c r="O138" s="59"/>
    </row>
    <row r="139" spans="1:15" x14ac:dyDescent="0.5">
      <c r="A139" s="23" t="s">
        <v>345</v>
      </c>
      <c r="B139" s="107" t="s">
        <v>21</v>
      </c>
      <c r="C139" s="107" t="s">
        <v>124</v>
      </c>
      <c r="D139" s="107"/>
      <c r="E139" s="150">
        <f>E23</f>
        <v>-701</v>
      </c>
      <c r="F139" s="150">
        <f>F23</f>
        <v>1703</v>
      </c>
      <c r="G139" s="150">
        <f>G23</f>
        <v>-892.91272530896663</v>
      </c>
      <c r="H139" s="150">
        <f>H23</f>
        <v>0</v>
      </c>
      <c r="I139" s="150">
        <f>I23</f>
        <v>0</v>
      </c>
      <c r="J139" s="150"/>
      <c r="K139" s="129" t="s">
        <v>187</v>
      </c>
      <c r="L139" s="129"/>
      <c r="M139" s="129"/>
      <c r="N139" s="59"/>
      <c r="O139" s="59"/>
    </row>
    <row r="140" spans="1:15" x14ac:dyDescent="0.5">
      <c r="A140" s="23" t="s">
        <v>231</v>
      </c>
      <c r="B140" s="107" t="s">
        <v>22</v>
      </c>
      <c r="C140" s="107" t="s">
        <v>124</v>
      </c>
      <c r="D140" s="107"/>
      <c r="E140" s="164">
        <f>E132</f>
        <v>501</v>
      </c>
      <c r="F140" s="164">
        <f>F132</f>
        <v>502</v>
      </c>
      <c r="G140" s="164">
        <f>G132</f>
        <v>503</v>
      </c>
      <c r="H140" s="164">
        <f>H132</f>
        <v>504</v>
      </c>
      <c r="I140" s="164">
        <f>I132</f>
        <v>505</v>
      </c>
      <c r="J140" s="164"/>
      <c r="K140" s="129" t="s">
        <v>188</v>
      </c>
      <c r="L140" s="129"/>
      <c r="M140" s="129"/>
      <c r="N140" s="59"/>
      <c r="O140" s="59"/>
    </row>
    <row r="141" spans="1:15" ht="18" x14ac:dyDescent="0.65">
      <c r="A141" s="5" t="s">
        <v>112</v>
      </c>
      <c r="B141" s="157" t="s">
        <v>23</v>
      </c>
      <c r="C141" s="157" t="s">
        <v>124</v>
      </c>
      <c r="D141" s="157"/>
      <c r="E141" s="158">
        <f>E136+E137+E138-E139-E140</f>
        <v>164.47425503732916</v>
      </c>
      <c r="F141" s="158">
        <f>F136+F137+F138-F139-F140</f>
        <v>-763.36303148362299</v>
      </c>
      <c r="G141" s="158">
        <f>G136+G137+G138-G139-G140</f>
        <v>-2005.1756412578204</v>
      </c>
      <c r="H141" s="158">
        <f t="shared" ref="H141:I141" si="27">H136+H137+H138-H139-H140</f>
        <v>-2310.0667046179587</v>
      </c>
      <c r="I141" s="158">
        <f t="shared" si="27"/>
        <v>-4143.1825970095806</v>
      </c>
      <c r="J141" s="150"/>
      <c r="K141" s="107" t="s">
        <v>175</v>
      </c>
      <c r="L141" s="129"/>
      <c r="M141" s="129" t="s">
        <v>347</v>
      </c>
      <c r="N141" s="59"/>
      <c r="O141" s="59"/>
    </row>
    <row r="142" spans="1:15" x14ac:dyDescent="0.5">
      <c r="A142" s="5"/>
      <c r="B142" s="107"/>
      <c r="C142" s="107"/>
      <c r="D142" s="107"/>
      <c r="E142" s="150"/>
      <c r="F142" s="150"/>
      <c r="G142" s="150"/>
      <c r="H142" s="150"/>
      <c r="I142" s="150"/>
      <c r="J142" s="150"/>
      <c r="K142" s="129"/>
      <c r="L142" s="129"/>
      <c r="M142" s="129"/>
      <c r="N142" s="59"/>
      <c r="O142" s="59"/>
    </row>
    <row r="143" spans="1:15" x14ac:dyDescent="0.5">
      <c r="A143" s="3"/>
      <c r="B143" s="16"/>
      <c r="C143" s="16"/>
      <c r="D143" s="4"/>
      <c r="E143" s="4"/>
      <c r="F143" s="4"/>
      <c r="G143" s="4"/>
      <c r="H143" s="4"/>
      <c r="I143" s="4"/>
      <c r="J143" s="4"/>
      <c r="K143" s="4"/>
      <c r="L143" s="4"/>
      <c r="M143" s="4"/>
      <c r="N143" s="59"/>
      <c r="O143" s="59"/>
    </row>
    <row r="144" spans="1:15" ht="21" x14ac:dyDescent="0.65">
      <c r="A144" s="159" t="s">
        <v>276</v>
      </c>
      <c r="B144" s="159"/>
      <c r="C144" s="159"/>
      <c r="D144" s="160"/>
      <c r="E144" s="160"/>
      <c r="F144" s="160"/>
      <c r="G144" s="160"/>
      <c r="H144" s="160"/>
      <c r="I144" s="160"/>
      <c r="J144" s="160"/>
      <c r="K144" s="161"/>
      <c r="L144" s="161"/>
      <c r="M144" s="161"/>
      <c r="N144" s="59"/>
      <c r="O144" s="59"/>
    </row>
    <row r="145" spans="1:15" x14ac:dyDescent="0.5">
      <c r="A145" s="120"/>
      <c r="B145" s="120"/>
      <c r="C145" s="120"/>
      <c r="D145" s="120"/>
      <c r="E145" s="125"/>
      <c r="F145" s="125"/>
      <c r="G145" s="125"/>
      <c r="H145" s="125"/>
      <c r="I145" s="125"/>
      <c r="J145" s="125"/>
      <c r="K145" s="107"/>
      <c r="L145" s="107"/>
      <c r="M145" s="107"/>
      <c r="N145" s="59"/>
      <c r="O145" s="59"/>
    </row>
    <row r="146" spans="1:15" x14ac:dyDescent="0.5">
      <c r="A146" s="5" t="s">
        <v>110</v>
      </c>
      <c r="B146" s="107"/>
      <c r="C146" s="107"/>
      <c r="D146" s="107"/>
      <c r="E146" s="181">
        <f>1+Inputs!E31</f>
        <v>1.052861</v>
      </c>
      <c r="F146" s="182">
        <f>E146*(1+Inputs!F32)</f>
        <v>1.1162432322</v>
      </c>
      <c r="G146" s="180">
        <f>F146*(1+Inputs!G32)</f>
        <v>1.1834410747784401</v>
      </c>
      <c r="H146" s="180">
        <f>G146*(1+Inputs!H32)</f>
        <v>1.2546842274801022</v>
      </c>
      <c r="I146" s="180">
        <f>H146*(1+Inputs!I32)</f>
        <v>1.3302162179744044</v>
      </c>
      <c r="J146" s="180"/>
      <c r="K146" s="107"/>
      <c r="L146" s="107"/>
      <c r="M146" s="107"/>
      <c r="N146" s="59"/>
      <c r="O146" s="59"/>
    </row>
    <row r="147" spans="1:15" x14ac:dyDescent="0.5">
      <c r="A147" s="14"/>
      <c r="B147" s="107"/>
      <c r="C147" s="107"/>
      <c r="D147" s="107"/>
      <c r="E147" s="180"/>
      <c r="F147" s="180"/>
      <c r="G147" s="180"/>
      <c r="H147" s="180"/>
      <c r="I147" s="180"/>
      <c r="J147" s="180"/>
      <c r="K147" s="107"/>
      <c r="L147" s="107"/>
      <c r="M147" s="107"/>
      <c r="N147" s="59"/>
      <c r="O147" s="59"/>
    </row>
    <row r="148" spans="1:15" x14ac:dyDescent="0.5">
      <c r="A148" s="5" t="s">
        <v>107</v>
      </c>
      <c r="B148" s="183"/>
      <c r="C148" s="183"/>
      <c r="D148" s="150"/>
      <c r="E148" s="150"/>
      <c r="F148" s="150"/>
      <c r="G148" s="150"/>
      <c r="H148" s="150"/>
      <c r="I148" s="150"/>
      <c r="J148" s="150"/>
      <c r="K148" s="129"/>
      <c r="L148" s="129"/>
      <c r="M148" s="129"/>
      <c r="N148" s="59"/>
      <c r="O148" s="59"/>
    </row>
    <row r="149" spans="1:15" x14ac:dyDescent="0.5">
      <c r="A149" s="5" t="s">
        <v>368</v>
      </c>
      <c r="B149" s="184" t="s">
        <v>237</v>
      </c>
      <c r="C149" s="107" t="s">
        <v>124</v>
      </c>
      <c r="D149" s="150"/>
      <c r="E149" s="150">
        <f>E136+E137</f>
        <v>1054.9667219999999</v>
      </c>
      <c r="F149" s="150"/>
      <c r="G149" s="150"/>
      <c r="H149" s="150"/>
      <c r="I149" s="150"/>
      <c r="J149" s="150"/>
      <c r="K149" s="129"/>
      <c r="L149" s="129"/>
      <c r="M149" s="129" t="s">
        <v>109</v>
      </c>
      <c r="N149" s="59"/>
      <c r="O149" s="59"/>
    </row>
    <row r="150" spans="1:15" x14ac:dyDescent="0.5">
      <c r="A150" s="5" t="s">
        <v>239</v>
      </c>
      <c r="B150" s="184" t="s">
        <v>238</v>
      </c>
      <c r="C150" s="107" t="s">
        <v>124</v>
      </c>
      <c r="D150" s="150"/>
      <c r="E150" s="150">
        <f>E93</f>
        <v>37920.507533037329</v>
      </c>
      <c r="F150" s="150">
        <f>F93</f>
        <v>44215.261363325801</v>
      </c>
      <c r="G150" s="150">
        <f>G93</f>
        <v>46359.22911941215</v>
      </c>
      <c r="H150" s="150">
        <f>H93</f>
        <v>52377.820510243582</v>
      </c>
      <c r="I150" s="150">
        <f>I93</f>
        <v>58370.950123226379</v>
      </c>
      <c r="J150" s="150"/>
      <c r="K150" s="129"/>
      <c r="L150" s="129"/>
      <c r="M150" s="129" t="s">
        <v>108</v>
      </c>
      <c r="N150" s="59"/>
      <c r="O150" s="59"/>
    </row>
    <row r="151" spans="1:15" x14ac:dyDescent="0.5">
      <c r="A151" s="5" t="s">
        <v>228</v>
      </c>
      <c r="B151" s="184" t="s">
        <v>25</v>
      </c>
      <c r="C151" s="107" t="s">
        <v>124</v>
      </c>
      <c r="D151" s="150"/>
      <c r="E151" s="150">
        <f>E101</f>
        <v>39011</v>
      </c>
      <c r="F151" s="150">
        <f>F101</f>
        <v>42948</v>
      </c>
      <c r="G151" s="150">
        <f>G101</f>
        <v>47945</v>
      </c>
      <c r="H151" s="150">
        <f>H101</f>
        <v>51904</v>
      </c>
      <c r="I151" s="150">
        <f>I101</f>
        <v>59560</v>
      </c>
      <c r="J151" s="150"/>
      <c r="K151" s="129"/>
      <c r="L151" s="129"/>
      <c r="M151" s="129" t="s">
        <v>39</v>
      </c>
      <c r="N151" s="59"/>
      <c r="O151" s="59"/>
    </row>
    <row r="152" spans="1:15" x14ac:dyDescent="0.5">
      <c r="A152" s="5" t="s">
        <v>104</v>
      </c>
      <c r="B152" s="184" t="s">
        <v>21</v>
      </c>
      <c r="C152" s="107" t="s">
        <v>124</v>
      </c>
      <c r="D152" s="150"/>
      <c r="E152" s="150">
        <f>E23</f>
        <v>-701</v>
      </c>
      <c r="F152" s="150">
        <f>F23</f>
        <v>1703</v>
      </c>
      <c r="G152" s="150">
        <f>G23</f>
        <v>-892.91272530896663</v>
      </c>
      <c r="H152" s="150">
        <f>H23</f>
        <v>0</v>
      </c>
      <c r="I152" s="150">
        <f>I23</f>
        <v>0</v>
      </c>
      <c r="J152" s="150"/>
      <c r="K152" s="129"/>
      <c r="L152" s="129"/>
      <c r="M152" s="129" t="s">
        <v>235</v>
      </c>
      <c r="N152" s="59"/>
      <c r="O152" s="59"/>
    </row>
    <row r="153" spans="1:15" x14ac:dyDescent="0.5">
      <c r="A153" s="5" t="s">
        <v>106</v>
      </c>
      <c r="B153" s="184" t="s">
        <v>22</v>
      </c>
      <c r="C153" s="107" t="s">
        <v>124</v>
      </c>
      <c r="D153" s="150"/>
      <c r="E153" s="150">
        <f>E132</f>
        <v>501</v>
      </c>
      <c r="F153" s="150">
        <f>F132</f>
        <v>502</v>
      </c>
      <c r="G153" s="150">
        <f>G132</f>
        <v>503</v>
      </c>
      <c r="H153" s="150">
        <f>H132</f>
        <v>504</v>
      </c>
      <c r="I153" s="150">
        <f>I132</f>
        <v>505</v>
      </c>
      <c r="J153" s="150"/>
      <c r="K153" s="129"/>
      <c r="L153" s="129"/>
      <c r="M153" s="129" t="s">
        <v>236</v>
      </c>
      <c r="N153" s="59"/>
      <c r="O153" s="59"/>
    </row>
    <row r="154" spans="1:15" x14ac:dyDescent="0.5">
      <c r="A154" s="5" t="s">
        <v>289</v>
      </c>
      <c r="B154" s="120" t="s">
        <v>158</v>
      </c>
      <c r="C154" s="107" t="s">
        <v>124</v>
      </c>
      <c r="D154" s="150"/>
      <c r="E154" s="150">
        <f>E107</f>
        <v>0</v>
      </c>
      <c r="F154" s="150">
        <f t="shared" ref="F154:I154" si="28">F107</f>
        <v>0</v>
      </c>
      <c r="G154" s="150">
        <f t="shared" si="28"/>
        <v>0</v>
      </c>
      <c r="H154" s="150">
        <f t="shared" si="28"/>
        <v>154</v>
      </c>
      <c r="I154" s="150">
        <f t="shared" si="28"/>
        <v>0</v>
      </c>
      <c r="J154" s="150"/>
      <c r="K154" s="129"/>
      <c r="L154" s="129"/>
      <c r="M154" s="129" t="s">
        <v>374</v>
      </c>
      <c r="N154" s="59"/>
      <c r="O154" s="59"/>
    </row>
    <row r="155" spans="1:15" x14ac:dyDescent="0.5">
      <c r="A155" s="5" t="s">
        <v>240</v>
      </c>
      <c r="B155" s="184" t="s">
        <v>237</v>
      </c>
      <c r="C155" s="107" t="s">
        <v>124</v>
      </c>
      <c r="D155" s="150"/>
      <c r="E155" s="150"/>
      <c r="F155" s="150"/>
      <c r="G155" s="150"/>
      <c r="H155" s="150"/>
      <c r="I155" s="150">
        <f>I141</f>
        <v>-4143.1825970095806</v>
      </c>
      <c r="J155" s="150"/>
      <c r="K155" s="129"/>
      <c r="L155" s="129"/>
      <c r="M155" s="129" t="s">
        <v>40</v>
      </c>
      <c r="N155" s="59"/>
      <c r="O155" s="59"/>
    </row>
    <row r="156" spans="1:15" x14ac:dyDescent="0.5">
      <c r="A156" s="5" t="s">
        <v>233</v>
      </c>
      <c r="B156" s="107"/>
      <c r="C156" s="107" t="s">
        <v>124</v>
      </c>
      <c r="D156" s="150"/>
      <c r="E156" s="150">
        <f>(E149+E150-E151-E152-E153-E154-E155)/E146</f>
        <v>156.21649490039678</v>
      </c>
      <c r="F156" s="150">
        <f t="shared" ref="F156:I156" si="29">(F149+F150-F151-F152-F153-F154-F155)/F146</f>
        <v>-840.08449916960615</v>
      </c>
      <c r="G156" s="150">
        <f t="shared" si="29"/>
        <v>-1010.4923521458541</v>
      </c>
      <c r="H156" s="150">
        <f t="shared" si="29"/>
        <v>-146.79350048603254</v>
      </c>
      <c r="I156" s="12">
        <f t="shared" si="29"/>
        <v>1841.1538569010931</v>
      </c>
      <c r="J156" s="150"/>
      <c r="K156" s="129"/>
      <c r="L156" s="129"/>
      <c r="M156" s="129"/>
      <c r="N156" s="59"/>
      <c r="O156" s="59"/>
    </row>
    <row r="157" spans="1:15" ht="16.149999999999999" thickBot="1" x14ac:dyDescent="0.55000000000000004">
      <c r="A157" s="5" t="s">
        <v>232</v>
      </c>
      <c r="B157" s="183"/>
      <c r="C157" s="107" t="s">
        <v>124</v>
      </c>
      <c r="D157" s="150"/>
      <c r="E157" s="150"/>
      <c r="F157" s="150"/>
      <c r="G157" s="150"/>
      <c r="H157" s="150"/>
      <c r="I157" s="53">
        <f>SUM(E156:I156)</f>
        <v>-2.9558577807620168E-12</v>
      </c>
      <c r="J157" s="150"/>
      <c r="K157" s="129"/>
      <c r="L157" s="129"/>
      <c r="M157" s="129" t="s">
        <v>234</v>
      </c>
      <c r="N157" s="59"/>
      <c r="O157" s="59"/>
    </row>
    <row r="158" spans="1:15" ht="16.149999999999999" thickTop="1" x14ac:dyDescent="0.5">
      <c r="A158" s="5"/>
      <c r="B158" s="183"/>
      <c r="C158" s="183"/>
      <c r="D158" s="150"/>
      <c r="E158" s="150"/>
      <c r="F158" s="150"/>
      <c r="G158" s="150"/>
      <c r="H158" s="150"/>
      <c r="I158" s="185"/>
      <c r="J158" s="150"/>
      <c r="K158" s="129"/>
      <c r="L158" s="129"/>
      <c r="M158" s="129"/>
      <c r="N158" s="59"/>
      <c r="O158" s="59"/>
    </row>
    <row r="159" spans="1:15" x14ac:dyDescent="0.5">
      <c r="A159" s="3"/>
      <c r="B159" s="16"/>
      <c r="C159" s="16"/>
      <c r="D159" s="4"/>
      <c r="E159" s="12"/>
      <c r="F159" s="12"/>
      <c r="G159" s="12"/>
      <c r="H159" s="12"/>
      <c r="I159" s="12"/>
      <c r="J159" s="12"/>
      <c r="K159" s="4"/>
      <c r="L159" s="4"/>
      <c r="M159" s="4"/>
      <c r="N159" s="59"/>
      <c r="O159" s="59"/>
    </row>
    <row r="160" spans="1:15" x14ac:dyDescent="0.5">
      <c r="A160" s="2"/>
      <c r="B160" s="186"/>
      <c r="C160" s="186"/>
      <c r="D160" s="11"/>
      <c r="E160" s="11"/>
      <c r="F160" s="11"/>
      <c r="G160" s="11"/>
      <c r="H160" s="11"/>
      <c r="I160" s="11"/>
      <c r="J160" s="11"/>
      <c r="K160" s="2"/>
      <c r="L160" s="2"/>
      <c r="M160" s="2"/>
      <c r="N160" s="59"/>
      <c r="O160" s="59"/>
    </row>
    <row r="161" spans="1:15" x14ac:dyDescent="0.5">
      <c r="A161" s="107"/>
      <c r="B161" s="107"/>
      <c r="C161" s="107"/>
      <c r="D161" s="107"/>
      <c r="E161" s="150"/>
      <c r="F161" s="150"/>
      <c r="G161" s="150"/>
      <c r="H161" s="150"/>
      <c r="I161" s="150"/>
      <c r="J161" s="150"/>
      <c r="K161" s="129"/>
      <c r="L161" s="129"/>
      <c r="M161" s="129"/>
      <c r="N161" s="59"/>
      <c r="O161" s="59"/>
    </row>
    <row r="162" spans="1:15" x14ac:dyDescent="0.5">
      <c r="A162" s="107"/>
      <c r="B162" s="187"/>
      <c r="C162" s="187"/>
      <c r="D162" s="107"/>
      <c r="E162" s="150"/>
      <c r="F162" s="150"/>
      <c r="G162" s="150"/>
      <c r="H162" s="150"/>
      <c r="I162" s="150"/>
      <c r="J162" s="150"/>
      <c r="K162" s="129"/>
      <c r="L162" s="129"/>
      <c r="M162" s="129"/>
      <c r="N162" s="59"/>
      <c r="O162" s="59"/>
    </row>
  </sheetData>
  <mergeCells count="1">
    <mergeCell ref="B37:B38"/>
  </mergeCells>
  <phoneticPr fontId="21" type="noConversion"/>
  <conditionalFormatting sqref="E25:I25">
    <cfRule type="cellIs" dxfId="4" priority="3" operator="equal">
      <formula>FALSE</formula>
    </cfRule>
  </conditionalFormatting>
  <conditionalFormatting sqref="E60:I60">
    <cfRule type="cellIs" dxfId="3" priority="5" operator="equal">
      <formula>FALSE</formula>
    </cfRule>
  </conditionalFormatting>
  <conditionalFormatting sqref="F71:I71">
    <cfRule type="cellIs" dxfId="2" priority="4" operator="equal">
      <formula>FALSE</formula>
    </cfRule>
  </conditionalFormatting>
  <conditionalFormatting sqref="I157">
    <cfRule type="cellIs" dxfId="1" priority="1" operator="lessThan">
      <formula>0</formula>
    </cfRule>
    <cfRule type="cellIs" dxfId="0" priority="2" operator="greaterThan">
      <formula>0</formula>
    </cfRule>
  </conditionalFormatting>
  <pageMargins left="0.7" right="0.7" top="0.75" bottom="0.75" header="0.3" footer="0.3"/>
  <pageSetup paperSize="9" scale="2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CoverSheet</vt:lpstr>
      <vt:lpstr>Description</vt:lpstr>
      <vt:lpstr>Washup diagram</vt:lpstr>
      <vt:lpstr>CPI_Inputs</vt:lpstr>
      <vt:lpstr>Inputs</vt:lpstr>
      <vt:lpstr>Workings</vt:lpstr>
      <vt:lpstr>CoverSheet!Print_Area</vt:lpstr>
      <vt:lpstr>CPI_Inputs!Print_Area</vt:lpstr>
      <vt:lpstr>Description!Print_Area</vt:lpstr>
      <vt:lpstr>Inputs!Print_Area</vt:lpstr>
      <vt:lpstr>Workings!Print_Area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2024-11-18T21:13:00Z</dcterms:created>
  <dcterms:modified xsi:type="dcterms:W3CDTF">2024-11-18T21:17:07Z</dcterms:modified>
</cp:coreProperties>
</file>