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75" windowWidth="15375" windowHeight="5775" tabRatio="697"/>
  </bookViews>
  <sheets>
    <sheet name="Pricing CoverSheet" sheetId="33" r:id="rId1"/>
    <sheet name="TOC" sheetId="4" r:id="rId2"/>
    <sheet name="Guidelines" sheetId="3" r:id="rId3"/>
    <sheet name="S18.Total revenue requirement" sheetId="17" r:id="rId4"/>
    <sheet name="S19 Pricing Asset Revenue" sheetId="34" r:id="rId5"/>
    <sheet name="S20.Demand Forecast" sheetId="18" r:id="rId6"/>
  </sheets>
  <definedNames>
    <definedName name="_xlnm.Print_Area" localSheetId="2">Guidelines!$A$1:$E$12</definedName>
    <definedName name="_xlnm.Print_Area" localSheetId="0">'Pricing CoverSheet'!$A$1:$D$19</definedName>
    <definedName name="_xlnm.Print_Area" localSheetId="3">'S18.Total revenue requirement'!$A$1:$L$54,'S18.Total revenue requirement'!$A$56:$L$112,'S18.Total revenue requirement'!$A$114:$K$165,'S18.Total revenue requirement'!$A$167:$Q$212,'S18.Total revenue requirement'!$A$214:$K$257,'S18.Total revenue requirement'!$A$259:$K$305</definedName>
    <definedName name="_xlnm.Print_Area" localSheetId="4">'S19 Pricing Asset Revenue'!$A$1:$L$54,'S19 Pricing Asset Revenue'!$A$56:$L$105,'S19 Pricing Asset Revenue'!$A$107:$K$132</definedName>
    <definedName name="_xlnm.Print_Area" localSheetId="5">'S20.Demand Forecast'!$A$1:$Y$27,'S20.Demand Forecast'!$A$29:$Y$72</definedName>
    <definedName name="_xlnm.Print_Area" localSheetId="1">TOC!$A$1:$D$41</definedName>
  </definedNames>
  <calcPr calcId="145621"/>
</workbook>
</file>

<file path=xl/calcChain.xml><?xml version="1.0" encoding="utf-8"?>
<calcChain xmlns="http://schemas.openxmlformats.org/spreadsheetml/2006/main">
  <c r="A91" i="34" l="1"/>
  <c r="A92" i="34"/>
  <c r="A92" i="17"/>
  <c r="A130" i="34" l="1"/>
  <c r="A129" i="34"/>
  <c r="A128" i="34"/>
  <c r="A126" i="34"/>
  <c r="A127" i="34"/>
  <c r="A131" i="34"/>
  <c r="A137" i="17"/>
  <c r="A136" i="17"/>
  <c r="A135" i="17"/>
  <c r="A134" i="17"/>
  <c r="A138" i="17"/>
  <c r="F155" i="17" l="1"/>
  <c r="F157" i="17" l="1"/>
  <c r="F159" i="17"/>
  <c r="J15" i="17" l="1"/>
  <c r="I15" i="17"/>
  <c r="H15" i="17"/>
  <c r="G15" i="17"/>
  <c r="F15" i="17"/>
  <c r="A15" i="17"/>
  <c r="A15" i="34"/>
  <c r="J15" i="34"/>
  <c r="I15" i="34"/>
  <c r="H15" i="34"/>
  <c r="G15" i="34"/>
  <c r="F15" i="34"/>
  <c r="A27" i="34" l="1"/>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88" i="34"/>
  <c r="A89" i="34"/>
  <c r="A90" i="34"/>
  <c r="A93" i="34"/>
  <c r="A94" i="34"/>
  <c r="A95" i="34"/>
  <c r="A96" i="34"/>
  <c r="A97" i="34"/>
  <c r="A98" i="34"/>
  <c r="A99" i="34"/>
  <c r="A100" i="34"/>
  <c r="A101" i="34"/>
  <c r="A273" i="17"/>
  <c r="A274" i="17"/>
  <c r="A275" i="17"/>
  <c r="A276" i="17"/>
  <c r="A277" i="17"/>
  <c r="A278" i="17"/>
  <c r="A279" i="17"/>
  <c r="A280" i="17"/>
  <c r="A281" i="17"/>
  <c r="A282" i="17"/>
  <c r="A283" i="17"/>
  <c r="A284" i="17"/>
  <c r="A148" i="17"/>
  <c r="A149" i="17"/>
  <c r="A150" i="17"/>
  <c r="A151" i="17"/>
  <c r="A152" i="17"/>
  <c r="A153" i="17"/>
  <c r="A154" i="17"/>
  <c r="A155" i="17"/>
  <c r="A156" i="17"/>
  <c r="A157" i="17"/>
  <c r="A158" i="17"/>
  <c r="A159" i="17"/>
  <c r="A160" i="17"/>
  <c r="A161" i="17"/>
  <c r="A162" i="17"/>
  <c r="A163" i="17"/>
  <c r="A164" i="17"/>
  <c r="A165" i="17"/>
  <c r="A91" i="17"/>
  <c r="A93" i="17"/>
  <c r="A94" i="17"/>
  <c r="A95" i="17"/>
  <c r="A96" i="17"/>
  <c r="A97" i="17"/>
  <c r="A98" i="17"/>
  <c r="A99" i="17"/>
  <c r="A100" i="17"/>
  <c r="A101" i="17"/>
  <c r="C25" i="34"/>
  <c r="G159" i="17" l="1"/>
  <c r="H159" i="17" s="1"/>
  <c r="I159" i="17" s="1"/>
  <c r="J159" i="17" s="1"/>
  <c r="G155" i="17"/>
  <c r="G157" i="17" s="1"/>
  <c r="H155" i="17" s="1"/>
  <c r="H157" i="17" s="1"/>
  <c r="I155" i="17" s="1"/>
  <c r="I157" i="17" s="1"/>
  <c r="J155" i="17" s="1"/>
  <c r="J157" i="17" s="1"/>
  <c r="F151" i="17"/>
  <c r="E10" i="34" l="1"/>
  <c r="J86" i="34"/>
  <c r="I86" i="34"/>
  <c r="H86" i="34"/>
  <c r="G86" i="34"/>
  <c r="F86" i="34"/>
  <c r="A84" i="34"/>
  <c r="F84" i="34"/>
  <c r="A85" i="34"/>
  <c r="J88" i="17"/>
  <c r="I88" i="17"/>
  <c r="H88" i="17"/>
  <c r="G88" i="17"/>
  <c r="F88" i="17"/>
  <c r="E9" i="34"/>
  <c r="A115" i="34"/>
  <c r="A114" i="34"/>
  <c r="A113" i="34"/>
  <c r="A112" i="34"/>
  <c r="E9" i="17"/>
  <c r="F31" i="34"/>
  <c r="E31" i="34"/>
  <c r="G30" i="34"/>
  <c r="G29" i="34"/>
  <c r="G28" i="34"/>
  <c r="A122" i="17"/>
  <c r="A123" i="17"/>
  <c r="A124" i="17"/>
  <c r="E120" i="17"/>
  <c r="A120" i="17"/>
  <c r="A121" i="17"/>
  <c r="A125" i="17"/>
  <c r="A126" i="17"/>
  <c r="A127" i="17"/>
  <c r="A119" i="17"/>
  <c r="F31" i="17"/>
  <c r="E31" i="17"/>
  <c r="G30" i="17"/>
  <c r="G29" i="17"/>
  <c r="G28" i="17"/>
  <c r="G31" i="34" l="1"/>
  <c r="G31" i="17"/>
  <c r="E10" i="17" s="1"/>
  <c r="A35" i="17"/>
  <c r="A34" i="17"/>
  <c r="A33" i="17"/>
  <c r="A32" i="17"/>
  <c r="A286" i="17"/>
  <c r="A287" i="17"/>
  <c r="E25" i="17" l="1"/>
  <c r="E25" i="34"/>
  <c r="J16" i="34"/>
  <c r="I16" i="34"/>
  <c r="H16" i="34"/>
  <c r="G16" i="34"/>
  <c r="F16" i="34"/>
  <c r="A125" i="34"/>
  <c r="A124" i="34"/>
  <c r="A123" i="34"/>
  <c r="A122" i="34"/>
  <c r="J80" i="34"/>
  <c r="H80" i="34"/>
  <c r="F125" i="34"/>
  <c r="G119" i="34" s="1"/>
  <c r="G84" i="34" s="1"/>
  <c r="A121" i="34"/>
  <c r="A120" i="34"/>
  <c r="A119" i="34"/>
  <c r="A118" i="34"/>
  <c r="J117" i="34"/>
  <c r="I117" i="34"/>
  <c r="H117" i="34"/>
  <c r="G117" i="34"/>
  <c r="F117" i="34"/>
  <c r="E117" i="34"/>
  <c r="C117" i="34"/>
  <c r="A117" i="34"/>
  <c r="A116" i="34"/>
  <c r="A105" i="34"/>
  <c r="A104" i="34"/>
  <c r="A103" i="34"/>
  <c r="A102" i="34"/>
  <c r="J93" i="34"/>
  <c r="J95" i="34" s="1"/>
  <c r="I93" i="34"/>
  <c r="I95" i="34" s="1"/>
  <c r="H93" i="34"/>
  <c r="H95" i="34" s="1"/>
  <c r="G93" i="34"/>
  <c r="G95" i="34" s="1"/>
  <c r="F93" i="34"/>
  <c r="F95" i="34" s="1"/>
  <c r="A87" i="34"/>
  <c r="A86" i="34"/>
  <c r="A83" i="34"/>
  <c r="A82" i="34"/>
  <c r="A81" i="34"/>
  <c r="I80" i="34"/>
  <c r="G80" i="34"/>
  <c r="A80" i="34"/>
  <c r="A79" i="34"/>
  <c r="J78" i="34"/>
  <c r="I78" i="34"/>
  <c r="H78" i="34"/>
  <c r="G78" i="34"/>
  <c r="F78" i="34"/>
  <c r="A78" i="34"/>
  <c r="A77" i="34"/>
  <c r="A76" i="34"/>
  <c r="J75" i="34"/>
  <c r="I75" i="34"/>
  <c r="H75" i="34"/>
  <c r="G75" i="34"/>
  <c r="F75" i="34"/>
  <c r="A75" i="34"/>
  <c r="A74" i="34"/>
  <c r="A73" i="34"/>
  <c r="J72" i="34"/>
  <c r="I72" i="34"/>
  <c r="H72" i="34"/>
  <c r="G72" i="34"/>
  <c r="F72" i="34"/>
  <c r="A72" i="34"/>
  <c r="A71" i="34"/>
  <c r="A70" i="34"/>
  <c r="A69" i="34"/>
  <c r="A68" i="34"/>
  <c r="A67" i="34"/>
  <c r="A66" i="34"/>
  <c r="A65" i="34"/>
  <c r="A64" i="34"/>
  <c r="A63" i="34"/>
  <c r="A62" i="34"/>
  <c r="A61" i="34"/>
  <c r="E48" i="34"/>
  <c r="E113" i="34" s="1"/>
  <c r="E41" i="34"/>
  <c r="K20" i="34" s="1"/>
  <c r="A26" i="34"/>
  <c r="A25" i="34"/>
  <c r="A24" i="34"/>
  <c r="A23" i="34"/>
  <c r="A22" i="34"/>
  <c r="A21" i="34"/>
  <c r="A20" i="34"/>
  <c r="A19" i="34"/>
  <c r="A18" i="34"/>
  <c r="J17" i="34"/>
  <c r="I17" i="34"/>
  <c r="H17" i="34"/>
  <c r="G17" i="34"/>
  <c r="F17" i="34"/>
  <c r="A17" i="34"/>
  <c r="A16" i="34"/>
  <c r="J14" i="34"/>
  <c r="I14" i="34"/>
  <c r="H14" i="34"/>
  <c r="G14" i="34"/>
  <c r="F14" i="34"/>
  <c r="A14" i="34"/>
  <c r="H13" i="34"/>
  <c r="F13" i="34"/>
  <c r="A13" i="34"/>
  <c r="A12" i="34"/>
  <c r="A11" i="34"/>
  <c r="A10" i="34"/>
  <c r="A9" i="34"/>
  <c r="E8" i="34"/>
  <c r="A8" i="34"/>
  <c r="A7" i="34"/>
  <c r="G3" i="34"/>
  <c r="G2" i="34"/>
  <c r="A112" i="17"/>
  <c r="A111" i="17"/>
  <c r="A110" i="17"/>
  <c r="A109" i="17"/>
  <c r="A108" i="17"/>
  <c r="A107" i="17"/>
  <c r="A106" i="17"/>
  <c r="A105" i="17"/>
  <c r="A104" i="17"/>
  <c r="A103" i="17"/>
  <c r="A102"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12" i="17"/>
  <c r="A13" i="17"/>
  <c r="A14" i="17"/>
  <c r="A16" i="17"/>
  <c r="A17" i="17"/>
  <c r="A18" i="17"/>
  <c r="A19" i="17"/>
  <c r="A20" i="17"/>
  <c r="A21" i="17"/>
  <c r="A22" i="17"/>
  <c r="A23" i="17"/>
  <c r="A24" i="17"/>
  <c r="A25" i="17"/>
  <c r="A26" i="17"/>
  <c r="A27" i="17"/>
  <c r="A28" i="17"/>
  <c r="A29" i="17"/>
  <c r="A30" i="17"/>
  <c r="A31" i="17"/>
  <c r="A36" i="17"/>
  <c r="A37" i="17"/>
  <c r="A38" i="17"/>
  <c r="A39" i="17"/>
  <c r="A40" i="17"/>
  <c r="A41" i="17"/>
  <c r="A42" i="17"/>
  <c r="A43" i="17"/>
  <c r="A44" i="17"/>
  <c r="A45" i="17"/>
  <c r="A46" i="17"/>
  <c r="A47" i="17"/>
  <c r="A48" i="17"/>
  <c r="A49" i="17"/>
  <c r="A50" i="17"/>
  <c r="A51" i="17"/>
  <c r="A52" i="17"/>
  <c r="A53" i="17"/>
  <c r="A54" i="17"/>
  <c r="J17" i="17"/>
  <c r="I17" i="17"/>
  <c r="H17" i="17"/>
  <c r="G17" i="17"/>
  <c r="F17" i="17"/>
  <c r="J100" i="17"/>
  <c r="J13" i="17" s="1"/>
  <c r="I100" i="17"/>
  <c r="H100" i="17"/>
  <c r="G100" i="17"/>
  <c r="G102" i="17" s="1"/>
  <c r="F100" i="17"/>
  <c r="F102" i="17" s="1"/>
  <c r="F86" i="17"/>
  <c r="J79" i="17"/>
  <c r="I79" i="17"/>
  <c r="H79" i="17"/>
  <c r="G79" i="17"/>
  <c r="F79" i="17"/>
  <c r="I76" i="17"/>
  <c r="G76" i="17"/>
  <c r="J286" i="17"/>
  <c r="J128" i="17" s="1"/>
  <c r="J81" i="17" s="1"/>
  <c r="I286" i="17"/>
  <c r="I128" i="17" s="1"/>
  <c r="I81" i="17" s="1"/>
  <c r="H286" i="17"/>
  <c r="H128" i="17" s="1"/>
  <c r="H81" i="17" s="1"/>
  <c r="G286" i="17"/>
  <c r="G128" i="17" s="1"/>
  <c r="G81" i="17" s="1"/>
  <c r="F286" i="17"/>
  <c r="F128" i="17" s="1"/>
  <c r="A285" i="17"/>
  <c r="A11" i="17"/>
  <c r="A10" i="17"/>
  <c r="A9" i="17"/>
  <c r="A8" i="17"/>
  <c r="A7" i="17"/>
  <c r="G261" i="17"/>
  <c r="G260" i="17"/>
  <c r="A264" i="17"/>
  <c r="A265" i="17"/>
  <c r="A266" i="17"/>
  <c r="F266" i="17"/>
  <c r="G266" i="17"/>
  <c r="H266" i="17"/>
  <c r="I266" i="17"/>
  <c r="J266" i="17"/>
  <c r="A267" i="17"/>
  <c r="A268" i="17"/>
  <c r="A269" i="17"/>
  <c r="F269" i="17"/>
  <c r="G269" i="17"/>
  <c r="H269" i="17"/>
  <c r="I269" i="17"/>
  <c r="J269" i="17"/>
  <c r="J14" i="17"/>
  <c r="I14" i="17"/>
  <c r="H14" i="17"/>
  <c r="G14" i="17"/>
  <c r="F14" i="17"/>
  <c r="J273" i="17"/>
  <c r="I273" i="17"/>
  <c r="H273" i="17"/>
  <c r="G273" i="17"/>
  <c r="F273" i="17"/>
  <c r="A272" i="17"/>
  <c r="A271" i="17"/>
  <c r="E41" i="17"/>
  <c r="K20" i="17" s="1"/>
  <c r="E11" i="17"/>
  <c r="E23" i="17" s="1"/>
  <c r="E8" i="17"/>
  <c r="C25" i="17" s="1"/>
  <c r="E48" i="17"/>
  <c r="F8" i="17" s="1"/>
  <c r="G8" i="17" s="1"/>
  <c r="H8" i="17" s="1"/>
  <c r="I8" i="17" s="1"/>
  <c r="J8" i="17" s="1"/>
  <c r="K8" i="17" s="1"/>
  <c r="A270" i="17"/>
  <c r="A147" i="17"/>
  <c r="A146" i="17"/>
  <c r="A145" i="17"/>
  <c r="A144" i="17"/>
  <c r="P193" i="17"/>
  <c r="A193" i="17"/>
  <c r="P192" i="17"/>
  <c r="A192" i="17"/>
  <c r="P191" i="17"/>
  <c r="A191" i="17"/>
  <c r="P190" i="17"/>
  <c r="A190" i="17"/>
  <c r="P189" i="17"/>
  <c r="A189" i="17"/>
  <c r="P188" i="17"/>
  <c r="A188" i="17"/>
  <c r="P187" i="17"/>
  <c r="A187" i="17"/>
  <c r="P186" i="17"/>
  <c r="A186" i="17"/>
  <c r="P185" i="17"/>
  <c r="A185" i="17"/>
  <c r="P184" i="17"/>
  <c r="A184" i="17"/>
  <c r="N174" i="17"/>
  <c r="M174" i="17"/>
  <c r="L174" i="17"/>
  <c r="K174" i="17"/>
  <c r="J174" i="17"/>
  <c r="I174" i="17"/>
  <c r="H174" i="17"/>
  <c r="G174" i="17"/>
  <c r="F174" i="17"/>
  <c r="E174" i="17"/>
  <c r="C174" i="17"/>
  <c r="A174" i="17"/>
  <c r="A173" i="17"/>
  <c r="P207" i="17"/>
  <c r="A207" i="17"/>
  <c r="P208" i="17"/>
  <c r="A208" i="17"/>
  <c r="P206" i="17"/>
  <c r="A206" i="17"/>
  <c r="P205" i="17"/>
  <c r="A205" i="17"/>
  <c r="P204" i="17"/>
  <c r="A204" i="17"/>
  <c r="P203" i="17"/>
  <c r="A203" i="17"/>
  <c r="P202" i="17"/>
  <c r="A202" i="17"/>
  <c r="P201" i="17"/>
  <c r="A201" i="17"/>
  <c r="P200" i="17"/>
  <c r="A200" i="17"/>
  <c r="P199" i="17"/>
  <c r="A199" i="17"/>
  <c r="X43" i="18"/>
  <c r="V43" i="18"/>
  <c r="T43" i="18"/>
  <c r="R43" i="18"/>
  <c r="P43" i="18"/>
  <c r="N43" i="18"/>
  <c r="L43" i="18"/>
  <c r="J43" i="18"/>
  <c r="H43" i="18"/>
  <c r="F43" i="18"/>
  <c r="R3" i="18"/>
  <c r="R2" i="18"/>
  <c r="X36" i="18"/>
  <c r="V36" i="18"/>
  <c r="T36" i="18"/>
  <c r="R36" i="18"/>
  <c r="P36" i="18"/>
  <c r="N36" i="18"/>
  <c r="L36" i="18"/>
  <c r="J36" i="18"/>
  <c r="H36" i="18"/>
  <c r="F36" i="18"/>
  <c r="E36" i="18"/>
  <c r="R31" i="18"/>
  <c r="R30" i="18"/>
  <c r="X8" i="18"/>
  <c r="V8" i="18"/>
  <c r="T8" i="18"/>
  <c r="R8" i="18"/>
  <c r="P8" i="18"/>
  <c r="N8" i="18"/>
  <c r="L8" i="18"/>
  <c r="J8" i="18"/>
  <c r="H8" i="18"/>
  <c r="F8" i="18"/>
  <c r="E8" i="18"/>
  <c r="J72" i="17"/>
  <c r="I72" i="17"/>
  <c r="H72" i="17"/>
  <c r="G72" i="17"/>
  <c r="F72" i="17"/>
  <c r="G3" i="17"/>
  <c r="G2" i="17"/>
  <c r="J251" i="17"/>
  <c r="I251" i="17"/>
  <c r="H251" i="17"/>
  <c r="G251" i="17"/>
  <c r="F251" i="17"/>
  <c r="J124" i="17"/>
  <c r="I124" i="17"/>
  <c r="H124" i="17"/>
  <c r="G124" i="17"/>
  <c r="F124" i="17"/>
  <c r="C124" i="17"/>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27" i="18"/>
  <c r="A26" i="18"/>
  <c r="A25" i="18"/>
  <c r="A24" i="18"/>
  <c r="A23" i="18"/>
  <c r="A22" i="18"/>
  <c r="A21" i="18"/>
  <c r="A20" i="18"/>
  <c r="A19" i="18"/>
  <c r="A18" i="18"/>
  <c r="A17" i="18"/>
  <c r="A16" i="18"/>
  <c r="A15" i="18"/>
  <c r="A14" i="18"/>
  <c r="A13" i="18"/>
  <c r="A12" i="18"/>
  <c r="A11" i="18"/>
  <c r="A10" i="18"/>
  <c r="A9" i="18"/>
  <c r="A8" i="18"/>
  <c r="A7" i="18"/>
  <c r="A6" i="18"/>
  <c r="A257" i="17"/>
  <c r="A255" i="17"/>
  <c r="A254" i="17"/>
  <c r="A253" i="17"/>
  <c r="A252" i="17"/>
  <c r="A249" i="17"/>
  <c r="A251" i="17"/>
  <c r="A250"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2" i="17"/>
  <c r="A143" i="17"/>
  <c r="A211" i="17"/>
  <c r="A210" i="17"/>
  <c r="A209" i="17"/>
  <c r="A198" i="17"/>
  <c r="A197" i="17"/>
  <c r="A196" i="17"/>
  <c r="A195" i="17"/>
  <c r="A194" i="17"/>
  <c r="A183" i="17"/>
  <c r="A182" i="17"/>
  <c r="A181" i="17"/>
  <c r="A180" i="17"/>
  <c r="A179" i="17"/>
  <c r="A178" i="17"/>
  <c r="A177" i="17"/>
  <c r="A176" i="17"/>
  <c r="A175" i="17"/>
  <c r="A172" i="17"/>
  <c r="A142" i="17"/>
  <c r="A141" i="17"/>
  <c r="A140" i="17"/>
  <c r="A139" i="17"/>
  <c r="A133" i="17"/>
  <c r="A132" i="17"/>
  <c r="A131" i="17"/>
  <c r="A130" i="17"/>
  <c r="A129" i="17"/>
  <c r="A128" i="17"/>
  <c r="A61" i="17"/>
  <c r="J142" i="17"/>
  <c r="N211" i="17"/>
  <c r="N178" i="17"/>
  <c r="G211" i="17"/>
  <c r="F211" i="17"/>
  <c r="E211" i="17"/>
  <c r="H211" i="17"/>
  <c r="I211" i="17"/>
  <c r="J211" i="17"/>
  <c r="K211" i="17"/>
  <c r="L211" i="17"/>
  <c r="M211" i="17"/>
  <c r="X23" i="18"/>
  <c r="V23" i="18"/>
  <c r="T23" i="18"/>
  <c r="R23" i="18"/>
  <c r="P23" i="18"/>
  <c r="N23" i="18"/>
  <c r="L23" i="18"/>
  <c r="J23" i="18"/>
  <c r="H23" i="18"/>
  <c r="F23" i="18"/>
  <c r="X19" i="18"/>
  <c r="V19" i="18"/>
  <c r="T19" i="18"/>
  <c r="R19" i="18"/>
  <c r="P19" i="18"/>
  <c r="N19" i="18"/>
  <c r="L19" i="18"/>
  <c r="J19" i="18"/>
  <c r="H19" i="18"/>
  <c r="F19" i="18"/>
  <c r="X48" i="18"/>
  <c r="V48" i="18"/>
  <c r="T48" i="18"/>
  <c r="R48" i="18"/>
  <c r="P48" i="18"/>
  <c r="N48" i="18"/>
  <c r="L48" i="18"/>
  <c r="J48" i="18"/>
  <c r="H48" i="18"/>
  <c r="F48" i="18"/>
  <c r="K178" i="17"/>
  <c r="L178" i="17"/>
  <c r="M178" i="17"/>
  <c r="P180" i="17"/>
  <c r="P181" i="17"/>
  <c r="P182" i="17"/>
  <c r="P183" i="17"/>
  <c r="P194" i="17"/>
  <c r="P195" i="17"/>
  <c r="P196" i="17"/>
  <c r="P197" i="17"/>
  <c r="P198" i="17"/>
  <c r="P209" i="17"/>
  <c r="P210" i="17"/>
  <c r="I142" i="17"/>
  <c r="H142" i="17"/>
  <c r="G142" i="17"/>
  <c r="F142" i="17"/>
  <c r="J178" i="17"/>
  <c r="I178" i="17"/>
  <c r="H178" i="17"/>
  <c r="G178" i="17"/>
  <c r="F178" i="17"/>
  <c r="E178" i="17"/>
  <c r="J255" i="17"/>
  <c r="J78" i="17" s="1"/>
  <c r="I255" i="17"/>
  <c r="I78" i="17" s="1"/>
  <c r="I16" i="17" s="1"/>
  <c r="H255" i="17"/>
  <c r="H78" i="17" s="1"/>
  <c r="H16" i="17" s="1"/>
  <c r="G255" i="17"/>
  <c r="G78" i="17" s="1"/>
  <c r="G16" i="17" s="1"/>
  <c r="F255" i="17"/>
  <c r="F78" i="17" s="1"/>
  <c r="G145" i="17"/>
  <c r="G151" i="17" s="1"/>
  <c r="H23" i="34"/>
  <c r="F23" i="34"/>
  <c r="H82" i="34"/>
  <c r="I82" i="34"/>
  <c r="I13" i="34"/>
  <c r="I23" i="34" s="1"/>
  <c r="J82" i="34"/>
  <c r="G82" i="34"/>
  <c r="F80" i="34"/>
  <c r="F82" i="34" s="1"/>
  <c r="G13" i="34"/>
  <c r="G23" i="34" s="1"/>
  <c r="F76" i="17"/>
  <c r="J76" i="17"/>
  <c r="H76" i="17"/>
  <c r="F13" i="17"/>
  <c r="H102" i="17"/>
  <c r="H13" i="17"/>
  <c r="I102" i="17"/>
  <c r="I13" i="17"/>
  <c r="J102" i="17"/>
  <c r="F8" i="34" l="1"/>
  <c r="G8" i="34" s="1"/>
  <c r="H8" i="34" s="1"/>
  <c r="I8" i="34" s="1"/>
  <c r="J8" i="34" s="1"/>
  <c r="K8" i="34" s="1"/>
  <c r="J13" i="34"/>
  <c r="J23" i="34" s="1"/>
  <c r="G13" i="17"/>
  <c r="G23" i="17" s="1"/>
  <c r="H83" i="17"/>
  <c r="E11" i="34"/>
  <c r="E23" i="34" s="1"/>
  <c r="H145" i="17"/>
  <c r="H151" i="17" s="1"/>
  <c r="G83" i="17"/>
  <c r="H23" i="17"/>
  <c r="I23" i="17"/>
  <c r="P211" i="17"/>
  <c r="G125" i="34"/>
  <c r="H119" i="34" s="1"/>
  <c r="H84" i="34" s="1"/>
  <c r="F132" i="17"/>
  <c r="G126" i="17" s="1"/>
  <c r="F81" i="17"/>
  <c r="F83" i="17" s="1"/>
  <c r="F16" i="17"/>
  <c r="F23" i="17" s="1"/>
  <c r="J16" i="17"/>
  <c r="J23" i="17" s="1"/>
  <c r="J83" i="17"/>
  <c r="I83" i="17"/>
  <c r="I145" i="17" l="1"/>
  <c r="I151" i="17" s="1"/>
  <c r="H125" i="34"/>
  <c r="I119" i="34" s="1"/>
  <c r="I84" i="34" s="1"/>
  <c r="G86" i="17"/>
  <c r="G132" i="17"/>
  <c r="H126" i="17" s="1"/>
  <c r="J145" i="17" l="1"/>
  <c r="J151" i="17" s="1"/>
  <c r="I125" i="34"/>
  <c r="J119" i="34" s="1"/>
  <c r="J84" i="34" s="1"/>
  <c r="H86" i="17"/>
  <c r="H132" i="17"/>
  <c r="I126" i="17" s="1"/>
  <c r="J125" i="34" l="1"/>
  <c r="K19" i="34" s="1"/>
  <c r="K21" i="34" s="1"/>
  <c r="K23" i="34" s="1"/>
  <c r="I86" i="17"/>
  <c r="I132" i="17"/>
  <c r="J126" i="17" s="1"/>
  <c r="J132" i="17" l="1"/>
  <c r="K19" i="17" s="1"/>
  <c r="K21" i="17" s="1"/>
  <c r="K23" i="17" s="1"/>
  <c r="J86" i="17"/>
</calcChain>
</file>

<file path=xl/sharedStrings.xml><?xml version="1.0" encoding="utf-8"?>
<sst xmlns="http://schemas.openxmlformats.org/spreadsheetml/2006/main" count="484" uniqueCount="260">
  <si>
    <t>Aircraft 3 tonnes or more but less than 30 tonnes MCTOW</t>
  </si>
  <si>
    <t>Aircraft less than 3 tonnes MCTOW</t>
  </si>
  <si>
    <t>Movements during
busy period (total
number of aircraft)</t>
  </si>
  <si>
    <t>Other aircraft</t>
  </si>
  <si>
    <t>Landings during year (total MCTOW in tonnes)</t>
  </si>
  <si>
    <t>Air passenger services—international</t>
  </si>
  <si>
    <t>Air passenger services—domestic</t>
  </si>
  <si>
    <t>During the runway busy hour</t>
  </si>
  <si>
    <t>During the runway busy day</t>
  </si>
  <si>
    <t>Airport Company</t>
  </si>
  <si>
    <t>Basis for Cost Allocation</t>
  </si>
  <si>
    <t>Key Capital Expenditure Projects—Consumer Demands Assessment</t>
  </si>
  <si>
    <t>Busy hour passenger numbers</t>
  </si>
  <si>
    <t>Number of passengers during year</t>
  </si>
  <si>
    <t>Works under construction</t>
  </si>
  <si>
    <t>Assets commissioned</t>
  </si>
  <si>
    <t>Pricing Period Starting Year</t>
  </si>
  <si>
    <t>Pricing Period Starting Year + 1</t>
  </si>
  <si>
    <t>Pricing Period Starting Year + 2</t>
  </si>
  <si>
    <t>Pricing Period Starting Year + 3</t>
  </si>
  <si>
    <t>Pricing Period Starting Year + 4</t>
  </si>
  <si>
    <t>Works under construction—previous year</t>
  </si>
  <si>
    <t>Capital Expenditure by Category</t>
  </si>
  <si>
    <t>for</t>
  </si>
  <si>
    <t>Inbound passengers</t>
  </si>
  <si>
    <t>Outbound passengers</t>
  </si>
  <si>
    <t>Forecast cost of capital</t>
  </si>
  <si>
    <t>Forecast depreciation</t>
  </si>
  <si>
    <t>Forecast revaluations</t>
  </si>
  <si>
    <t xml:space="preserve">Total Capital Expenditure </t>
  </si>
  <si>
    <t>Capital Expenditure by Key Capital Expenditure Project</t>
  </si>
  <si>
    <t>Specified Airport Services Information Disclosure Requirements</t>
  </si>
  <si>
    <t>Aircraft 30 tonnes MCTOW or more</t>
  </si>
  <si>
    <t xml:space="preserve">Description of the basis for forecasts, and/or assumptions made in forecasting </t>
  </si>
  <si>
    <t>REPORT ON DEMAND FORECASTS</t>
  </si>
  <si>
    <t>Schedule</t>
  </si>
  <si>
    <t>Information Templates</t>
  </si>
  <si>
    <t>Total capital expenditure</t>
  </si>
  <si>
    <t>Description</t>
  </si>
  <si>
    <t>Domestic</t>
  </si>
  <si>
    <t>International</t>
  </si>
  <si>
    <t>Regulated Airport</t>
  </si>
  <si>
    <t>Total</t>
  </si>
  <si>
    <t>Table of Contents</t>
  </si>
  <si>
    <t>($000)</t>
  </si>
  <si>
    <t>less</t>
  </si>
  <si>
    <t>Overview of the methodology used to determine the revenue requirement</t>
  </si>
  <si>
    <t>plus</t>
  </si>
  <si>
    <t>Description of any other factors that are considered in determining the forecast total revenue requirement</t>
  </si>
  <si>
    <t xml:space="preserve">less </t>
  </si>
  <si>
    <t>Asset replacement and renewal</t>
  </si>
  <si>
    <t>[Project 1]</t>
  </si>
  <si>
    <t>[Project 2]</t>
  </si>
  <si>
    <t>[Project 3]</t>
  </si>
  <si>
    <t>[Project 4]</t>
  </si>
  <si>
    <t>[Project 5]</t>
  </si>
  <si>
    <t>[Project 6]</t>
  </si>
  <si>
    <t>[Project 7]</t>
  </si>
  <si>
    <t>[Project 8]</t>
  </si>
  <si>
    <t>[Project 9]</t>
  </si>
  <si>
    <t>[Project 10]</t>
  </si>
  <si>
    <t>Other capital expenditure</t>
  </si>
  <si>
    <t>Corporate overheads</t>
  </si>
  <si>
    <t>Asset management and airport operations</t>
  </si>
  <si>
    <t>Asset maintenance</t>
  </si>
  <si>
    <t>Capacity growth</t>
  </si>
  <si>
    <t>Company Name</t>
  </si>
  <si>
    <t>plus (less)</t>
  </si>
  <si>
    <t>Capital expenditure</t>
  </si>
  <si>
    <t>Asset disposals</t>
  </si>
  <si>
    <t>Combined *</t>
  </si>
  <si>
    <t>* No disclosure of combined terminal forecasts is required for airports with no shared passenger terminal functional components.</t>
  </si>
  <si>
    <t xml:space="preserve">Forecast operational expenditure </t>
  </si>
  <si>
    <t>Pricing Period Starting Year Ended</t>
  </si>
  <si>
    <t>Forecast asset base—previous year</t>
  </si>
  <si>
    <t>Forecast asset base</t>
  </si>
  <si>
    <t>An explanation of where and why disclosures differ from the cost-allocation Input Methodology and/or, where costs are shared between regulated and non-regulated assets, an explanation of the basis for that allocation.</t>
  </si>
  <si>
    <t>Forecast adjustment resulting from cost allocation</t>
  </si>
  <si>
    <t xml:space="preserve">An explanation of how consumer demands have been assessed and incorporated for each reported project and the degree to which consumers agree with project scope, timing and cost. </t>
  </si>
  <si>
    <t>Page 1</t>
  </si>
  <si>
    <t>Page 2</t>
  </si>
  <si>
    <t>Page 3</t>
  </si>
  <si>
    <t>Page 4</t>
  </si>
  <si>
    <t>Page 5</t>
  </si>
  <si>
    <t>Page 6</t>
  </si>
  <si>
    <r>
      <t>International transit and transfer passengers</t>
    </r>
    <r>
      <rPr>
        <vertAlign val="superscript"/>
        <sz val="10"/>
        <color indexed="8"/>
        <rFont val="French Script MT"/>
        <family val="2"/>
      </rPr>
      <t>†</t>
    </r>
  </si>
  <si>
    <r>
      <rPr>
        <i/>
        <vertAlign val="superscript"/>
        <sz val="8"/>
        <color indexed="8"/>
        <rFont val="Arial"/>
        <family val="2"/>
      </rPr>
      <t>†</t>
    </r>
    <r>
      <rPr>
        <i/>
        <sz val="8"/>
        <color indexed="8"/>
        <rFont val="Arial"/>
        <family val="2"/>
      </rPr>
      <t xml:space="preserve"> NB. Forecasts of international transit and transfer passenger numbers relate only to airports with extant or planned international transit and transfer facilities</t>
    </r>
  </si>
  <si>
    <t>ref</t>
  </si>
  <si>
    <t>Landings during year (total number of
aircraft)</t>
  </si>
  <si>
    <t>18</t>
  </si>
  <si>
    <t>19</t>
  </si>
  <si>
    <t>Disclosure Date</t>
  </si>
  <si>
    <t>Pricing Period Starting Year + 5</t>
  </si>
  <si>
    <t>Pricing Period Starting Year + 6</t>
  </si>
  <si>
    <t>Pricing Period Starting Year + 7</t>
  </si>
  <si>
    <t>Pricing Period Starting Year + 8</t>
  </si>
  <si>
    <t>Pricing Period Starting Year + 9</t>
  </si>
  <si>
    <r>
      <rPr>
        <sz val="8"/>
        <color indexed="8"/>
        <rFont val="Arial"/>
        <family val="2"/>
      </rPr>
      <t>¹</t>
    </r>
    <r>
      <rPr>
        <i/>
        <sz val="8"/>
        <color indexed="8"/>
        <rFont val="Arial"/>
        <family val="2"/>
      </rPr>
      <t xml:space="preserve"> applies only to schedule 18</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</si>
  <si>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</si>
  <si>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</si>
  <si>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</si>
  <si>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Pricing Period Starting Year (year ended)</t>
  </si>
  <si>
    <t>Disclosure year of most recent annual disclosure (year ended) ¹</t>
  </si>
  <si>
    <t>Year of most recent annual disclosure (year ended)</t>
  </si>
  <si>
    <t>[Project 11]</t>
  </si>
  <si>
    <t>[Project 12]</t>
  </si>
  <si>
    <t>[Project 13]</t>
  </si>
  <si>
    <t>[Project 14]</t>
  </si>
  <si>
    <t>[Project 15]</t>
  </si>
  <si>
    <t>[Project 16]</t>
  </si>
  <si>
    <t>[Project 17]</t>
  </si>
  <si>
    <t>[Project 18]</t>
  </si>
  <si>
    <t>[Project 19]</t>
  </si>
  <si>
    <t>[Project 20]</t>
  </si>
  <si>
    <t>(000)</t>
  </si>
  <si>
    <t>*  Disclosure for pricing period starting year – 1 is only required if no disclosure has been made pursuant to clause 2(3) in respect of the year directly preceding the pricing period starting year.</t>
  </si>
  <si>
    <t>Forecast operational expenditure</t>
  </si>
  <si>
    <t>[Project 21]</t>
  </si>
  <si>
    <t>[Project 22]</t>
  </si>
  <si>
    <t>[Project 23]</t>
  </si>
  <si>
    <t>[Project 24]</t>
  </si>
  <si>
    <t>[Project 25]</t>
  </si>
  <si>
    <t>[Project 26]</t>
  </si>
  <si>
    <t>[Project 27]</t>
  </si>
  <si>
    <t>[Project 28]</t>
  </si>
  <si>
    <t>[Project 29]</t>
  </si>
  <si>
    <t>[Project 30]</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</si>
  <si>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18–19 of  Commerce Commission decision 715  (Commerce Act (Specified Airport Services Information Disclosure) Determination 2010). </t>
    </r>
  </si>
  <si>
    <t xml:space="preserve">Disclosure Template Guidelines for Information Entry </t>
  </si>
  <si>
    <t>Opening RAB</t>
  </si>
  <si>
    <t>Opening carry forward adjustment</t>
  </si>
  <si>
    <t>Opening investment value</t>
  </si>
  <si>
    <t>Default assumption</t>
  </si>
  <si>
    <t>Airport assumption</t>
  </si>
  <si>
    <t>Cash flow timing  - days from year end</t>
  </si>
  <si>
    <t>Forecast holding costs</t>
  </si>
  <si>
    <t>Pricing incentives</t>
  </si>
  <si>
    <t>Other incentives</t>
  </si>
  <si>
    <t>Total financial incentives</t>
  </si>
  <si>
    <t>Version 3.0</t>
  </si>
  <si>
    <t xml:space="preserve">Land </t>
  </si>
  <si>
    <t>Sealed Surfaces</t>
  </si>
  <si>
    <t xml:space="preserve">Infrastructure and buildings </t>
  </si>
  <si>
    <t>Forecast assets commissioned</t>
  </si>
  <si>
    <t>Total revaluations</t>
  </si>
  <si>
    <t>Forecast revaluation rate applied</t>
  </si>
  <si>
    <t>Forecast regulatory profit / (loss)</t>
  </si>
  <si>
    <t>Forecast regulatory investment value</t>
  </si>
  <si>
    <t>ROI - comparable to a post tax WACC</t>
  </si>
  <si>
    <t>Forecast closing carry forward adjustment</t>
  </si>
  <si>
    <t>Total forecast closing carry forward adjustment</t>
  </si>
  <si>
    <t>Forecast pricing asset base</t>
  </si>
  <si>
    <t>Forecast pricing asset base—previous year</t>
  </si>
  <si>
    <t>Forecast pricing revenue requirement (including revenues associated with assets held for future use)</t>
  </si>
  <si>
    <t>Vehicles, plant and equipment</t>
  </si>
  <si>
    <t>Forecast assets held for future use revenue</t>
  </si>
  <si>
    <t>Forecast assets held for future use operating costs</t>
  </si>
  <si>
    <t>Forecast assets held for future use disposals</t>
  </si>
  <si>
    <t>Forecast assets held for future use additions</t>
  </si>
  <si>
    <t>Forecast total revenue requirement (including  revenues from assets held for future use charge )</t>
  </si>
  <si>
    <t>Regulatory asset base</t>
  </si>
  <si>
    <t>Regulatory asset base (applicable to price setting)</t>
  </si>
  <si>
    <t>Forecast unlevered tax</t>
  </si>
  <si>
    <t>Forecast closing carry forward from previous price setting event</t>
  </si>
  <si>
    <t>Opening carry forward adjustments from current price setting event</t>
  </si>
  <si>
    <t>[description of closing carry forward adjustment]</t>
  </si>
  <si>
    <t>Please explain each adjustment and how this has been calculated</t>
  </si>
  <si>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Internal consistency checking is not applied in Schedules 18–19.
</t>
    </r>
    <r>
      <rPr>
        <i/>
        <sz val="10"/>
        <color indexed="8"/>
        <rFont val="Arial"/>
        <family val="2"/>
      </rPr>
      <t/>
    </r>
  </si>
  <si>
    <t>Forecast CPI consistent with the IMs</t>
  </si>
  <si>
    <t>Forecast CPI used to set prices</t>
  </si>
  <si>
    <t>Opening tracking revaluations</t>
  </si>
  <si>
    <t>Opening base value</t>
  </si>
  <si>
    <t>Initial base value</t>
  </si>
  <si>
    <t>Closing base value</t>
  </si>
  <si>
    <t>Tracking revaluations</t>
  </si>
  <si>
    <t>Forecast total revenue requirement (excluding assets held for future use charges)</t>
  </si>
  <si>
    <t>Other opening carry forward adjustments</t>
  </si>
  <si>
    <t>Explanation how the closing investment value provides a good indication of the remaining capital expected to be recovered by the airport in future pricing periods and the degree of stakeholder acceptance</t>
  </si>
  <si>
    <t>Explanation and evidence if airport assumption is different from default</t>
  </si>
  <si>
    <t>Post-tax WACC</t>
  </si>
  <si>
    <t xml:space="preserve">Forecast assets held for future use charges </t>
  </si>
  <si>
    <t>Forecast total revenue requirement (including assets held for future use charges)</t>
  </si>
  <si>
    <t>Forecast revenue for services applicable to price setting event (excluding assets held for future use charges)</t>
  </si>
  <si>
    <t>Forecast closing asset base</t>
  </si>
  <si>
    <t>Opening regulatory asset base (applicable to price setting)</t>
  </si>
  <si>
    <t>Overview of the methodology used to determine the revenue requirement for pricing assets</t>
  </si>
  <si>
    <t>Description of and explanation for any alternative methodologies with equivalent effect that have been applied</t>
  </si>
  <si>
    <t>SCHEDULE 18: REPORT ON THE FORECAST TOTAL ASSET BASE REVENUE REQUIREMENTS</t>
  </si>
  <si>
    <t>18(i): Internal Rate of Return</t>
  </si>
  <si>
    <t>18(ii): Opening carry forward adjustment</t>
  </si>
  <si>
    <t>18(iii): Forecast closing carry forward adjustment</t>
  </si>
  <si>
    <t>18(iv): Cash flow timing assumptions</t>
  </si>
  <si>
    <t>SCHEDULE 18: REPORT ON THE FORECAST TOTAL ASSET BASE REVENUE REQUIREMENTS (cont)</t>
  </si>
  <si>
    <t>18(v): Total Revenue Requirement</t>
  </si>
  <si>
    <t>SCHEDULE 18: REPORT ON THE FORECAST TOTAL ASSET BASE REVENUE REQUIREMENTS (cont 3)</t>
  </si>
  <si>
    <t>18(vi): Opening regulatory asset base</t>
  </si>
  <si>
    <t>18(vii): Forecast Asset Base</t>
  </si>
  <si>
    <t>18(viii): Forecast Works Under Construction</t>
  </si>
  <si>
    <t>SCHEDULE 18: REPORT ON THE FORECAST TOTAL ASSET BASE REVENUE REQUIREMENTS (cont 4)</t>
  </si>
  <si>
    <t>18(x): Forecast Capital Expenditure</t>
  </si>
  <si>
    <t>SCHEDULE 18: REPORT ON THE FORECAST TOTAL ASSET BASE REVENUE REQUIREMENTS (cont 5)</t>
  </si>
  <si>
    <t>18(xi) Forecast operational expenditure</t>
  </si>
  <si>
    <t>SCHEDULE 18: REPORT ON THE FORECAST TOTAL ASSET BASE REVENUE REQUIREMENTS (cont 6)</t>
  </si>
  <si>
    <t>18(xii) Forecast financial incentives</t>
  </si>
  <si>
    <t>18(xiii) Forecast revaluations</t>
  </si>
  <si>
    <t>18(xiv) Alternative methodologies with equivalent effect</t>
  </si>
  <si>
    <t>SCHEDULE 19: REPORT ON THE FORECAST PRICING ASSET BASE REVENUE REQUIREMENTS</t>
  </si>
  <si>
    <t>19(i): Internal Rate of Return</t>
  </si>
  <si>
    <t>19(ii): Opening carry forward adjustment</t>
  </si>
  <si>
    <t>19(iii): Forecast closing carry forward adjustment</t>
  </si>
  <si>
    <t>19(iv): Cash flow timing assumptions</t>
  </si>
  <si>
    <t>SCHEDULE 19: REPORT ON THE FORECAST PRICING ASSET BASE REVENUE REQUIREMENTS (cont)</t>
  </si>
  <si>
    <t>SCHEDULE 19: REPORT ON THE FORECAST PRICING ASSET BASE REVENUE REQUIREMENTS (cont 3)</t>
  </si>
  <si>
    <t>19(vi): Opening regulatory asset base</t>
  </si>
  <si>
    <t>19(vii): Forecast Pricing Asset Base</t>
  </si>
  <si>
    <t>SCHEDULE 20: REPORT ON DEMAND FORECASTS</t>
  </si>
  <si>
    <t>20a: Passenger terminal demand</t>
  </si>
  <si>
    <t>SCHEDULE 20: REPORT ON DEMAND FORECASTS (cont)</t>
  </si>
  <si>
    <t>20b: Aircraft Runway Movements</t>
  </si>
  <si>
    <t>REPORT ON THE FORECAST TOTAL ASSET BASE REVENUE REQUIREMENTS</t>
  </si>
  <si>
    <t>20</t>
  </si>
  <si>
    <t>REPORT ON THE FORECAST PRICING ASSET BASE REVENUE REQUIREMENTS</t>
  </si>
  <si>
    <t>Evidence to support of the differences between the airport forecast cost of capital it cost of capital and the post-tax IRR  and the Commission published cost of capital</t>
  </si>
  <si>
    <t>Description of and explanation for the depreciation methodology applied</t>
  </si>
  <si>
    <t>Templates for Schedules 18–20 (Disclosure Following a Price Setting Event)</t>
  </si>
  <si>
    <t>Version 3.0.  Prepared 16 June 2016</t>
  </si>
  <si>
    <t>Assets held for future use opening cost—previous year</t>
  </si>
  <si>
    <t>19(v): Total Revenue Requirement for Pricing Assets</t>
  </si>
  <si>
    <t>Assets held for future use forecast closing cost</t>
  </si>
  <si>
    <t>Forecast closing investment value</t>
  </si>
  <si>
    <t>18(ix): Assets held for future use cost and base value</t>
  </si>
  <si>
    <t>Forecast net cash flows</t>
  </si>
  <si>
    <t>Risk allocation adjustment</t>
  </si>
  <si>
    <t>Forecast other operating revenue (not applicable to the price setting event)</t>
  </si>
  <si>
    <t>Forecast lease, rental and concession income (not applicable to the price setting event)</t>
  </si>
  <si>
    <t>Forecast revenue for services applicable to the price setting event</t>
  </si>
  <si>
    <t>Forecast revenue from airport activity charges applicable to the price setting event</t>
  </si>
  <si>
    <t>Forecast other operating revenue (applicable to the price setting event)</t>
  </si>
  <si>
    <t xml:space="preserve">Forecast assets held for future use revaluations </t>
  </si>
  <si>
    <t>Forecast pricing CPI (%)</t>
  </si>
  <si>
    <t>Forecast IM CPI (%)</t>
  </si>
  <si>
    <t>Forecast revaluations if using forecast IM CPI</t>
  </si>
  <si>
    <t>Forecast asset disposals</t>
  </si>
  <si>
    <t>Un-forecast revaluation gain/loss</t>
  </si>
  <si>
    <t>Forecast pricing revenue requirement (excluding assets held for future use charges)</t>
  </si>
  <si>
    <t>Forecast pricing revenue requirement (including assets held for future use charges)</t>
  </si>
  <si>
    <t>First day of pricing period</t>
  </si>
  <si>
    <t>Assumptions and justifications of on assets held for future use charges</t>
  </si>
  <si>
    <t>Total opening carry forward adjustments</t>
  </si>
  <si>
    <t>Describe the degree of stakeholder acceptance of the opening carry forward adjustment</t>
  </si>
  <si>
    <t>Forecast pricing revenue for services applicable to the price setting event pricing revenue requirement (excluding revenues on assets held for future use)</t>
  </si>
  <si>
    <t>WACC percentile equivalent associated with the forecast cost of capital</t>
  </si>
  <si>
    <t>WACC percentile equivalent associated with the post-tax IRR</t>
  </si>
  <si>
    <t>Discuss the extent of stakeholder acceptance of the opening carry forward adjustment</t>
  </si>
  <si>
    <t>Schedules 18–20</t>
  </si>
  <si>
    <t>Page 7</t>
  </si>
  <si>
    <t>Page 8</t>
  </si>
  <si>
    <t>Page 9</t>
  </si>
  <si>
    <t>Page 10</t>
  </si>
  <si>
    <t>Page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</si>
</sst>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_)"/>
    <numFmt numFmtId="165" formatCode="_([$-1409]h:mm\ AM/PM;@"/>
    <numFmt numFmtId="166" formatCode="_(* 0000_);_(* \(0000\);_(* &quot;–&quot;??_);_(@_)"/>
    <numFmt numFmtId="167" formatCode="_([$-1409]d\ mmmm\ yyyy;_(@"/>
    <numFmt numFmtId="168" formatCode="[$-1409]d\ mmm\ yy;@"/>
    <numFmt numFmtId="169" formatCode="_(* #,##0.00%_);_(* \(#,##0.00%\);_(* &quot;–&quot;???_);_(* @_)"/>
    <numFmt numFmtId="170" formatCode="_(* #,##0%_);_(* \(#,##0%\);_(* &quot;–&quot;???_);_(* @_)"/>
    <numFmt numFmtId="171" formatCode="_(* #,##0.0%_);_(* \(#,##0.0%\);_(* &quot;–&quot;???_);_(* @_)"/>
    <numFmt numFmtId="172" formatCode="_(* #,##0_);_(* \(#,##0\);_(* &quot;–&quot;??_);_(* @_)"/>
    <numFmt numFmtId="173" formatCode="_(* #,##0.0_);_(* \(#,##0.0\);_(* &quot;–&quot;???_);_(* @_)"/>
    <numFmt numFmtId="174" formatCode="_(* #,##0.00_);_(* \(#,##0.00\);_(* &quot;–&quot;???_);_(* @_)"/>
    <numFmt numFmtId="175" formatCode="_(* #,##0.0000_);_(* \(#,##0.0000\);_(* &quot;–&quot;??_);_(* @_)"/>
    <numFmt numFmtId="176" formatCode="_(* @_)"/>
    <numFmt numFmtId="177" formatCode="_(* [$-1409]d\ mmm\ yyyy\ h\ AM/PM_);_(* @"/>
  </numFmts>
  <fonts count="51" x14ac:knownFonts="1">
    <font>
      <sz val="10"/>
      <color theme="1"/>
      <name val="Arial"/>
      <family val="4"/>
      <scheme val="minor"/>
    </font>
    <font>
      <sz val="8"/>
      <name val="Arial"/>
      <family val="2"/>
    </font>
    <font>
      <sz val="12"/>
      <name val="Arial"/>
      <family val="2"/>
    </font>
    <font>
      <vertAlign val="superscript"/>
      <sz val="10"/>
      <color indexed="8"/>
      <name val="French Script MT"/>
      <family val="2"/>
    </font>
    <font>
      <sz val="8"/>
      <color indexed="8"/>
      <name val="Arial"/>
      <family val="2"/>
    </font>
    <font>
      <i/>
      <sz val="8"/>
      <color indexed="8"/>
      <name val="Arial"/>
      <family val="2"/>
    </font>
    <font>
      <sz val="10"/>
      <color indexed="8"/>
      <name val="Arial"/>
      <family val="2"/>
    </font>
    <font>
      <i/>
      <vertAlign val="superscript"/>
      <sz val="8"/>
      <color indexed="8"/>
      <name val="Arial"/>
      <family val="2"/>
    </font>
    <font>
      <i/>
      <sz val="8"/>
      <name val="Arial"/>
      <family val="2"/>
    </font>
    <font>
      <i/>
      <sz val="10"/>
      <color indexed="8"/>
      <name val="Arial"/>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i/>
      <sz val="10"/>
      <color theme="1"/>
      <name val="Arial"/>
      <family val="2"/>
      <scheme val="minor"/>
    </font>
    <font>
      <sz val="10"/>
      <color theme="8"/>
      <name val="Arial"/>
      <family val="2"/>
      <scheme val="minor"/>
    </font>
    <font>
      <b/>
      <sz val="10"/>
      <color theme="1"/>
      <name val="Arial"/>
      <family val="2"/>
      <scheme val="minor"/>
    </font>
    <font>
      <i/>
      <sz val="8"/>
      <color theme="1"/>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b/>
      <sz val="13"/>
      <color theme="4"/>
      <name val="Arial"/>
      <family val="2"/>
      <scheme val="minor"/>
    </font>
    <font>
      <sz val="10"/>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s>
  <fills count="3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indexed="0"/>
      </top>
      <bottom/>
      <diagonal/>
    </border>
    <border>
      <left/>
      <right/>
      <top/>
      <bottom style="thin">
        <color indexed="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right/>
      <top/>
      <bottom style="thin">
        <color theme="5"/>
      </bottom>
      <diagonal/>
    </border>
    <border>
      <left/>
      <right/>
      <top style="thin">
        <color theme="5"/>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5"/>
      </left>
      <right style="thin">
        <color indexed="64"/>
      </right>
      <top/>
      <bottom/>
      <diagonal/>
    </border>
    <border>
      <left style="thin">
        <color theme="5"/>
      </left>
      <right/>
      <top/>
      <bottom style="thin">
        <color theme="5"/>
      </bottom>
      <diagonal/>
    </border>
    <border>
      <left/>
      <right style="thin">
        <color theme="5"/>
      </right>
      <top style="thin">
        <color theme="5"/>
      </top>
      <bottom style="thin">
        <color theme="5"/>
      </bottom>
      <diagonal/>
    </border>
    <border>
      <left/>
      <right style="thin">
        <color theme="5"/>
      </right>
      <top style="medium">
        <color theme="5"/>
      </top>
      <bottom style="medium">
        <color theme="5"/>
      </bottom>
      <diagonal/>
    </border>
    <border>
      <left style="thin">
        <color theme="5"/>
      </left>
      <right/>
      <top style="thin">
        <color theme="5"/>
      </top>
      <bottom style="thin">
        <color theme="5"/>
      </bottom>
      <diagonal/>
    </border>
    <border>
      <left style="thin">
        <color theme="5"/>
      </left>
      <right/>
      <top style="medium">
        <color theme="5"/>
      </top>
      <bottom style="medium">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172" fontId="11" fillId="0" borderId="0" applyFont="0" applyFill="0" applyBorder="0" applyAlignment="0" applyProtection="0">
      <alignment horizontal="left"/>
      <protection locked="0"/>
    </xf>
    <xf numFmtId="173" fontId="11" fillId="0" borderId="0" applyFont="0" applyFill="0" applyBorder="0" applyAlignment="0" applyProtection="0">
      <protection locked="0"/>
    </xf>
    <xf numFmtId="174" fontId="11" fillId="0" borderId="0" applyFont="0" applyFill="0" applyBorder="0" applyAlignment="0" applyProtection="0">
      <protection locked="0"/>
    </xf>
    <xf numFmtId="175" fontId="11" fillId="0" borderId="0" applyFont="0" applyFill="0" applyBorder="0" applyAlignment="0" applyProtection="0"/>
    <xf numFmtId="0" fontId="10" fillId="4" borderId="19">
      <alignment horizontal="left" vertical="top" wrapText="1" indent="1"/>
      <protection locked="0"/>
    </xf>
    <xf numFmtId="0" fontId="12" fillId="4" borderId="19" applyNumberFormat="0">
      <protection locked="0"/>
    </xf>
    <xf numFmtId="0" fontId="10" fillId="5" borderId="0"/>
    <xf numFmtId="167" fontId="11" fillId="0" borderId="0" applyFont="0" applyFill="0" applyBorder="0" applyProtection="0">
      <protection locked="0"/>
    </xf>
    <xf numFmtId="168" fontId="11" fillId="0" borderId="0" applyFont="0" applyFill="0" applyBorder="0" applyAlignment="0" applyProtection="0">
      <alignment wrapText="1"/>
    </xf>
    <xf numFmtId="177" fontId="11" fillId="0" borderId="0" applyFont="0" applyFill="0" applyBorder="0" applyAlignment="0" applyProtection="0">
      <protection locked="0"/>
    </xf>
    <xf numFmtId="0" fontId="13" fillId="0" borderId="19" applyFill="0">
      <alignment horizontal="center"/>
    </xf>
    <xf numFmtId="167" fontId="13" fillId="0" borderId="19" applyFill="0">
      <alignment horizontal="center" vertical="center"/>
    </xf>
    <xf numFmtId="49" fontId="14" fillId="0" borderId="0" applyFill="0" applyProtection="0">
      <alignment horizontal="left" indent="1"/>
    </xf>
    <xf numFmtId="0" fontId="15" fillId="0" borderId="0" applyNumberFormat="0" applyFill="0" applyBorder="0" applyAlignment="0" applyProtection="0">
      <alignment vertical="top"/>
      <protection locked="0"/>
    </xf>
    <xf numFmtId="0" fontId="16" fillId="0" borderId="0" applyNumberFormat="0" applyFill="0" applyAlignment="0"/>
    <xf numFmtId="0" fontId="16" fillId="0" borderId="0" applyNumberFormat="0" applyFill="0" applyAlignment="0" applyProtection="0"/>
    <xf numFmtId="0" fontId="17" fillId="0" borderId="0" applyNumberFormat="0" applyFill="0" applyAlignment="0"/>
    <xf numFmtId="49" fontId="18" fillId="2" borderId="0" applyFill="0" applyBorder="0">
      <alignment horizontal="left"/>
    </xf>
    <xf numFmtId="0" fontId="11" fillId="2" borderId="0" applyFill="0" applyBorder="0">
      <alignment wrapText="1"/>
    </xf>
    <xf numFmtId="0" fontId="10" fillId="5" borderId="20" applyNumberFormat="0">
      <alignment horizontal="left"/>
    </xf>
    <xf numFmtId="0" fontId="19" fillId="0" borderId="0" applyNumberFormat="0" applyFill="0" applyBorder="0" applyAlignment="0" applyProtection="0">
      <alignment vertical="top"/>
      <protection locked="0"/>
    </xf>
    <xf numFmtId="49" fontId="20" fillId="0" borderId="0" applyFill="0" applyBorder="0">
      <alignment horizontal="right" indent="1"/>
    </xf>
    <xf numFmtId="49" fontId="21" fillId="0" borderId="0" applyFill="0" applyBorder="0">
      <alignment horizontal="center" wrapText="1"/>
    </xf>
    <xf numFmtId="0" fontId="21" fillId="0" borderId="0" applyFill="0" applyBorder="0">
      <alignment horizontal="centerContinuous" wrapText="1"/>
    </xf>
    <xf numFmtId="0" fontId="21" fillId="0" borderId="0" applyFill="0" applyBorder="0">
      <alignment horizontal="center" wrapText="1"/>
    </xf>
    <xf numFmtId="49" fontId="10" fillId="0" borderId="0" applyFill="0" applyBorder="0">
      <alignment horizontal="left" indent="1"/>
    </xf>
    <xf numFmtId="49" fontId="10" fillId="0" borderId="0" applyFill="0" applyBorder="0">
      <alignment horizontal="left" wrapText="1" indent="2"/>
    </xf>
    <xf numFmtId="0" fontId="10" fillId="5" borderId="19" applyNumberFormat="0">
      <alignment horizontal="left"/>
    </xf>
    <xf numFmtId="49" fontId="22" fillId="5" borderId="21">
      <alignment horizontal="right" indent="2"/>
    </xf>
    <xf numFmtId="9" fontId="11" fillId="0" borderId="0" applyFont="0" applyFill="0" applyBorder="0" applyAlignment="0" applyProtection="0"/>
    <xf numFmtId="170" fontId="11" fillId="0" borderId="0" applyFont="0" applyFill="0" applyBorder="0" applyAlignment="0" applyProtection="0">
      <protection locked="0"/>
    </xf>
    <xf numFmtId="171" fontId="11" fillId="0" borderId="0" applyFont="0" applyFill="0" applyBorder="0" applyAlignment="0" applyProtection="0">
      <protection locked="0"/>
    </xf>
    <xf numFmtId="169" fontId="11" fillId="0" borderId="0" applyFont="0" applyFill="0" applyBorder="0" applyAlignment="0" applyProtection="0">
      <protection locked="0"/>
    </xf>
    <xf numFmtId="0" fontId="10" fillId="5" borderId="22" applyNumberFormat="0">
      <alignment horizontal="left"/>
    </xf>
    <xf numFmtId="164" fontId="11" fillId="0" borderId="0" applyFont="0" applyFill="0" applyBorder="0" applyAlignment="0" applyProtection="0">
      <alignment horizontal="left"/>
      <protection locked="0"/>
    </xf>
    <xf numFmtId="176" fontId="11" fillId="0" borderId="0" applyFont="0" applyFill="0" applyBorder="0">
      <alignment horizontal="left"/>
      <protection locked="0"/>
    </xf>
    <xf numFmtId="165" fontId="11" fillId="0" borderId="0" applyFont="0" applyFill="0" applyBorder="0" applyAlignment="0" applyProtection="0">
      <alignment horizontal="left"/>
      <protection locked="0"/>
    </xf>
    <xf numFmtId="0" fontId="11" fillId="6" borderId="0"/>
    <xf numFmtId="166" fontId="11" fillId="0" borderId="0" applyFont="0" applyFill="0" applyBorder="0" applyAlignment="0" applyProtection="0">
      <alignment horizontal="left"/>
      <protection locked="0"/>
    </xf>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38" applyNumberFormat="0" applyAlignment="0" applyProtection="0"/>
    <xf numFmtId="0" fontId="43" fillId="11" borderId="39" applyNumberFormat="0" applyAlignment="0" applyProtection="0"/>
    <xf numFmtId="0" fontId="44" fillId="11" borderId="38" applyNumberFormat="0" applyAlignment="0" applyProtection="0"/>
    <xf numFmtId="0" fontId="45" fillId="0" borderId="40" applyNumberFormat="0" applyFill="0" applyAlignment="0" applyProtection="0"/>
    <xf numFmtId="0" fontId="46" fillId="12" borderId="41" applyNumberFormat="0" applyAlignment="0" applyProtection="0"/>
    <xf numFmtId="0" fontId="47" fillId="0" borderId="0" applyNumberFormat="0" applyFill="0" applyBorder="0" applyAlignment="0" applyProtection="0"/>
    <xf numFmtId="0" fontId="10" fillId="13" borderId="42" applyNumberFormat="0" applyFont="0" applyAlignment="0" applyProtection="0"/>
    <xf numFmtId="0" fontId="48" fillId="0" borderId="43" applyNumberFormat="0" applyFill="0" applyAlignment="0" applyProtection="0"/>
    <xf numFmtId="0" fontId="49"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49" fillId="37" borderId="0" applyNumberFormat="0" applyBorder="0" applyAlignment="0" applyProtection="0"/>
  </cellStyleXfs>
  <cellXfs count="201">
    <xf numFmtId="0" fontId="0" fillId="0" borderId="0" xfId="0"/>
    <xf numFmtId="0" fontId="0" fillId="0" borderId="0" xfId="0" applyFill="1"/>
    <xf numFmtId="0" fontId="2" fillId="0" borderId="0" xfId="0" applyFont="1"/>
    <xf numFmtId="0" fontId="0" fillId="0" borderId="0" xfId="0" applyAlignment="1"/>
    <xf numFmtId="0" fontId="0" fillId="0" borderId="0" xfId="0" applyFill="1" applyAlignment="1">
      <alignment wrapText="1"/>
    </xf>
    <xf numFmtId="0" fontId="0" fillId="0" borderId="0" xfId="0" applyBorder="1"/>
    <xf numFmtId="0" fontId="2" fillId="0" borderId="0" xfId="0" applyFont="1" applyAlignment="1"/>
    <xf numFmtId="0" fontId="23" fillId="6" borderId="23" xfId="38" applyFont="1" applyFill="1" applyBorder="1" applyAlignment="1"/>
    <xf numFmtId="0" fontId="23" fillId="6" borderId="1" xfId="38" applyFont="1" applyFill="1" applyBorder="1" applyAlignment="1"/>
    <xf numFmtId="0" fontId="23" fillId="4" borderId="24" xfId="0" applyFont="1" applyFill="1" applyBorder="1"/>
    <xf numFmtId="0" fontId="23" fillId="6" borderId="0" xfId="38" applyFont="1" applyFill="1" applyBorder="1" applyAlignment="1"/>
    <xf numFmtId="49" fontId="24" fillId="6" borderId="0" xfId="22" applyFont="1" applyFill="1" applyBorder="1">
      <alignment horizontal="right" indent="1"/>
    </xf>
    <xf numFmtId="0" fontId="25" fillId="6" borderId="0" xfId="38" applyFont="1" applyFill="1" applyBorder="1" applyAlignment="1"/>
    <xf numFmtId="0" fontId="23" fillId="5" borderId="0" xfId="7" applyFont="1" applyFill="1" applyBorder="1"/>
    <xf numFmtId="0" fontId="23" fillId="5" borderId="0" xfId="7" applyFont="1" applyFill="1" applyBorder="1" applyAlignment="1"/>
    <xf numFmtId="172" fontId="26" fillId="4" borderId="19" xfId="6" applyNumberFormat="1" applyFont="1" applyFill="1" applyBorder="1">
      <protection locked="0"/>
    </xf>
    <xf numFmtId="0" fontId="25" fillId="5" borderId="0" xfId="7" applyFont="1" applyFill="1" applyBorder="1" applyAlignment="1">
      <alignment horizontal="right"/>
    </xf>
    <xf numFmtId="172" fontId="23" fillId="5" borderId="19" xfId="1" applyFont="1" applyFill="1" applyBorder="1" applyProtection="1">
      <alignment horizontal="left"/>
    </xf>
    <xf numFmtId="172" fontId="26" fillId="4" borderId="19" xfId="1" applyFont="1" applyFill="1" applyBorder="1">
      <alignment horizontal="left"/>
      <protection locked="0"/>
    </xf>
    <xf numFmtId="0" fontId="23" fillId="5" borderId="0" xfId="7" applyFont="1" applyFill="1" applyBorder="1" applyAlignment="1">
      <alignment horizontal="left"/>
    </xf>
    <xf numFmtId="0" fontId="27" fillId="5" borderId="0" xfId="7" applyFont="1" applyFill="1" applyBorder="1" applyAlignment="1">
      <alignment horizontal="left" indent="1"/>
    </xf>
    <xf numFmtId="0" fontId="23" fillId="5" borderId="2" xfId="7" applyFont="1" applyFill="1" applyBorder="1" applyAlignment="1"/>
    <xf numFmtId="0" fontId="23" fillId="5" borderId="2" xfId="7" applyFont="1" applyFill="1" applyBorder="1"/>
    <xf numFmtId="0" fontId="23" fillId="4" borderId="0" xfId="0" applyFont="1" applyFill="1" applyBorder="1"/>
    <xf numFmtId="49" fontId="27" fillId="5" borderId="0" xfId="23" applyFont="1" applyFill="1" applyBorder="1">
      <alignment horizontal="center" wrapText="1"/>
    </xf>
    <xf numFmtId="0" fontId="23" fillId="5" borderId="0" xfId="7" applyFont="1" applyFill="1" applyBorder="1" applyAlignment="1">
      <alignment horizontal="left" indent="1"/>
    </xf>
    <xf numFmtId="172" fontId="23" fillId="5" borderId="22" xfId="1" applyFont="1" applyFill="1" applyBorder="1" applyProtection="1">
      <alignment horizontal="left"/>
    </xf>
    <xf numFmtId="172" fontId="23" fillId="5" borderId="0" xfId="1" applyFont="1" applyFill="1" applyBorder="1" applyProtection="1">
      <alignment horizontal="left"/>
    </xf>
    <xf numFmtId="0" fontId="23" fillId="6" borderId="1" xfId="38" applyFont="1" applyFill="1" applyBorder="1"/>
    <xf numFmtId="0" fontId="23" fillId="6" borderId="24" xfId="38" applyFont="1" applyFill="1" applyBorder="1"/>
    <xf numFmtId="0" fontId="23" fillId="6" borderId="0" xfId="38" applyFont="1" applyFill="1" applyBorder="1"/>
    <xf numFmtId="0" fontId="28" fillId="5" borderId="0" xfId="13" applyNumberFormat="1" applyFont="1" applyFill="1" applyBorder="1" applyAlignment="1">
      <alignment horizontal="right"/>
    </xf>
    <xf numFmtId="168" fontId="27" fillId="5" borderId="0" xfId="9" applyFont="1" applyFill="1" applyBorder="1" applyAlignment="1">
      <alignment horizontal="center" wrapText="1"/>
    </xf>
    <xf numFmtId="0" fontId="23" fillId="5" borderId="0" xfId="7" applyFont="1" applyFill="1" applyBorder="1" applyAlignment="1">
      <alignment horizontal="left" indent="2"/>
    </xf>
    <xf numFmtId="49" fontId="28" fillId="5" borderId="0" xfId="13" applyFont="1" applyFill="1" applyBorder="1" applyAlignment="1">
      <alignment horizontal="left" vertical="top" indent="1"/>
    </xf>
    <xf numFmtId="0" fontId="23" fillId="5" borderId="0" xfId="7" applyFont="1" applyFill="1" applyBorder="1" applyAlignment="1">
      <alignment horizontal="left" vertical="center" wrapText="1"/>
    </xf>
    <xf numFmtId="0" fontId="23" fillId="5" borderId="0" xfId="7" applyFont="1" applyFill="1" applyBorder="1" applyAlignment="1">
      <alignment horizontal="left" vertical="center"/>
    </xf>
    <xf numFmtId="0" fontId="23" fillId="5" borderId="0" xfId="7" applyFont="1" applyFill="1" applyBorder="1" applyAlignment="1">
      <alignment horizontal="left" vertical="center" wrapText="1" indent="1"/>
    </xf>
    <xf numFmtId="0" fontId="23" fillId="5" borderId="2" xfId="0" applyFont="1" applyFill="1" applyBorder="1" applyAlignment="1">
      <alignment horizontal="left" vertical="center" wrapText="1" indent="1"/>
    </xf>
    <xf numFmtId="0" fontId="23" fillId="5" borderId="0" xfId="0" applyFont="1" applyFill="1" applyBorder="1" applyAlignment="1">
      <alignment horizontal="left" vertical="center" wrapText="1" indent="1"/>
    </xf>
    <xf numFmtId="0" fontId="23" fillId="5" borderId="25" xfId="0" applyFont="1" applyFill="1" applyBorder="1"/>
    <xf numFmtId="0" fontId="23" fillId="5" borderId="26" xfId="0" applyFont="1" applyFill="1" applyBorder="1"/>
    <xf numFmtId="0" fontId="23" fillId="5" borderId="2" xfId="0" applyFont="1" applyFill="1" applyBorder="1"/>
    <xf numFmtId="0" fontId="23" fillId="6" borderId="0" xfId="0" applyFont="1" applyFill="1" applyBorder="1" applyAlignment="1"/>
    <xf numFmtId="0" fontId="23" fillId="5" borderId="25" xfId="7" applyFont="1" applyFill="1" applyBorder="1"/>
    <xf numFmtId="169" fontId="26" fillId="4" borderId="19" xfId="33" applyFont="1" applyFill="1" applyBorder="1">
      <protection locked="0"/>
    </xf>
    <xf numFmtId="172" fontId="23" fillId="5" borderId="20" xfId="1" applyFont="1" applyFill="1" applyBorder="1" applyProtection="1">
      <alignment horizontal="left"/>
    </xf>
    <xf numFmtId="0" fontId="25" fillId="4" borderId="24" xfId="0" applyFont="1" applyFill="1" applyBorder="1"/>
    <xf numFmtId="0" fontId="23" fillId="4" borderId="25" xfId="0" applyFont="1" applyFill="1" applyBorder="1" applyAlignment="1"/>
    <xf numFmtId="0" fontId="23" fillId="4" borderId="29" xfId="0" applyFont="1" applyFill="1" applyBorder="1"/>
    <xf numFmtId="49" fontId="23" fillId="4" borderId="0" xfId="0" applyNumberFormat="1" applyFont="1" applyFill="1" applyBorder="1"/>
    <xf numFmtId="164" fontId="29" fillId="4" borderId="0" xfId="35" applyFont="1" applyFill="1" applyBorder="1" applyAlignment="1" applyProtection="1"/>
    <xf numFmtId="0" fontId="23" fillId="4" borderId="0" xfId="0" applyFont="1" applyFill="1" applyBorder="1" applyAlignment="1">
      <alignment horizontal="centerContinuous"/>
    </xf>
    <xf numFmtId="167" fontId="26" fillId="4" borderId="19" xfId="8" applyFont="1" applyFill="1" applyBorder="1">
      <protection locked="0"/>
    </xf>
    <xf numFmtId="0" fontId="30" fillId="6" borderId="24" xfId="15" applyFont="1" applyFill="1" applyBorder="1" applyAlignment="1"/>
    <xf numFmtId="0" fontId="30" fillId="4" borderId="0" xfId="15" applyFont="1" applyFill="1" applyBorder="1" applyAlignment="1"/>
    <xf numFmtId="49" fontId="31" fillId="5" borderId="0" xfId="18" applyFont="1" applyFill="1" applyBorder="1">
      <alignment horizontal="left"/>
    </xf>
    <xf numFmtId="49" fontId="31" fillId="5" borderId="0" xfId="18" applyFont="1" applyFill="1" applyBorder="1" applyAlignment="1">
      <alignment horizontal="left" indent="1"/>
    </xf>
    <xf numFmtId="49" fontId="31" fillId="5" borderId="0" xfId="18" applyFont="1" applyFill="1" applyBorder="1" applyAlignment="1">
      <alignment horizontal="left"/>
    </xf>
    <xf numFmtId="49" fontId="32" fillId="6" borderId="0" xfId="22" applyFont="1" applyFill="1" applyBorder="1">
      <alignment horizontal="right" indent="1"/>
    </xf>
    <xf numFmtId="49" fontId="11" fillId="4" borderId="0" xfId="0" applyNumberFormat="1" applyFont="1" applyFill="1" applyBorder="1"/>
    <xf numFmtId="49" fontId="11" fillId="4" borderId="0" xfId="23" applyFont="1" applyFill="1" applyBorder="1" applyAlignment="1">
      <alignment horizontal="right"/>
    </xf>
    <xf numFmtId="49" fontId="11" fillId="4" borderId="0" xfId="23" applyFont="1" applyFill="1" applyBorder="1">
      <alignment horizontal="center" wrapText="1"/>
    </xf>
    <xf numFmtId="0" fontId="30" fillId="6" borderId="24" xfId="16" applyFont="1" applyFill="1" applyBorder="1" applyAlignment="1"/>
    <xf numFmtId="49" fontId="30" fillId="5" borderId="0" xfId="16" applyNumberFormat="1" applyFont="1" applyFill="1" applyAlignment="1">
      <alignment horizontal="left" indent="1"/>
    </xf>
    <xf numFmtId="0" fontId="10" fillId="5" borderId="0" xfId="7" applyBorder="1"/>
    <xf numFmtId="0" fontId="10" fillId="5" borderId="29" xfId="7" applyBorder="1"/>
    <xf numFmtId="172" fontId="23" fillId="5" borderId="19" xfId="1" applyFont="1" applyFill="1" applyBorder="1">
      <alignment horizontal="left"/>
      <protection locked="0"/>
    </xf>
    <xf numFmtId="0" fontId="23" fillId="6" borderId="3" xfId="38" applyFont="1" applyFill="1" applyBorder="1" applyAlignment="1"/>
    <xf numFmtId="0" fontId="23" fillId="6" borderId="3" xfId="38" applyFont="1" applyFill="1" applyBorder="1"/>
    <xf numFmtId="172" fontId="26" fillId="4" borderId="19" xfId="1" applyFont="1" applyFill="1" applyBorder="1">
      <alignment horizontal="left"/>
      <protection locked="0"/>
    </xf>
    <xf numFmtId="0" fontId="8" fillId="3" borderId="4" xfId="38" applyFont="1" applyFill="1" applyBorder="1" applyAlignment="1">
      <alignment horizontal="center"/>
    </xf>
    <xf numFmtId="0" fontId="8" fillId="5" borderId="5" xfId="7" applyFont="1" applyBorder="1" applyAlignment="1"/>
    <xf numFmtId="0" fontId="8" fillId="5" borderId="6" xfId="7" applyFont="1" applyBorder="1" applyAlignment="1"/>
    <xf numFmtId="176" fontId="26" fillId="4" borderId="19" xfId="36" applyFont="1" applyFill="1" applyBorder="1" applyAlignment="1">
      <alignment horizontal="left" wrapText="1"/>
      <protection locked="0"/>
    </xf>
    <xf numFmtId="172" fontId="26" fillId="4" borderId="19" xfId="1" applyFont="1" applyFill="1" applyBorder="1" applyAlignment="1">
      <protection locked="0"/>
    </xf>
    <xf numFmtId="172" fontId="26" fillId="4" borderId="31" xfId="1" applyFont="1" applyFill="1" applyBorder="1" applyAlignment="1">
      <protection locked="0"/>
    </xf>
    <xf numFmtId="0" fontId="23" fillId="6" borderId="7" xfId="38" applyFont="1" applyFill="1" applyBorder="1" applyAlignment="1"/>
    <xf numFmtId="0" fontId="0" fillId="0" borderId="8" xfId="0" applyBorder="1"/>
    <xf numFmtId="0" fontId="23" fillId="5" borderId="3" xfId="7" applyFont="1" applyFill="1" applyBorder="1" applyAlignment="1"/>
    <xf numFmtId="49" fontId="33" fillId="5" borderId="9" xfId="29" applyFont="1" applyFill="1" applyBorder="1">
      <alignment horizontal="right" indent="2"/>
    </xf>
    <xf numFmtId="0" fontId="23" fillId="5" borderId="3" xfId="0" applyFont="1" applyFill="1" applyBorder="1"/>
    <xf numFmtId="0" fontId="23" fillId="5" borderId="32" xfId="0" applyFont="1" applyFill="1" applyBorder="1"/>
    <xf numFmtId="0" fontId="0" fillId="0" borderId="10" xfId="0" applyFill="1" applyBorder="1"/>
    <xf numFmtId="0" fontId="0" fillId="0" borderId="11" xfId="0" applyFill="1" applyBorder="1"/>
    <xf numFmtId="0" fontId="0" fillId="0" borderId="12" xfId="0" applyFill="1" applyBorder="1"/>
    <xf numFmtId="0" fontId="23" fillId="4" borderId="8" xfId="0" applyFont="1" applyFill="1" applyBorder="1"/>
    <xf numFmtId="0" fontId="23" fillId="4" borderId="3" xfId="0" applyFont="1" applyFill="1" applyBorder="1"/>
    <xf numFmtId="0" fontId="34" fillId="4" borderId="8" xfId="0" applyFont="1" applyFill="1" applyBorder="1" applyAlignment="1">
      <alignment horizontal="centerContinuous"/>
    </xf>
    <xf numFmtId="0" fontId="23" fillId="4" borderId="3" xfId="0" applyFont="1" applyFill="1" applyBorder="1" applyAlignment="1">
      <alignment horizontal="centerContinuous"/>
    </xf>
    <xf numFmtId="0" fontId="35" fillId="4" borderId="8" xfId="0" applyFont="1" applyFill="1" applyBorder="1" applyAlignment="1">
      <alignment horizontal="centerContinuous"/>
    </xf>
    <xf numFmtId="0" fontId="23" fillId="4" borderId="3" xfId="0" applyFont="1" applyFill="1" applyBorder="1" applyAlignment="1"/>
    <xf numFmtId="0" fontId="18" fillId="4" borderId="8" xfId="0" applyFont="1" applyFill="1" applyBorder="1" applyAlignment="1">
      <alignment horizontal="centerContinuous"/>
    </xf>
    <xf numFmtId="0" fontId="23" fillId="4" borderId="13" xfId="0" applyFont="1" applyFill="1" applyBorder="1"/>
    <xf numFmtId="0" fontId="23" fillId="4" borderId="14" xfId="0" applyFont="1" applyFill="1" applyBorder="1"/>
    <xf numFmtId="0" fontId="23" fillId="4" borderId="15" xfId="0" applyFont="1" applyFill="1" applyBorder="1"/>
    <xf numFmtId="164" fontId="19" fillId="4" borderId="0" xfId="35" applyFont="1" applyFill="1" applyBorder="1" applyAlignment="1" applyProtection="1"/>
    <xf numFmtId="0" fontId="23" fillId="4" borderId="30" xfId="0" applyFont="1" applyFill="1" applyBorder="1"/>
    <xf numFmtId="0" fontId="23" fillId="4" borderId="33" xfId="0" applyFont="1" applyFill="1" applyBorder="1" applyAlignment="1"/>
    <xf numFmtId="0" fontId="23" fillId="4" borderId="21" xfId="0" applyFont="1" applyFill="1" applyBorder="1" applyAlignment="1"/>
    <xf numFmtId="49" fontId="5" fillId="4" borderId="0" xfId="13" applyFont="1" applyFill="1" applyBorder="1">
      <alignment horizontal="left" indent="1"/>
    </xf>
    <xf numFmtId="49" fontId="18" fillId="4" borderId="0" xfId="26" applyFont="1" applyFill="1" applyBorder="1" applyAlignment="1">
      <alignment horizontal="left" vertical="top" indent="1"/>
    </xf>
    <xf numFmtId="0" fontId="8" fillId="5" borderId="32" xfId="7" applyFont="1" applyBorder="1" applyAlignment="1"/>
    <xf numFmtId="172" fontId="12" fillId="4" borderId="19" xfId="6" applyNumberFormat="1" applyBorder="1">
      <protection locked="0"/>
    </xf>
    <xf numFmtId="164" fontId="26" fillId="4" borderId="19" xfId="35" applyFont="1" applyFill="1" applyBorder="1" applyAlignment="1">
      <alignment horizontal="left" wrapText="1"/>
      <protection locked="0"/>
    </xf>
    <xf numFmtId="0" fontId="10" fillId="5" borderId="0" xfId="7" applyFont="1" applyBorder="1"/>
    <xf numFmtId="172" fontId="26" fillId="4" borderId="34" xfId="1" applyFont="1" applyFill="1" applyBorder="1">
      <alignment horizontal="left"/>
      <protection locked="0"/>
    </xf>
    <xf numFmtId="172" fontId="23" fillId="5" borderId="35" xfId="1" applyFont="1" applyFill="1" applyBorder="1" applyProtection="1">
      <alignment horizontal="left"/>
    </xf>
    <xf numFmtId="172" fontId="26" fillId="4" borderId="36" xfId="1" applyFont="1" applyFill="1" applyBorder="1">
      <alignment horizontal="left"/>
      <protection locked="0"/>
    </xf>
    <xf numFmtId="172" fontId="23" fillId="5" borderId="37" xfId="1" applyFont="1" applyFill="1" applyBorder="1" applyProtection="1">
      <alignment horizontal="left"/>
    </xf>
    <xf numFmtId="0" fontId="0" fillId="0" borderId="0" xfId="0" applyFill="1" applyBorder="1"/>
    <xf numFmtId="0" fontId="10" fillId="5" borderId="0" xfId="7" applyFont="1" applyBorder="1" applyAlignment="1">
      <alignment wrapText="1"/>
    </xf>
    <xf numFmtId="172" fontId="10" fillId="5" borderId="22" xfId="1" applyFont="1" applyFill="1" applyBorder="1" applyAlignment="1" applyProtection="1">
      <alignment horizontal="right"/>
    </xf>
    <xf numFmtId="172" fontId="10" fillId="5" borderId="19" xfId="1" applyFont="1" applyFill="1" applyBorder="1" applyProtection="1">
      <alignment horizontal="left"/>
    </xf>
    <xf numFmtId="169" fontId="10" fillId="5" borderId="20" xfId="33" applyFont="1" applyFill="1" applyBorder="1" applyAlignment="1" applyProtection="1">
      <alignment horizontal="right"/>
    </xf>
    <xf numFmtId="0" fontId="10" fillId="5" borderId="14" xfId="7" applyBorder="1"/>
    <xf numFmtId="0" fontId="23" fillId="5" borderId="14" xfId="7" applyFont="1" applyFill="1" applyBorder="1" applyAlignment="1">
      <alignment horizontal="left" indent="1"/>
    </xf>
    <xf numFmtId="0" fontId="27" fillId="5" borderId="0" xfId="7" applyFont="1" applyFill="1" applyBorder="1" applyAlignment="1"/>
    <xf numFmtId="49" fontId="37" fillId="5" borderId="0" xfId="18" applyFont="1" applyFill="1" applyBorder="1">
      <alignment horizontal="left"/>
    </xf>
    <xf numFmtId="169" fontId="23" fillId="5" borderId="19" xfId="33" applyFont="1" applyFill="1" applyBorder="1" applyAlignment="1" applyProtection="1">
      <alignment horizontal="left"/>
    </xf>
    <xf numFmtId="172" fontId="10" fillId="5" borderId="0" xfId="1" applyFont="1" applyFill="1" applyBorder="1" applyProtection="1">
      <alignment horizontal="left"/>
    </xf>
    <xf numFmtId="0" fontId="0" fillId="0" borderId="0" xfId="0"/>
    <xf numFmtId="0" fontId="0" fillId="0" borderId="0" xfId="0" applyBorder="1"/>
    <xf numFmtId="0" fontId="23" fillId="5" borderId="0" xfId="7" applyFont="1" applyFill="1" applyBorder="1"/>
    <xf numFmtId="0" fontId="23" fillId="5" borderId="0" xfId="7" applyFont="1" applyFill="1" applyBorder="1" applyAlignment="1"/>
    <xf numFmtId="172" fontId="26" fillId="4" borderId="19" xfId="1" applyFont="1" applyFill="1" applyBorder="1">
      <alignment horizontal="left"/>
      <protection locked="0"/>
    </xf>
    <xf numFmtId="0" fontId="23" fillId="5" borderId="0" xfId="7" applyFont="1" applyFill="1" applyBorder="1" applyAlignment="1">
      <alignment horizontal="left" indent="1"/>
    </xf>
    <xf numFmtId="0" fontId="23" fillId="5" borderId="0" xfId="0" applyFont="1" applyFill="1" applyBorder="1"/>
    <xf numFmtId="0" fontId="23" fillId="5" borderId="25" xfId="7" applyFont="1" applyFill="1" applyBorder="1" applyAlignment="1"/>
    <xf numFmtId="49" fontId="31" fillId="5" borderId="0" xfId="18" applyFont="1" applyFill="1" applyBorder="1">
      <alignment horizontal="left"/>
    </xf>
    <xf numFmtId="0" fontId="30" fillId="5" borderId="0" xfId="16" applyFont="1" applyFill="1" applyBorder="1" applyAlignment="1">
      <alignment horizontal="left" indent="1"/>
    </xf>
    <xf numFmtId="0" fontId="10" fillId="5" borderId="0" xfId="7" applyBorder="1"/>
    <xf numFmtId="169" fontId="26" fillId="4" borderId="19" xfId="33" applyFont="1" applyFill="1" applyBorder="1" applyAlignment="1">
      <alignment horizontal="left"/>
      <protection locked="0"/>
    </xf>
    <xf numFmtId="0" fontId="12" fillId="4" borderId="36" xfId="6" applyBorder="1" applyAlignment="1">
      <alignment horizontal="center"/>
      <protection locked="0"/>
    </xf>
    <xf numFmtId="0" fontId="12" fillId="4" borderId="26" xfId="6" applyBorder="1" applyAlignment="1">
      <alignment horizontal="center"/>
      <protection locked="0"/>
    </xf>
    <xf numFmtId="0" fontId="12" fillId="4" borderId="34" xfId="6" applyBorder="1" applyAlignment="1">
      <alignment horizontal="center"/>
      <protection locked="0"/>
    </xf>
    <xf numFmtId="0" fontId="23" fillId="6" borderId="10" xfId="38" applyFont="1" applyFill="1" applyBorder="1" applyAlignment="1"/>
    <xf numFmtId="0" fontId="23" fillId="6" borderId="11" xfId="38" applyFont="1" applyFill="1" applyBorder="1" applyAlignment="1"/>
    <xf numFmtId="0" fontId="23" fillId="6" borderId="12" xfId="38" applyFont="1" applyFill="1" applyBorder="1" applyAlignment="1"/>
    <xf numFmtId="0" fontId="23" fillId="6" borderId="8" xfId="38" applyFont="1" applyFill="1" applyBorder="1"/>
    <xf numFmtId="0" fontId="23" fillId="6" borderId="3" xfId="0" applyFont="1" applyFill="1" applyBorder="1" applyAlignment="1"/>
    <xf numFmtId="0" fontId="30" fillId="6" borderId="8" xfId="15" applyFont="1" applyFill="1" applyBorder="1" applyAlignment="1"/>
    <xf numFmtId="0" fontId="8" fillId="3" borderId="5" xfId="38" applyFont="1" applyFill="1" applyBorder="1" applyAlignment="1">
      <alignment horizontal="center"/>
    </xf>
    <xf numFmtId="0" fontId="10" fillId="5" borderId="3" xfId="7" applyBorder="1"/>
    <xf numFmtId="172" fontId="10" fillId="5" borderId="19" xfId="28" applyNumberFormat="1" applyBorder="1">
      <alignment horizontal="left"/>
    </xf>
    <xf numFmtId="172" fontId="10" fillId="5" borderId="22" xfId="34" applyNumberFormat="1" applyBorder="1">
      <alignment horizontal="left"/>
    </xf>
    <xf numFmtId="0" fontId="12" fillId="4" borderId="19" xfId="6" applyBorder="1">
      <protection locked="0"/>
    </xf>
    <xf numFmtId="167" fontId="10" fillId="5" borderId="19" xfId="28" applyNumberFormat="1" applyBorder="1">
      <alignment horizontal="left"/>
    </xf>
    <xf numFmtId="49" fontId="33" fillId="5" borderId="15" xfId="29" applyFont="1" applyFill="1" applyBorder="1">
      <alignment horizontal="right" indent="2"/>
    </xf>
    <xf numFmtId="0" fontId="30" fillId="6" borderId="8" xfId="16" applyFont="1" applyFill="1" applyBorder="1" applyAlignment="1"/>
    <xf numFmtId="49" fontId="33" fillId="5" borderId="14" xfId="29" applyFont="1" applyFill="1" applyBorder="1">
      <alignment horizontal="right" indent="2"/>
    </xf>
    <xf numFmtId="0" fontId="23" fillId="5" borderId="14" xfId="0" applyFont="1" applyFill="1" applyBorder="1"/>
    <xf numFmtId="0" fontId="23" fillId="5" borderId="3" xfId="7" applyFont="1" applyFill="1" applyBorder="1"/>
    <xf numFmtId="0" fontId="23" fillId="5" borderId="32" xfId="7" applyFont="1" applyFill="1" applyBorder="1"/>
    <xf numFmtId="0" fontId="23" fillId="5" borderId="14" xfId="7" applyFont="1" applyFill="1" applyBorder="1" applyAlignment="1"/>
    <xf numFmtId="49" fontId="33" fillId="5" borderId="3" xfId="29" applyFont="1" applyFill="1" applyBorder="1">
      <alignment horizontal="right" indent="2"/>
    </xf>
    <xf numFmtId="0" fontId="23" fillId="5" borderId="14" xfId="7" applyFont="1" applyFill="1" applyBorder="1"/>
    <xf numFmtId="164" fontId="19" fillId="4" borderId="0" xfId="21" applyNumberFormat="1" applyFill="1" applyBorder="1" applyAlignment="1" applyProtection="1"/>
    <xf numFmtId="0" fontId="23" fillId="4" borderId="10" xfId="0" applyFont="1" applyFill="1" applyBorder="1" applyAlignment="1"/>
    <xf numFmtId="0" fontId="23" fillId="4" borderId="11" xfId="0" applyFont="1" applyFill="1" applyBorder="1" applyAlignment="1"/>
    <xf numFmtId="0" fontId="23" fillId="4" borderId="11" xfId="0" applyFont="1" applyFill="1" applyBorder="1"/>
    <xf numFmtId="0" fontId="23" fillId="4" borderId="12" xfId="0" applyFont="1" applyFill="1" applyBorder="1"/>
    <xf numFmtId="0" fontId="23" fillId="4" borderId="8" xfId="0" applyFont="1" applyFill="1" applyBorder="1" applyAlignment="1"/>
    <xf numFmtId="49" fontId="18" fillId="4" borderId="0" xfId="26" applyFont="1" applyFill="1" applyBorder="1" applyAlignment="1">
      <alignment horizontal="left" vertical="top" wrapText="1" indent="1"/>
    </xf>
    <xf numFmtId="0" fontId="0" fillId="0" borderId="0" xfId="0" applyAlignment="1">
      <alignment horizontal="left" vertical="top" wrapText="1" indent="1"/>
    </xf>
    <xf numFmtId="0" fontId="6" fillId="0" borderId="0" xfId="0" applyFont="1" applyBorder="1" applyAlignment="1">
      <alignment vertical="top" wrapText="1"/>
    </xf>
    <xf numFmtId="0" fontId="0" fillId="0" borderId="0" xfId="0" applyBorder="1" applyAlignment="1">
      <alignment vertical="top" wrapText="1"/>
    </xf>
    <xf numFmtId="0" fontId="30" fillId="4" borderId="28" xfId="0" applyFont="1" applyFill="1" applyBorder="1" applyAlignment="1">
      <alignment horizontal="center" vertical="top" wrapText="1"/>
    </xf>
    <xf numFmtId="0" fontId="30" fillId="4" borderId="28" xfId="0" applyFont="1" applyFill="1" applyBorder="1"/>
    <xf numFmtId="0" fontId="30" fillId="4" borderId="27" xfId="0" applyFont="1" applyFill="1" applyBorder="1"/>
    <xf numFmtId="0" fontId="23" fillId="0" borderId="0" xfId="0" applyFont="1" applyBorder="1" applyAlignment="1">
      <alignment vertical="top" wrapText="1"/>
    </xf>
    <xf numFmtId="0" fontId="36" fillId="6" borderId="19" xfId="11" applyFont="1" applyFill="1" applyBorder="1">
      <alignment horizontal="center"/>
    </xf>
    <xf numFmtId="167" fontId="36" fillId="6" borderId="19" xfId="12" applyFont="1" applyFill="1" applyBorder="1">
      <alignment horizontal="center" vertical="center"/>
    </xf>
    <xf numFmtId="0" fontId="10" fillId="4" borderId="19" xfId="5" applyBorder="1">
      <alignment horizontal="left" vertical="top" wrapText="1" indent="1"/>
      <protection locked="0"/>
    </xf>
    <xf numFmtId="168" fontId="27" fillId="5" borderId="25" xfId="9" applyFont="1" applyFill="1" applyBorder="1" applyAlignment="1">
      <alignment horizontal="left" wrapText="1"/>
    </xf>
    <xf numFmtId="49" fontId="31" fillId="5" borderId="14" xfId="18" applyFont="1" applyFill="1" applyBorder="1" applyAlignment="1">
      <alignment horizontal="left" wrapText="1"/>
    </xf>
    <xf numFmtId="0" fontId="25" fillId="5" borderId="0" xfId="7" applyFont="1" applyFill="1" applyBorder="1" applyAlignment="1">
      <alignment wrapText="1"/>
    </xf>
    <xf numFmtId="0" fontId="0" fillId="0" borderId="0" xfId="0" applyBorder="1" applyAlignment="1">
      <alignment wrapText="1"/>
    </xf>
    <xf numFmtId="0" fontId="12" fillId="4" borderId="10" xfId="6" applyBorder="1" applyAlignment="1">
      <alignment horizontal="center"/>
      <protection locked="0"/>
    </xf>
    <xf numFmtId="0" fontId="12" fillId="4" borderId="11" xfId="6" applyBorder="1" applyAlignment="1">
      <alignment horizontal="center"/>
      <protection locked="0"/>
    </xf>
    <xf numFmtId="0" fontId="12" fillId="4" borderId="12" xfId="6" applyBorder="1" applyAlignment="1">
      <alignment horizontal="center"/>
      <protection locked="0"/>
    </xf>
    <xf numFmtId="0" fontId="12" fillId="4" borderId="8" xfId="6" applyBorder="1" applyAlignment="1">
      <alignment horizontal="center"/>
      <protection locked="0"/>
    </xf>
    <xf numFmtId="0" fontId="12" fillId="4" borderId="0" xfId="6" applyBorder="1" applyAlignment="1">
      <alignment horizontal="center"/>
      <protection locked="0"/>
    </xf>
    <xf numFmtId="0" fontId="12" fillId="4" borderId="3" xfId="6" applyBorder="1" applyAlignment="1">
      <alignment horizontal="center"/>
      <protection locked="0"/>
    </xf>
    <xf numFmtId="0" fontId="12" fillId="4" borderId="13" xfId="6" applyBorder="1" applyAlignment="1">
      <alignment horizontal="center"/>
      <protection locked="0"/>
    </xf>
    <xf numFmtId="0" fontId="12" fillId="4" borderId="14" xfId="6" applyBorder="1" applyAlignment="1">
      <alignment horizontal="center"/>
      <protection locked="0"/>
    </xf>
    <xf numFmtId="0" fontId="12" fillId="4" borderId="15" xfId="6" applyBorder="1" applyAlignment="1">
      <alignment horizontal="center"/>
      <protection locked="0"/>
    </xf>
    <xf numFmtId="0" fontId="28" fillId="5" borderId="0" xfId="13" applyNumberFormat="1" applyFont="1" applyFill="1" applyBorder="1" applyAlignment="1">
      <alignment horizontal="left" wrapText="1"/>
    </xf>
    <xf numFmtId="0" fontId="23" fillId="4" borderId="0" xfId="0" applyFont="1" applyFill="1" applyBorder="1" applyAlignment="1">
      <alignment wrapText="1"/>
    </xf>
    <xf numFmtId="0" fontId="36" fillId="6" borderId="36" xfId="11" applyFont="1" applyFill="1" applyBorder="1" applyAlignment="1">
      <alignment horizontal="center"/>
    </xf>
    <xf numFmtId="0" fontId="36" fillId="6" borderId="26" xfId="11" applyFont="1" applyFill="1" applyBorder="1" applyAlignment="1">
      <alignment horizontal="center"/>
    </xf>
    <xf numFmtId="0" fontId="36" fillId="6" borderId="34" xfId="11" applyFont="1" applyFill="1" applyBorder="1" applyAlignment="1">
      <alignment horizontal="center"/>
    </xf>
    <xf numFmtId="167" fontId="36" fillId="6" borderId="36" xfId="12" applyFont="1" applyFill="1" applyBorder="1" applyAlignment="1">
      <alignment horizontal="center" vertical="center"/>
    </xf>
    <xf numFmtId="167" fontId="36" fillId="6" borderId="26" xfId="12" applyFont="1" applyFill="1" applyBorder="1" applyAlignment="1">
      <alignment horizontal="center" vertical="center"/>
    </xf>
    <xf numFmtId="167" fontId="36" fillId="6" borderId="34" xfId="12" applyFont="1" applyFill="1" applyBorder="1" applyAlignment="1">
      <alignment horizontal="center" vertical="center"/>
    </xf>
    <xf numFmtId="0" fontId="12" fillId="4" borderId="16" xfId="6" applyBorder="1" applyAlignment="1">
      <alignment horizontal="center"/>
      <protection locked="0"/>
    </xf>
    <xf numFmtId="0" fontId="12" fillId="4" borderId="17" xfId="6" applyBorder="1" applyAlignment="1">
      <alignment horizontal="center"/>
      <protection locked="0"/>
    </xf>
    <xf numFmtId="0" fontId="12" fillId="4" borderId="18" xfId="6" applyBorder="1" applyAlignment="1">
      <alignment horizontal="center"/>
      <protection locked="0"/>
    </xf>
    <xf numFmtId="0" fontId="23" fillId="5" borderId="0" xfId="7" applyFont="1" applyFill="1" applyBorder="1" applyAlignment="1">
      <alignment horizontal="left" vertical="top" wrapText="1"/>
    </xf>
    <xf numFmtId="0" fontId="10" fillId="4" borderId="19" xfId="5">
      <alignment horizontal="left" vertical="top" wrapText="1" indent="1"/>
      <protection locked="0"/>
    </xf>
    <xf numFmtId="0" fontId="23" fillId="5" borderId="0" xfId="7" applyFont="1" applyFill="1" applyBorder="1" applyAlignment="1">
      <alignment horizontal="left" vertical="top" wrapText="1" indent="2"/>
    </xf>
  </cellXfs>
  <cellStyles count="76">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Page Number" xfId="29"/>
    <cellStyle name="Percent" xfId="30" builtinId="5" customBuiltin="1"/>
    <cellStyle name="Percent [0]" xfId="31"/>
    <cellStyle name="Percent [1]" xfId="32"/>
    <cellStyle name="Percent [2]" xfId="33"/>
    <cellStyle name="Sum" xfId="34"/>
    <cellStyle name="Text" xfId="35"/>
    <cellStyle name="Text rjustify" xfId="36"/>
    <cellStyle name="Time" xfId="37"/>
    <cellStyle name="Title" xfId="40" builtinId="15" hidden="1"/>
    <cellStyle name="Top rows" xfId="38"/>
    <cellStyle name="Total" xfId="51" builtinId="25" hidden="1"/>
    <cellStyle name="Warning Text" xfId="49" builtinId="11" hidden="1"/>
    <cellStyle name="Year" xfId="39"/>
  </cellStyles>
  <dxfs count="9">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0659" name="Picture 5"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pageSetUpPr fitToPage="1"/>
  </sheetPr>
  <dimension ref="A1:J19"/>
  <sheetViews>
    <sheetView showGridLines="0" tabSelected="1" view="pageBreakPreview" zoomScaleNormal="100" zoomScaleSheetLayoutView="100" workbookViewId="0"/>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10" x14ac:dyDescent="0.2">
      <c r="A1" s="83"/>
      <c r="B1" s="84"/>
      <c r="C1" s="84"/>
      <c r="D1" s="85"/>
      <c r="E1"/>
      <c r="F1"/>
      <c r="G1"/>
    </row>
    <row r="2" spans="1:10" ht="236.25" customHeight="1" x14ac:dyDescent="0.2">
      <c r="A2" s="86"/>
      <c r="B2" s="23"/>
      <c r="C2" s="23"/>
      <c r="D2" s="87"/>
      <c r="E2"/>
      <c r="F2"/>
      <c r="G2"/>
    </row>
    <row r="3" spans="1:10" ht="23.25" x14ac:dyDescent="0.35">
      <c r="A3" s="88" t="s">
        <v>31</v>
      </c>
      <c r="B3" s="52"/>
      <c r="C3" s="52"/>
      <c r="D3" s="89"/>
      <c r="E3"/>
      <c r="F3"/>
      <c r="G3"/>
    </row>
    <row r="4" spans="1:10" ht="27.75" customHeight="1" x14ac:dyDescent="0.35">
      <c r="A4" s="88" t="s">
        <v>36</v>
      </c>
      <c r="B4" s="52"/>
      <c r="C4" s="52"/>
      <c r="D4" s="89"/>
      <c r="E4"/>
      <c r="F4"/>
      <c r="G4"/>
    </row>
    <row r="5" spans="1:10" ht="27.75" customHeight="1" x14ac:dyDescent="0.35">
      <c r="A5" s="88" t="s">
        <v>23</v>
      </c>
      <c r="B5" s="52"/>
      <c r="C5" s="52"/>
      <c r="D5" s="89"/>
      <c r="E5"/>
      <c r="F5"/>
      <c r="G5"/>
    </row>
    <row r="6" spans="1:10" ht="20.25" x14ac:dyDescent="0.3">
      <c r="A6" s="90" t="s">
        <v>254</v>
      </c>
      <c r="B6" s="52"/>
      <c r="C6" s="52"/>
      <c r="D6" s="89"/>
      <c r="E6"/>
      <c r="F6"/>
      <c r="G6"/>
    </row>
    <row r="7" spans="1:10" ht="60" customHeight="1" x14ac:dyDescent="0.2">
      <c r="A7" s="86"/>
      <c r="B7" s="23"/>
      <c r="C7" s="23"/>
      <c r="D7" s="87"/>
      <c r="E7"/>
      <c r="F7"/>
      <c r="G7"/>
      <c r="H7"/>
      <c r="I7"/>
      <c r="J7"/>
    </row>
    <row r="8" spans="1:10" ht="15" customHeight="1" x14ac:dyDescent="0.2">
      <c r="A8" s="86"/>
      <c r="B8" s="101" t="s">
        <v>66</v>
      </c>
      <c r="C8" s="74" t="s">
        <v>9</v>
      </c>
      <c r="D8" s="91"/>
      <c r="E8"/>
      <c r="F8"/>
      <c r="G8"/>
      <c r="H8"/>
      <c r="I8"/>
      <c r="J8"/>
    </row>
    <row r="9" spans="1:10" ht="3" customHeight="1" x14ac:dyDescent="0.2">
      <c r="A9" s="86"/>
      <c r="B9" s="23"/>
      <c r="C9" s="23"/>
      <c r="D9" s="87"/>
      <c r="E9"/>
      <c r="F9"/>
      <c r="G9"/>
      <c r="H9"/>
      <c r="I9"/>
      <c r="J9"/>
    </row>
    <row r="10" spans="1:10" ht="15" customHeight="1" x14ac:dyDescent="0.2">
      <c r="A10" s="86"/>
      <c r="B10" s="101" t="s">
        <v>91</v>
      </c>
      <c r="C10" s="53">
        <v>40968</v>
      </c>
      <c r="D10" s="87"/>
      <c r="E10"/>
      <c r="F10"/>
      <c r="G10"/>
      <c r="H10"/>
      <c r="I10"/>
      <c r="J10"/>
    </row>
    <row r="11" spans="1:10" ht="3" customHeight="1" x14ac:dyDescent="0.2">
      <c r="A11" s="86"/>
      <c r="B11" s="23"/>
      <c r="C11" s="23"/>
      <c r="D11" s="87"/>
      <c r="E11"/>
      <c r="F11"/>
      <c r="G11"/>
      <c r="H11"/>
      <c r="I11"/>
      <c r="J11"/>
    </row>
    <row r="12" spans="1:10" ht="15" customHeight="1" x14ac:dyDescent="0.2">
      <c r="A12" s="86"/>
      <c r="B12" s="101" t="s">
        <v>101</v>
      </c>
      <c r="C12" s="53">
        <v>41364</v>
      </c>
      <c r="D12" s="87"/>
      <c r="E12"/>
      <c r="F12"/>
      <c r="G12"/>
      <c r="H12"/>
      <c r="I12"/>
      <c r="J12"/>
    </row>
    <row r="13" spans="1:10" ht="3" customHeight="1" x14ac:dyDescent="0.2">
      <c r="A13" s="86"/>
      <c r="B13" s="23"/>
      <c r="C13" s="23"/>
      <c r="D13" s="87"/>
      <c r="E13"/>
      <c r="F13"/>
      <c r="G13"/>
      <c r="H13"/>
      <c r="I13"/>
      <c r="J13"/>
    </row>
    <row r="14" spans="1:10" ht="15" customHeight="1" x14ac:dyDescent="0.2">
      <c r="A14" s="86"/>
      <c r="B14" s="163" t="s">
        <v>102</v>
      </c>
      <c r="C14" s="53">
        <v>40999</v>
      </c>
      <c r="D14" s="87"/>
      <c r="E14"/>
      <c r="F14"/>
      <c r="G14"/>
      <c r="H14"/>
      <c r="I14"/>
      <c r="J14"/>
    </row>
    <row r="15" spans="1:10" ht="15" customHeight="1" x14ac:dyDescent="0.2">
      <c r="A15" s="86"/>
      <c r="B15" s="164"/>
      <c r="C15" s="23"/>
      <c r="D15" s="87"/>
      <c r="E15"/>
      <c r="F15"/>
      <c r="G15"/>
      <c r="H15"/>
      <c r="I15"/>
      <c r="J15"/>
    </row>
    <row r="16" spans="1:10" ht="15" customHeight="1" x14ac:dyDescent="0.2">
      <c r="A16" s="86"/>
      <c r="B16" s="100" t="s">
        <v>97</v>
      </c>
      <c r="C16" s="23"/>
      <c r="D16" s="87"/>
      <c r="E16"/>
      <c r="F16"/>
      <c r="G16"/>
      <c r="H16"/>
      <c r="I16"/>
      <c r="J16"/>
    </row>
    <row r="17" spans="1:10" ht="15" customHeight="1" x14ac:dyDescent="0.2">
      <c r="A17" s="92" t="s">
        <v>224</v>
      </c>
      <c r="B17" s="52"/>
      <c r="C17" s="52"/>
      <c r="D17" s="89"/>
      <c r="E17"/>
      <c r="F17"/>
      <c r="G17"/>
      <c r="H17"/>
      <c r="I17"/>
      <c r="J17"/>
    </row>
    <row r="18" spans="1:10" x14ac:dyDescent="0.2">
      <c r="A18" s="92" t="s">
        <v>225</v>
      </c>
      <c r="B18" s="52"/>
      <c r="C18" s="52"/>
      <c r="D18" s="89"/>
      <c r="E18"/>
      <c r="F18"/>
      <c r="G18"/>
      <c r="H18"/>
      <c r="I18"/>
      <c r="J18"/>
    </row>
    <row r="19" spans="1:10" ht="39.950000000000003" customHeight="1" x14ac:dyDescent="0.2">
      <c r="A19" s="93"/>
      <c r="B19" s="94"/>
      <c r="C19" s="94"/>
      <c r="D19" s="95"/>
      <c r="E19"/>
      <c r="F19"/>
      <c r="G19"/>
      <c r="H19"/>
      <c r="I19"/>
      <c r="J19"/>
    </row>
  </sheetData>
  <sheetProtection formatColumns="0" formatRows="0"/>
  <mergeCells count="1">
    <mergeCell ref="B14:B1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C14">
      <formula1>40544</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1"/>
  <sheetViews>
    <sheetView showGridLines="0" view="pageBreakPreview" zoomScaleNormal="100" zoomScaleSheetLayoutView="100" workbookViewId="0"/>
  </sheetViews>
  <sheetFormatPr defaultRowHeight="12.75" x14ac:dyDescent="0.2"/>
  <cols>
    <col min="2" max="2" width="5.140625" customWidth="1"/>
    <col min="3" max="3" width="77.28515625" customWidth="1"/>
    <col min="6" max="7" width="9.140625" customWidth="1"/>
    <col min="8" max="8" width="24.140625" customWidth="1"/>
    <col min="9" max="9" width="36.7109375" customWidth="1"/>
  </cols>
  <sheetData>
    <row r="1" spans="1:4" ht="28.5" customHeight="1" x14ac:dyDescent="0.2">
      <c r="A1" s="158"/>
      <c r="B1" s="159"/>
      <c r="C1" s="160"/>
      <c r="D1" s="161"/>
    </row>
    <row r="2" spans="1:4" ht="15.75" x14ac:dyDescent="0.25">
      <c r="A2" s="162"/>
      <c r="B2" s="55" t="s">
        <v>43</v>
      </c>
      <c r="C2" s="23"/>
      <c r="D2" s="87"/>
    </row>
    <row r="3" spans="1:4" x14ac:dyDescent="0.2">
      <c r="A3" s="86"/>
      <c r="B3" s="23"/>
      <c r="C3" s="23"/>
      <c r="D3" s="87"/>
    </row>
    <row r="4" spans="1:4" x14ac:dyDescent="0.2">
      <c r="A4" s="86"/>
      <c r="B4" s="61" t="s">
        <v>35</v>
      </c>
      <c r="C4" s="62" t="s">
        <v>38</v>
      </c>
      <c r="D4" s="87"/>
    </row>
    <row r="5" spans="1:4" x14ac:dyDescent="0.2">
      <c r="A5" s="86"/>
      <c r="B5" s="60" t="s">
        <v>89</v>
      </c>
      <c r="C5" s="157" t="s">
        <v>219</v>
      </c>
      <c r="D5" s="87"/>
    </row>
    <row r="6" spans="1:4" s="121" customFormat="1" x14ac:dyDescent="0.2">
      <c r="A6" s="86"/>
      <c r="B6" s="60" t="s">
        <v>90</v>
      </c>
      <c r="C6" s="157" t="s">
        <v>221</v>
      </c>
      <c r="D6" s="87"/>
    </row>
    <row r="7" spans="1:4" x14ac:dyDescent="0.2">
      <c r="A7" s="86"/>
      <c r="B7" s="60" t="s">
        <v>220</v>
      </c>
      <c r="C7" s="157" t="s">
        <v>34</v>
      </c>
      <c r="D7" s="87"/>
    </row>
    <row r="8" spans="1:4" x14ac:dyDescent="0.2">
      <c r="A8" s="86"/>
      <c r="B8" s="60"/>
      <c r="C8" s="96"/>
      <c r="D8" s="87"/>
    </row>
    <row r="9" spans="1:4" x14ac:dyDescent="0.2">
      <c r="A9" s="86"/>
      <c r="B9" s="60"/>
      <c r="C9" s="96"/>
      <c r="D9" s="87"/>
    </row>
    <row r="10" spans="1:4" x14ac:dyDescent="0.2">
      <c r="A10" s="86"/>
      <c r="B10" s="60"/>
      <c r="C10" s="96"/>
      <c r="D10" s="87"/>
    </row>
    <row r="11" spans="1:4" x14ac:dyDescent="0.2">
      <c r="A11" s="86"/>
      <c r="B11" s="60"/>
      <c r="C11" s="96"/>
      <c r="D11" s="87"/>
    </row>
    <row r="12" spans="1:4" x14ac:dyDescent="0.2">
      <c r="A12" s="86"/>
      <c r="B12" s="60"/>
      <c r="C12" s="96"/>
      <c r="D12" s="87"/>
    </row>
    <row r="13" spans="1:4" x14ac:dyDescent="0.2">
      <c r="A13" s="86"/>
      <c r="B13" s="60"/>
      <c r="C13" s="96"/>
      <c r="D13" s="87"/>
    </row>
    <row r="14" spans="1:4" x14ac:dyDescent="0.2">
      <c r="A14" s="86"/>
      <c r="B14" s="60"/>
      <c r="C14" s="96"/>
      <c r="D14" s="87"/>
    </row>
    <row r="15" spans="1:4" x14ac:dyDescent="0.2">
      <c r="A15" s="86"/>
      <c r="B15" s="60"/>
      <c r="C15" s="96"/>
      <c r="D15" s="87"/>
    </row>
    <row r="16" spans="1:4" x14ac:dyDescent="0.2">
      <c r="A16" s="86"/>
      <c r="B16" s="60"/>
      <c r="C16" s="96"/>
      <c r="D16" s="87"/>
    </row>
    <row r="17" spans="1:4" x14ac:dyDescent="0.2">
      <c r="A17" s="86"/>
      <c r="B17" s="60"/>
      <c r="C17" s="96"/>
      <c r="D17" s="87"/>
    </row>
    <row r="18" spans="1:4" x14ac:dyDescent="0.2">
      <c r="A18" s="86"/>
      <c r="B18" s="60"/>
      <c r="C18" s="96"/>
      <c r="D18" s="87"/>
    </row>
    <row r="19" spans="1:4" x14ac:dyDescent="0.2">
      <c r="A19" s="86"/>
      <c r="B19" s="60"/>
      <c r="C19" s="96"/>
      <c r="D19" s="87"/>
    </row>
    <row r="20" spans="1:4" x14ac:dyDescent="0.2">
      <c r="A20" s="86"/>
      <c r="B20" s="60"/>
      <c r="C20" s="96"/>
      <c r="D20" s="87"/>
    </row>
    <row r="21" spans="1:4" x14ac:dyDescent="0.2">
      <c r="A21" s="86"/>
      <c r="B21" s="60"/>
      <c r="C21" s="96"/>
      <c r="D21" s="87"/>
    </row>
    <row r="22" spans="1:4" x14ac:dyDescent="0.2">
      <c r="A22" s="86"/>
      <c r="B22" s="60"/>
      <c r="C22" s="96"/>
      <c r="D22" s="87"/>
    </row>
    <row r="23" spans="1:4" x14ac:dyDescent="0.2">
      <c r="A23" s="86"/>
      <c r="B23" s="60"/>
      <c r="C23" s="96"/>
      <c r="D23" s="87"/>
    </row>
    <row r="24" spans="1:4" x14ac:dyDescent="0.2">
      <c r="A24" s="86"/>
      <c r="B24" s="60"/>
      <c r="C24" s="96"/>
      <c r="D24" s="87"/>
    </row>
    <row r="25" spans="1:4" x14ac:dyDescent="0.2">
      <c r="A25" s="86"/>
      <c r="B25" s="60"/>
      <c r="C25" s="96"/>
      <c r="D25" s="87"/>
    </row>
    <row r="26" spans="1:4" x14ac:dyDescent="0.2">
      <c r="A26" s="86"/>
      <c r="B26" s="50"/>
      <c r="C26" s="96"/>
      <c r="D26" s="87"/>
    </row>
    <row r="27" spans="1:4" x14ac:dyDescent="0.2">
      <c r="A27" s="86"/>
      <c r="B27" s="50"/>
      <c r="C27" s="96"/>
      <c r="D27" s="87"/>
    </row>
    <row r="28" spans="1:4" x14ac:dyDescent="0.2">
      <c r="A28" s="86"/>
      <c r="B28" s="50"/>
      <c r="C28" s="51"/>
      <c r="D28" s="87"/>
    </row>
    <row r="29" spans="1:4" x14ac:dyDescent="0.2">
      <c r="A29" s="86"/>
      <c r="B29" s="50"/>
      <c r="C29" s="51"/>
      <c r="D29" s="87"/>
    </row>
    <row r="30" spans="1:4" x14ac:dyDescent="0.2">
      <c r="A30" s="86"/>
      <c r="B30" s="50"/>
      <c r="C30" s="51"/>
      <c r="D30" s="87"/>
    </row>
    <row r="31" spans="1:4" x14ac:dyDescent="0.2">
      <c r="A31" s="86"/>
      <c r="B31" s="50"/>
      <c r="C31" s="51"/>
      <c r="D31" s="87"/>
    </row>
    <row r="32" spans="1:4" x14ac:dyDescent="0.2">
      <c r="A32" s="86"/>
      <c r="B32" s="50"/>
      <c r="C32" s="51"/>
      <c r="D32" s="87"/>
    </row>
    <row r="33" spans="1:4" x14ac:dyDescent="0.2">
      <c r="A33" s="86"/>
      <c r="B33" s="50"/>
      <c r="C33" s="51"/>
      <c r="D33" s="87"/>
    </row>
    <row r="34" spans="1:4" x14ac:dyDescent="0.2">
      <c r="A34" s="86"/>
      <c r="B34" s="122"/>
      <c r="C34" s="51"/>
      <c r="D34" s="87"/>
    </row>
    <row r="35" spans="1:4" x14ac:dyDescent="0.2">
      <c r="A35" s="86"/>
      <c r="B35" s="50"/>
      <c r="C35" s="51"/>
      <c r="D35" s="87"/>
    </row>
    <row r="36" spans="1:4" x14ac:dyDescent="0.2">
      <c r="A36" s="86"/>
      <c r="B36" s="23"/>
      <c r="C36" s="23"/>
      <c r="D36" s="87"/>
    </row>
    <row r="37" spans="1:4" x14ac:dyDescent="0.2">
      <c r="A37" s="86"/>
      <c r="B37" s="23"/>
      <c r="C37" s="23"/>
      <c r="D37" s="87"/>
    </row>
    <row r="38" spans="1:4" x14ac:dyDescent="0.2">
      <c r="A38" s="86"/>
      <c r="B38" s="23"/>
      <c r="C38" s="23"/>
      <c r="D38" s="87"/>
    </row>
    <row r="39" spans="1:4" x14ac:dyDescent="0.2">
      <c r="A39" s="86"/>
      <c r="B39" s="23"/>
      <c r="C39" s="23"/>
      <c r="D39" s="87"/>
    </row>
    <row r="40" spans="1:4" x14ac:dyDescent="0.2">
      <c r="A40" s="86"/>
      <c r="B40" s="23"/>
      <c r="C40" s="23"/>
      <c r="D40" s="87"/>
    </row>
    <row r="41" spans="1:4" x14ac:dyDescent="0.2">
      <c r="A41" s="93"/>
      <c r="B41" s="94"/>
      <c r="C41" s="94"/>
      <c r="D41" s="95"/>
    </row>
  </sheetData>
  <sheetProtection formatColumns="0" formatRows="0"/>
  <phoneticPr fontId="1" type="noConversion"/>
  <hyperlinks>
    <hyperlink ref="C5" location="'S18.Total revenue requirement'!A1" tooltip="Section title. Click once to follow" display="REPORT ON THE FORECAST TOTAL ASSET BASE REVENUE REQUIREMENTS"/>
    <hyperlink ref="C7" location="'S20.Demand Forecast'!A1" tooltip="Section title. Click once to follow" display="REPORT ON DEMAND FORECASTS"/>
    <hyperlink ref="C6" location="'S19 Pricing Asset Revenue'!A1" display="REPORT ON THE FORECAST PRICING ASSET BASE REVENUE REQUIREMENTS"/>
  </hyperlinks>
  <pageMargins left="0.74803149606299213" right="0.74803149606299213" top="0.98425196850393704" bottom="0.98425196850393704" header="0.51181102362204722" footer="0.51181102362204722"/>
  <pageSetup paperSize="9" scale="87"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97"/>
      <c r="B1" s="167" t="s">
        <v>128</v>
      </c>
      <c r="C1" s="168"/>
      <c r="D1" s="168"/>
      <c r="E1" s="169"/>
      <c r="F1"/>
      <c r="G1"/>
      <c r="H1"/>
    </row>
    <row r="2" spans="1:8" x14ac:dyDescent="0.2">
      <c r="A2" s="47"/>
      <c r="B2" s="23"/>
      <c r="C2" s="23"/>
      <c r="D2" s="23"/>
      <c r="E2" s="49"/>
      <c r="F2"/>
      <c r="G2"/>
      <c r="H2"/>
    </row>
    <row r="3" spans="1:8" x14ac:dyDescent="0.2">
      <c r="A3" s="9"/>
      <c r="B3" s="23"/>
      <c r="C3" s="23"/>
      <c r="D3" s="23"/>
      <c r="E3" s="49"/>
      <c r="F3"/>
      <c r="G3"/>
      <c r="H3"/>
    </row>
    <row r="4" spans="1:8" x14ac:dyDescent="0.2">
      <c r="A4" s="9"/>
      <c r="B4"/>
      <c r="C4"/>
      <c r="D4" s="23"/>
      <c r="E4" s="49"/>
      <c r="F4"/>
      <c r="G4"/>
      <c r="H4"/>
    </row>
    <row r="5" spans="1:8" ht="27" customHeight="1" x14ac:dyDescent="0.2">
      <c r="A5" s="9"/>
      <c r="B5" s="23"/>
      <c r="C5" s="23"/>
      <c r="D5" s="23"/>
      <c r="E5" s="49"/>
      <c r="F5"/>
      <c r="G5"/>
      <c r="H5"/>
    </row>
    <row r="6" spans="1:8" ht="42.75" customHeight="1" x14ac:dyDescent="0.2">
      <c r="A6" s="9"/>
      <c r="B6" s="170" t="s">
        <v>127</v>
      </c>
      <c r="C6" s="166"/>
      <c r="D6" s="166"/>
      <c r="E6" s="49"/>
      <c r="F6"/>
      <c r="G6"/>
      <c r="H6"/>
    </row>
    <row r="7" spans="1:8" ht="84" customHeight="1" x14ac:dyDescent="0.2">
      <c r="A7" s="9"/>
      <c r="B7" s="165" t="s">
        <v>99</v>
      </c>
      <c r="C7" s="166"/>
      <c r="D7" s="166"/>
      <c r="E7" s="49"/>
      <c r="F7"/>
      <c r="G7"/>
      <c r="H7"/>
    </row>
    <row r="8" spans="1:8" ht="48" customHeight="1" x14ac:dyDescent="0.2">
      <c r="A8" s="9"/>
      <c r="B8" s="170" t="s">
        <v>98</v>
      </c>
      <c r="C8" s="166"/>
      <c r="D8" s="166"/>
      <c r="E8" s="49"/>
      <c r="F8"/>
      <c r="G8"/>
      <c r="H8"/>
    </row>
    <row r="9" spans="1:8" ht="96" customHeight="1" x14ac:dyDescent="0.2">
      <c r="A9" s="9"/>
      <c r="B9" s="170" t="s">
        <v>100</v>
      </c>
      <c r="C9" s="166"/>
      <c r="D9" s="166"/>
      <c r="E9" s="49"/>
      <c r="F9"/>
      <c r="G9"/>
      <c r="H9"/>
    </row>
    <row r="10" spans="1:8" ht="189" customHeight="1" x14ac:dyDescent="0.2">
      <c r="A10" s="9"/>
      <c r="B10" s="170" t="s">
        <v>167</v>
      </c>
      <c r="C10" s="166"/>
      <c r="D10" s="166"/>
      <c r="E10" s="49"/>
      <c r="F10"/>
      <c r="G10"/>
      <c r="H10"/>
    </row>
    <row r="11" spans="1:8" ht="81" customHeight="1" x14ac:dyDescent="0.2">
      <c r="A11" s="9"/>
      <c r="B11" s="165"/>
      <c r="C11" s="166"/>
      <c r="D11" s="166"/>
      <c r="E11" s="49"/>
      <c r="F11"/>
      <c r="G11"/>
      <c r="H11"/>
    </row>
    <row r="12" spans="1:8" s="6" customFormat="1" x14ac:dyDescent="0.2">
      <c r="A12" s="98"/>
      <c r="B12" s="48"/>
      <c r="C12" s="48"/>
      <c r="D12" s="48"/>
      <c r="E12" s="99"/>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4"/>
  </sheetPr>
  <dimension ref="A1:AH305"/>
  <sheetViews>
    <sheetView showGridLines="0" view="pageBreakPreview" zoomScale="80" zoomScaleNormal="85" zoomScaleSheetLayoutView="80" zoomScalePageLayoutView="70" workbookViewId="0">
      <selection activeCell="B33" sqref="B33"/>
    </sheetView>
  </sheetViews>
  <sheetFormatPr defaultRowHeight="12.75" x14ac:dyDescent="0.2"/>
  <cols>
    <col min="1" max="1" width="4.5703125" customWidth="1"/>
    <col min="2" max="2" width="11.7109375" customWidth="1"/>
    <col min="3" max="3" width="82.28515625" customWidth="1"/>
    <col min="4" max="4" width="14.140625" customWidth="1"/>
    <col min="5" max="9" width="15.7109375" customWidth="1"/>
    <col min="10" max="10" width="15.7109375" style="4" customWidth="1"/>
    <col min="11" max="11" width="15.7109375" style="110" customWidth="1"/>
    <col min="12" max="12" width="12.140625" style="1" customWidth="1"/>
    <col min="13" max="14" width="12.140625" customWidth="1"/>
    <col min="15" max="15" width="0.5703125" customWidth="1"/>
    <col min="16" max="16" width="12.140625" customWidth="1"/>
    <col min="17" max="17" width="2.7109375" customWidth="1"/>
    <col min="18" max="18" width="9.28515625" bestFit="1" customWidth="1"/>
  </cols>
  <sheetData>
    <row r="1" spans="1:12" ht="12.75" customHeight="1" x14ac:dyDescent="0.2">
      <c r="A1" s="136"/>
      <c r="B1" s="137"/>
      <c r="C1" s="137"/>
      <c r="D1" s="137"/>
      <c r="E1" s="137"/>
      <c r="F1" s="137"/>
      <c r="G1" s="137"/>
      <c r="H1" s="137"/>
      <c r="I1" s="137"/>
      <c r="J1" s="137"/>
      <c r="K1" s="137"/>
      <c r="L1" s="138"/>
    </row>
    <row r="2" spans="1:12" ht="16.5" customHeight="1" x14ac:dyDescent="0.25">
      <c r="A2" s="139"/>
      <c r="B2" s="30"/>
      <c r="C2" s="30"/>
      <c r="D2" s="30"/>
      <c r="E2" s="30"/>
      <c r="F2" s="11"/>
      <c r="G2" s="171" t="str">
        <f>IF(NOT(ISBLANK('Pricing CoverSheet'!$C$8)),'Pricing CoverSheet'!$C$8,"")</f>
        <v>Airport Company</v>
      </c>
      <c r="H2" s="171"/>
      <c r="I2" s="171"/>
      <c r="J2" s="171"/>
      <c r="K2" s="43"/>
      <c r="L2" s="140"/>
    </row>
    <row r="3" spans="1:12" ht="16.5" customHeight="1" x14ac:dyDescent="0.25">
      <c r="A3" s="139"/>
      <c r="B3" s="30"/>
      <c r="C3" s="30"/>
      <c r="D3" s="30"/>
      <c r="E3" s="30"/>
      <c r="F3" s="11"/>
      <c r="G3" s="172">
        <f>IF(ISNUMBER('Pricing CoverSheet'!$C$12),'Pricing CoverSheet'!$C$12,"")</f>
        <v>41364</v>
      </c>
      <c r="H3" s="172"/>
      <c r="I3" s="172"/>
      <c r="J3" s="172"/>
      <c r="K3" s="43"/>
      <c r="L3" s="140"/>
    </row>
    <row r="4" spans="1:12" ht="20.25" customHeight="1" x14ac:dyDescent="0.25">
      <c r="A4" s="141" t="s">
        <v>187</v>
      </c>
      <c r="B4" s="10"/>
      <c r="C4" s="10"/>
      <c r="D4" s="10"/>
      <c r="E4" s="10"/>
      <c r="F4" s="10"/>
      <c r="G4" s="10"/>
      <c r="H4" s="10"/>
      <c r="I4" s="10"/>
      <c r="J4" s="10"/>
      <c r="K4" s="10"/>
      <c r="L4" s="68"/>
    </row>
    <row r="5" spans="1:12" ht="12.75" customHeight="1" x14ac:dyDescent="0.2">
      <c r="A5" s="71" t="s">
        <v>87</v>
      </c>
      <c r="B5" s="12" t="s">
        <v>139</v>
      </c>
      <c r="C5" s="30"/>
      <c r="D5" s="30"/>
      <c r="E5" s="30"/>
      <c r="F5" s="30"/>
      <c r="G5" s="30"/>
      <c r="H5" s="30"/>
      <c r="I5" s="30"/>
      <c r="J5" s="30"/>
      <c r="K5" s="30"/>
      <c r="L5" s="69"/>
    </row>
    <row r="6" spans="1:12" ht="12.75" customHeight="1" x14ac:dyDescent="0.2">
      <c r="A6" s="142"/>
      <c r="B6" s="12"/>
      <c r="C6" s="30"/>
      <c r="D6" s="30"/>
      <c r="E6" s="30"/>
      <c r="F6" s="30"/>
      <c r="G6" s="30"/>
      <c r="H6" s="30"/>
      <c r="I6" s="30"/>
      <c r="J6" s="30"/>
      <c r="K6" s="30"/>
      <c r="L6" s="69"/>
    </row>
    <row r="7" spans="1:12" ht="15" customHeight="1" x14ac:dyDescent="0.25">
      <c r="A7" s="72">
        <f>ROW()</f>
        <v>7</v>
      </c>
      <c r="B7" s="130" t="s">
        <v>188</v>
      </c>
      <c r="C7" s="126"/>
      <c r="D7" s="131"/>
      <c r="E7" s="131"/>
      <c r="F7" s="131"/>
      <c r="G7" s="131"/>
      <c r="H7" s="131"/>
      <c r="I7" s="131"/>
      <c r="J7" s="131"/>
      <c r="K7" s="131"/>
      <c r="L7" s="143"/>
    </row>
    <row r="8" spans="1:12" ht="15" customHeight="1" x14ac:dyDescent="0.25">
      <c r="A8" s="72">
        <f>ROW()</f>
        <v>8</v>
      </c>
      <c r="B8" s="130"/>
      <c r="C8" s="126"/>
      <c r="D8" s="131"/>
      <c r="E8" s="32">
        <f>E49</f>
        <v>41000</v>
      </c>
      <c r="F8" s="32">
        <f>EOMONTH(E48,12)-IF(ISBLANK(E51),F51,E51)</f>
        <v>41182</v>
      </c>
      <c r="G8" s="32">
        <f>EOMONTH(F8,12)</f>
        <v>41547</v>
      </c>
      <c r="H8" s="32">
        <f>EOMONTH(G8,12)</f>
        <v>41912</v>
      </c>
      <c r="I8" s="32">
        <f>EOMONTH(H8,12)</f>
        <v>42277</v>
      </c>
      <c r="J8" s="32">
        <f>EOMONTH(I8,12)</f>
        <v>42643</v>
      </c>
      <c r="K8" s="32">
        <f>J8+IF(ISBLANK(E51),F51,E51)</f>
        <v>42825</v>
      </c>
      <c r="L8" s="143"/>
    </row>
    <row r="9" spans="1:12" ht="15" customHeight="1" x14ac:dyDescent="0.2">
      <c r="A9" s="72">
        <f>ROW()</f>
        <v>9</v>
      </c>
      <c r="B9" s="131"/>
      <c r="C9" s="33" t="s">
        <v>129</v>
      </c>
      <c r="D9" s="131"/>
      <c r="E9" s="144">
        <f>E121</f>
        <v>0</v>
      </c>
      <c r="F9" s="131"/>
      <c r="G9" s="131"/>
      <c r="H9" s="131"/>
      <c r="I9" s="131"/>
      <c r="J9" s="131"/>
      <c r="K9" s="131"/>
      <c r="L9" s="143"/>
    </row>
    <row r="10" spans="1:12" ht="15" customHeight="1" thickBot="1" x14ac:dyDescent="0.25">
      <c r="A10" s="72">
        <f>ROW()</f>
        <v>10</v>
      </c>
      <c r="B10" s="131"/>
      <c r="C10" s="33" t="s">
        <v>130</v>
      </c>
      <c r="D10" s="131"/>
      <c r="E10" s="144">
        <f>G31</f>
        <v>0</v>
      </c>
      <c r="F10" s="131"/>
      <c r="G10" s="131"/>
      <c r="H10" s="131"/>
      <c r="I10" s="131"/>
      <c r="J10" s="131"/>
      <c r="K10" s="131"/>
      <c r="L10" s="143"/>
    </row>
    <row r="11" spans="1:12" ht="15" customHeight="1" thickBot="1" x14ac:dyDescent="0.25">
      <c r="A11" s="72">
        <f>ROW()</f>
        <v>11</v>
      </c>
      <c r="B11" s="131"/>
      <c r="C11" s="126" t="s">
        <v>131</v>
      </c>
      <c r="D11" s="131"/>
      <c r="E11" s="145">
        <f>E9-E10</f>
        <v>0</v>
      </c>
      <c r="F11" s="131"/>
      <c r="G11" s="131"/>
      <c r="H11" s="131"/>
      <c r="I11" s="131"/>
      <c r="J11" s="131"/>
      <c r="K11" s="131"/>
      <c r="L11" s="143"/>
    </row>
    <row r="12" spans="1:12" ht="15" customHeight="1" x14ac:dyDescent="0.2">
      <c r="A12" s="72">
        <f>ROW()</f>
        <v>12</v>
      </c>
      <c r="B12" s="131"/>
      <c r="C12" s="126"/>
      <c r="D12" s="131"/>
      <c r="E12" s="131"/>
      <c r="F12" s="131"/>
      <c r="G12" s="131"/>
      <c r="H12" s="131"/>
      <c r="I12" s="131"/>
      <c r="J12" s="131"/>
      <c r="K12" s="131"/>
      <c r="L12" s="143"/>
    </row>
    <row r="13" spans="1:12" ht="15" customHeight="1" x14ac:dyDescent="0.2">
      <c r="A13" s="72">
        <f>ROW()</f>
        <v>13</v>
      </c>
      <c r="B13" s="16" t="s">
        <v>47</v>
      </c>
      <c r="C13" s="33" t="s">
        <v>175</v>
      </c>
      <c r="D13" s="131"/>
      <c r="E13" s="131"/>
      <c r="F13" s="144">
        <f>F100-F101</f>
        <v>0</v>
      </c>
      <c r="G13" s="144">
        <f>G100-G101</f>
        <v>0</v>
      </c>
      <c r="H13" s="144">
        <f>H100-H101</f>
        <v>0</v>
      </c>
      <c r="I13" s="144">
        <f>I100-I101</f>
        <v>0</v>
      </c>
      <c r="J13" s="144">
        <f>J100-J101</f>
        <v>0</v>
      </c>
      <c r="K13" s="131"/>
      <c r="L13" s="143"/>
    </row>
    <row r="14" spans="1:12" ht="15" customHeight="1" x14ac:dyDescent="0.2">
      <c r="A14" s="72">
        <f>ROW()</f>
        <v>14</v>
      </c>
      <c r="B14" s="16" t="s">
        <v>45</v>
      </c>
      <c r="C14" s="33" t="s">
        <v>143</v>
      </c>
      <c r="D14" s="131"/>
      <c r="E14" s="131"/>
      <c r="F14" s="144">
        <f>-F129</f>
        <v>0</v>
      </c>
      <c r="G14" s="144">
        <f>-G129</f>
        <v>0</v>
      </c>
      <c r="H14" s="144">
        <f>-H129</f>
        <v>0</v>
      </c>
      <c r="I14" s="144">
        <f>-I129</f>
        <v>0</v>
      </c>
      <c r="J14" s="144">
        <f>-J129</f>
        <v>0</v>
      </c>
      <c r="K14" s="131"/>
      <c r="L14" s="143"/>
    </row>
    <row r="15" spans="1:12" s="121" customFormat="1" ht="15" customHeight="1" x14ac:dyDescent="0.2">
      <c r="A15" s="72">
        <f>ROW()</f>
        <v>15</v>
      </c>
      <c r="B15" s="16" t="s">
        <v>47</v>
      </c>
      <c r="C15" s="33" t="s">
        <v>242</v>
      </c>
      <c r="D15" s="131"/>
      <c r="E15" s="131"/>
      <c r="F15" s="144">
        <f>F130</f>
        <v>0</v>
      </c>
      <c r="G15" s="144">
        <f t="shared" ref="G15:J15" si="0">G130</f>
        <v>0</v>
      </c>
      <c r="H15" s="144">
        <f t="shared" si="0"/>
        <v>0</v>
      </c>
      <c r="I15" s="144">
        <f t="shared" si="0"/>
        <v>0</v>
      </c>
      <c r="J15" s="144">
        <f t="shared" si="0"/>
        <v>0</v>
      </c>
      <c r="K15" s="131"/>
      <c r="L15" s="143"/>
    </row>
    <row r="16" spans="1:12" ht="15" customHeight="1" x14ac:dyDescent="0.2">
      <c r="A16" s="72">
        <f>ROW()</f>
        <v>16</v>
      </c>
      <c r="B16" s="16" t="s">
        <v>45</v>
      </c>
      <c r="C16" s="33" t="s">
        <v>72</v>
      </c>
      <c r="D16" s="131"/>
      <c r="E16" s="131"/>
      <c r="F16" s="144">
        <f>-F78</f>
        <v>0</v>
      </c>
      <c r="G16" s="144">
        <f>-G78</f>
        <v>0</v>
      </c>
      <c r="H16" s="144">
        <f>-H78</f>
        <v>0</v>
      </c>
      <c r="I16" s="144">
        <f>-I78</f>
        <v>0</v>
      </c>
      <c r="J16" s="144">
        <f>-J78</f>
        <v>0</v>
      </c>
      <c r="K16" s="131"/>
      <c r="L16" s="143"/>
    </row>
    <row r="17" spans="1:13" ht="15" customHeight="1" x14ac:dyDescent="0.2">
      <c r="A17" s="72">
        <f>ROW()</f>
        <v>17</v>
      </c>
      <c r="B17" s="16" t="s">
        <v>45</v>
      </c>
      <c r="C17" s="33" t="s">
        <v>162</v>
      </c>
      <c r="D17" s="131"/>
      <c r="E17" s="131"/>
      <c r="F17" s="144">
        <f>-F80</f>
        <v>0</v>
      </c>
      <c r="G17" s="144">
        <f>-G80</f>
        <v>0</v>
      </c>
      <c r="H17" s="144">
        <f>-H80</f>
        <v>0</v>
      </c>
      <c r="I17" s="144">
        <f>-I80</f>
        <v>0</v>
      </c>
      <c r="J17" s="144">
        <f>-J80</f>
        <v>0</v>
      </c>
      <c r="K17" s="131"/>
      <c r="L17" s="143"/>
    </row>
    <row r="18" spans="1:13" ht="15" customHeight="1" x14ac:dyDescent="0.2">
      <c r="A18" s="72">
        <f>ROW()</f>
        <v>18</v>
      </c>
      <c r="B18" s="105"/>
      <c r="C18" s="33"/>
      <c r="D18" s="131"/>
      <c r="E18" s="131"/>
      <c r="F18" s="131"/>
      <c r="G18" s="131"/>
      <c r="H18" s="131"/>
      <c r="I18" s="131"/>
      <c r="J18" s="131"/>
      <c r="K18" s="131"/>
      <c r="L18" s="143"/>
      <c r="M18" s="65"/>
    </row>
    <row r="19" spans="1:13" ht="15" customHeight="1" x14ac:dyDescent="0.2">
      <c r="A19" s="72">
        <f>ROW()</f>
        <v>19</v>
      </c>
      <c r="B19" s="131"/>
      <c r="C19" s="33" t="s">
        <v>183</v>
      </c>
      <c r="D19" s="131"/>
      <c r="E19" s="131"/>
      <c r="F19" s="131"/>
      <c r="G19" s="131"/>
      <c r="H19" s="131"/>
      <c r="I19" s="131"/>
      <c r="J19" s="131"/>
      <c r="K19" s="144">
        <f>J132</f>
        <v>0</v>
      </c>
      <c r="L19" s="143"/>
    </row>
    <row r="20" spans="1:13" ht="15" customHeight="1" thickBot="1" x14ac:dyDescent="0.25">
      <c r="A20" s="72">
        <f>ROW()</f>
        <v>20</v>
      </c>
      <c r="B20" s="131"/>
      <c r="C20" s="33" t="s">
        <v>149</v>
      </c>
      <c r="D20" s="131"/>
      <c r="E20" s="131"/>
      <c r="F20" s="131"/>
      <c r="G20" s="131"/>
      <c r="H20" s="131"/>
      <c r="I20" s="131"/>
      <c r="J20" s="131"/>
      <c r="K20" s="144">
        <f>E41</f>
        <v>0</v>
      </c>
      <c r="L20" s="143"/>
    </row>
    <row r="21" spans="1:13" ht="15" customHeight="1" thickBot="1" x14ac:dyDescent="0.25">
      <c r="A21" s="72">
        <f>ROW()</f>
        <v>21</v>
      </c>
      <c r="B21" s="131"/>
      <c r="C21" s="126" t="s">
        <v>229</v>
      </c>
      <c r="D21" s="131"/>
      <c r="E21" s="131"/>
      <c r="F21" s="131"/>
      <c r="G21" s="131"/>
      <c r="H21" s="131"/>
      <c r="I21" s="131"/>
      <c r="J21" s="131"/>
      <c r="K21" s="145">
        <f>K19-K20</f>
        <v>0</v>
      </c>
      <c r="L21" s="143"/>
    </row>
    <row r="22" spans="1:13" ht="15" customHeight="1" x14ac:dyDescent="0.2">
      <c r="A22" s="72">
        <f>ROW()</f>
        <v>22</v>
      </c>
      <c r="B22" s="131"/>
      <c r="C22" s="126"/>
      <c r="D22" s="131"/>
      <c r="E22" s="131"/>
      <c r="F22" s="131"/>
      <c r="G22" s="131"/>
      <c r="H22" s="131"/>
      <c r="I22" s="131"/>
      <c r="J22" s="131"/>
      <c r="K22" s="131"/>
      <c r="L22" s="143"/>
    </row>
    <row r="23" spans="1:13" ht="15" customHeight="1" x14ac:dyDescent="0.2">
      <c r="A23" s="72">
        <f>ROW()</f>
        <v>23</v>
      </c>
      <c r="B23" s="131"/>
      <c r="C23" s="33" t="s">
        <v>231</v>
      </c>
      <c r="D23" s="131"/>
      <c r="E23" s="144">
        <f>-E11</f>
        <v>0</v>
      </c>
      <c r="F23" s="113">
        <f>SUM(F13:F17)</f>
        <v>0</v>
      </c>
      <c r="G23" s="113">
        <f>SUM(G13:G17)</f>
        <v>0</v>
      </c>
      <c r="H23" s="113">
        <f>SUM(H13:H17)</f>
        <v>0</v>
      </c>
      <c r="I23" s="113">
        <f>SUM(I13:I17)</f>
        <v>0</v>
      </c>
      <c r="J23" s="113">
        <f>SUM(J13:J17)</f>
        <v>0</v>
      </c>
      <c r="K23" s="144">
        <f>K21</f>
        <v>0</v>
      </c>
      <c r="L23" s="143"/>
    </row>
    <row r="24" spans="1:13" ht="15" customHeight="1" thickBot="1" x14ac:dyDescent="0.25">
      <c r="A24" s="72">
        <f>ROW()</f>
        <v>24</v>
      </c>
      <c r="B24" s="131"/>
      <c r="C24" s="33"/>
      <c r="D24" s="131"/>
      <c r="E24" s="131"/>
      <c r="F24" s="120"/>
      <c r="G24" s="120"/>
      <c r="H24" s="120"/>
      <c r="I24" s="120"/>
      <c r="J24" s="120"/>
      <c r="K24" s="120"/>
      <c r="L24" s="143"/>
    </row>
    <row r="25" spans="1:13" ht="15.6" customHeight="1" thickBot="1" x14ac:dyDescent="0.25">
      <c r="A25" s="72">
        <f>ROW()</f>
        <v>25</v>
      </c>
      <c r="B25" s="131"/>
      <c r="C25" s="126" t="str">
        <f>"Post-tax IRR as at "&amp;TEXT(E8,"dd mmmm yyy")</f>
        <v>Post-tax IRR as at 01 April 2012</v>
      </c>
      <c r="D25" s="131"/>
      <c r="E25" s="114" t="str">
        <f>IFERROR("",XIRR(E23:K23,E8:K8))</f>
        <v/>
      </c>
      <c r="F25" s="131"/>
      <c r="G25" s="131"/>
      <c r="H25" s="131"/>
      <c r="I25" s="131"/>
      <c r="J25" s="131"/>
      <c r="K25" s="131"/>
      <c r="L25" s="143"/>
    </row>
    <row r="26" spans="1:13" ht="26.45" customHeight="1" x14ac:dyDescent="0.25">
      <c r="A26" s="72">
        <f>ROW()</f>
        <v>26</v>
      </c>
      <c r="B26" s="130" t="s">
        <v>189</v>
      </c>
      <c r="C26" s="126"/>
      <c r="D26" s="131"/>
      <c r="E26" s="131"/>
      <c r="F26" s="131"/>
      <c r="G26" s="131"/>
      <c r="H26" s="131"/>
      <c r="I26" s="131"/>
      <c r="J26" s="131"/>
      <c r="K26" s="131"/>
      <c r="L26" s="143"/>
    </row>
    <row r="27" spans="1:13" ht="82.15" customHeight="1" x14ac:dyDescent="0.2">
      <c r="A27" s="72">
        <f>ROW()</f>
        <v>27</v>
      </c>
      <c r="B27" s="131"/>
      <c r="C27" s="33"/>
      <c r="D27" s="131"/>
      <c r="E27" s="32" t="s">
        <v>163</v>
      </c>
      <c r="F27" s="32" t="s">
        <v>164</v>
      </c>
      <c r="G27" s="32" t="s">
        <v>248</v>
      </c>
      <c r="H27" s="131"/>
      <c r="I27" s="174" t="s">
        <v>166</v>
      </c>
      <c r="J27" s="174"/>
      <c r="K27" s="174"/>
      <c r="L27" s="143"/>
    </row>
    <row r="28" spans="1:13" ht="15" customHeight="1" x14ac:dyDescent="0.2">
      <c r="A28" s="72">
        <f>ROW()</f>
        <v>28</v>
      </c>
      <c r="B28" s="131"/>
      <c r="C28" s="33" t="s">
        <v>243</v>
      </c>
      <c r="D28" s="131"/>
      <c r="E28" s="146"/>
      <c r="F28" s="146"/>
      <c r="G28" s="144">
        <f>E28+F28</f>
        <v>0</v>
      </c>
      <c r="H28" s="131"/>
      <c r="I28" s="133"/>
      <c r="J28" s="134"/>
      <c r="K28" s="135"/>
      <c r="L28" s="143"/>
    </row>
    <row r="29" spans="1:13" ht="15" customHeight="1" x14ac:dyDescent="0.2">
      <c r="A29" s="72">
        <f>ROW()</f>
        <v>29</v>
      </c>
      <c r="B29" s="131"/>
      <c r="C29" s="33" t="s">
        <v>232</v>
      </c>
      <c r="D29" s="131"/>
      <c r="E29" s="146"/>
      <c r="F29" s="146"/>
      <c r="G29" s="144">
        <f t="shared" ref="G29:G30" si="1">E29+F29</f>
        <v>0</v>
      </c>
      <c r="H29" s="131"/>
      <c r="I29" s="133"/>
      <c r="J29" s="134"/>
      <c r="K29" s="135"/>
      <c r="L29" s="143"/>
    </row>
    <row r="30" spans="1:13" ht="15" customHeight="1" thickBot="1" x14ac:dyDescent="0.25">
      <c r="A30" s="72">
        <f>ROW()</f>
        <v>30</v>
      </c>
      <c r="B30" s="131"/>
      <c r="C30" s="33" t="s">
        <v>176</v>
      </c>
      <c r="D30" s="131"/>
      <c r="E30" s="146"/>
      <c r="F30" s="146"/>
      <c r="G30" s="144">
        <f t="shared" si="1"/>
        <v>0</v>
      </c>
      <c r="H30" s="131"/>
      <c r="I30" s="133"/>
      <c r="J30" s="134"/>
      <c r="K30" s="135"/>
      <c r="L30" s="143"/>
    </row>
    <row r="31" spans="1:13" ht="15" customHeight="1" thickBot="1" x14ac:dyDescent="0.25">
      <c r="A31" s="72">
        <f>ROW()</f>
        <v>31</v>
      </c>
      <c r="B31" s="131"/>
      <c r="C31" s="126" t="s">
        <v>130</v>
      </c>
      <c r="D31" s="131"/>
      <c r="E31" s="112">
        <f t="shared" ref="E31:F31" si="2">SUM(E28:E30)</f>
        <v>0</v>
      </c>
      <c r="F31" s="112">
        <f t="shared" si="2"/>
        <v>0</v>
      </c>
      <c r="G31" s="112">
        <f>SUM(G28:G30)</f>
        <v>0</v>
      </c>
      <c r="H31" s="131"/>
      <c r="I31" s="131"/>
      <c r="J31" s="131"/>
      <c r="K31" s="131"/>
      <c r="L31" s="143"/>
    </row>
    <row r="32" spans="1:13" s="121" customFormat="1" ht="23.45" customHeight="1" x14ac:dyDescent="0.2">
      <c r="A32" s="72">
        <f>ROW()</f>
        <v>32</v>
      </c>
      <c r="B32" s="131"/>
      <c r="C32" s="129" t="s">
        <v>249</v>
      </c>
      <c r="D32" s="131"/>
      <c r="E32" s="131"/>
      <c r="F32" s="131"/>
      <c r="G32" s="131"/>
      <c r="H32" s="131"/>
      <c r="I32" s="131"/>
      <c r="J32" s="131"/>
      <c r="K32" s="131"/>
      <c r="L32" s="143"/>
    </row>
    <row r="33" spans="1:12" s="121" customFormat="1" ht="15" customHeight="1" x14ac:dyDescent="0.2">
      <c r="A33" s="72">
        <f>ROW()</f>
        <v>33</v>
      </c>
      <c r="B33" s="131"/>
      <c r="C33" s="178"/>
      <c r="D33" s="179"/>
      <c r="E33" s="179"/>
      <c r="F33" s="179"/>
      <c r="G33" s="179"/>
      <c r="H33" s="179"/>
      <c r="I33" s="179"/>
      <c r="J33" s="179"/>
      <c r="K33" s="180"/>
      <c r="L33" s="143"/>
    </row>
    <row r="34" spans="1:12" s="121" customFormat="1" ht="15" customHeight="1" x14ac:dyDescent="0.2">
      <c r="A34" s="72">
        <f>ROW()</f>
        <v>34</v>
      </c>
      <c r="B34" s="131"/>
      <c r="C34" s="181"/>
      <c r="D34" s="182"/>
      <c r="E34" s="182"/>
      <c r="F34" s="182"/>
      <c r="G34" s="182"/>
      <c r="H34" s="182"/>
      <c r="I34" s="182"/>
      <c r="J34" s="182"/>
      <c r="K34" s="183"/>
      <c r="L34" s="143"/>
    </row>
    <row r="35" spans="1:12" s="121" customFormat="1" ht="15" customHeight="1" x14ac:dyDescent="0.2">
      <c r="A35" s="72">
        <f>ROW()</f>
        <v>35</v>
      </c>
      <c r="B35" s="131"/>
      <c r="C35" s="184"/>
      <c r="D35" s="185"/>
      <c r="E35" s="185"/>
      <c r="F35" s="185"/>
      <c r="G35" s="185"/>
      <c r="H35" s="185"/>
      <c r="I35" s="185"/>
      <c r="J35" s="185"/>
      <c r="K35" s="186"/>
      <c r="L35" s="143"/>
    </row>
    <row r="36" spans="1:12" ht="34.15" customHeight="1" x14ac:dyDescent="0.25">
      <c r="A36" s="72">
        <f>ROW()</f>
        <v>36</v>
      </c>
      <c r="B36" s="130" t="s">
        <v>190</v>
      </c>
      <c r="C36" s="126"/>
      <c r="D36" s="131"/>
      <c r="E36" s="131"/>
      <c r="F36" s="131"/>
      <c r="G36" s="174" t="s">
        <v>166</v>
      </c>
      <c r="H36" s="174"/>
      <c r="I36" s="174"/>
      <c r="J36" s="131"/>
      <c r="K36" s="131"/>
      <c r="L36" s="143"/>
    </row>
    <row r="37" spans="1:12" ht="15" customHeight="1" x14ac:dyDescent="0.2">
      <c r="A37" s="72">
        <f>ROW()</f>
        <v>37</v>
      </c>
      <c r="B37" s="131"/>
      <c r="C37" s="146" t="s">
        <v>165</v>
      </c>
      <c r="D37" s="131"/>
      <c r="E37" s="146"/>
      <c r="F37" s="131"/>
      <c r="G37" s="133"/>
      <c r="H37" s="134"/>
      <c r="I37" s="135"/>
      <c r="J37" s="131"/>
      <c r="K37" s="131"/>
      <c r="L37" s="143"/>
    </row>
    <row r="38" spans="1:12" ht="15" customHeight="1" x14ac:dyDescent="0.2">
      <c r="A38" s="72">
        <f>ROW()</f>
        <v>38</v>
      </c>
      <c r="B38" s="131"/>
      <c r="C38" s="146" t="s">
        <v>165</v>
      </c>
      <c r="D38" s="131"/>
      <c r="E38" s="146"/>
      <c r="F38" s="131"/>
      <c r="G38" s="133"/>
      <c r="H38" s="134"/>
      <c r="I38" s="135"/>
      <c r="J38" s="131"/>
      <c r="K38" s="131"/>
      <c r="L38" s="143"/>
    </row>
    <row r="39" spans="1:12" ht="15" customHeight="1" x14ac:dyDescent="0.2">
      <c r="A39" s="72">
        <f>ROW()</f>
        <v>39</v>
      </c>
      <c r="B39" s="131"/>
      <c r="C39" s="146" t="s">
        <v>165</v>
      </c>
      <c r="D39" s="131"/>
      <c r="E39" s="146"/>
      <c r="F39" s="131"/>
      <c r="G39" s="133"/>
      <c r="H39" s="134"/>
      <c r="I39" s="135"/>
      <c r="J39" s="131"/>
      <c r="K39" s="131"/>
      <c r="L39" s="143"/>
    </row>
    <row r="40" spans="1:12" ht="15" customHeight="1" thickBot="1" x14ac:dyDescent="0.25">
      <c r="A40" s="72">
        <f>ROW()</f>
        <v>40</v>
      </c>
      <c r="B40" s="131"/>
      <c r="C40" s="146" t="s">
        <v>165</v>
      </c>
      <c r="D40" s="131"/>
      <c r="E40" s="146"/>
      <c r="F40" s="131"/>
      <c r="G40" s="133"/>
      <c r="H40" s="134"/>
      <c r="I40" s="135"/>
      <c r="J40" s="131"/>
      <c r="K40" s="131"/>
      <c r="L40" s="143"/>
    </row>
    <row r="41" spans="1:12" ht="15" customHeight="1" thickBot="1" x14ac:dyDescent="0.25">
      <c r="A41" s="72">
        <f>ROW()</f>
        <v>41</v>
      </c>
      <c r="B41" s="131"/>
      <c r="C41" s="126" t="s">
        <v>150</v>
      </c>
      <c r="D41" s="131"/>
      <c r="E41" s="112">
        <f>SUM(E37:E40)</f>
        <v>0</v>
      </c>
      <c r="F41" s="131"/>
      <c r="G41" s="131"/>
      <c r="H41" s="131"/>
      <c r="I41" s="131"/>
      <c r="J41" s="131"/>
      <c r="K41" s="131"/>
      <c r="L41" s="143"/>
    </row>
    <row r="42" spans="1:12" ht="30.6" customHeight="1" x14ac:dyDescent="0.2">
      <c r="A42" s="72">
        <f>ROW()</f>
        <v>42</v>
      </c>
      <c r="B42" s="131"/>
      <c r="C42" s="175" t="s">
        <v>177</v>
      </c>
      <c r="D42" s="175"/>
      <c r="E42" s="175"/>
      <c r="F42" s="175"/>
      <c r="G42" s="175"/>
      <c r="H42" s="175"/>
      <c r="I42" s="175"/>
      <c r="J42" s="175"/>
      <c r="K42" s="175"/>
      <c r="L42" s="143"/>
    </row>
    <row r="43" spans="1:12" ht="15" customHeight="1" x14ac:dyDescent="0.2">
      <c r="A43" s="72">
        <f>ROW()</f>
        <v>43</v>
      </c>
      <c r="B43" s="131"/>
      <c r="C43" s="178"/>
      <c r="D43" s="179"/>
      <c r="E43" s="179"/>
      <c r="F43" s="179"/>
      <c r="G43" s="179"/>
      <c r="H43" s="179"/>
      <c r="I43" s="179"/>
      <c r="J43" s="179"/>
      <c r="K43" s="180"/>
      <c r="L43" s="143"/>
    </row>
    <row r="44" spans="1:12" ht="15" customHeight="1" x14ac:dyDescent="0.2">
      <c r="A44" s="72">
        <f>ROW()</f>
        <v>44</v>
      </c>
      <c r="B44" s="131"/>
      <c r="C44" s="181"/>
      <c r="D44" s="182"/>
      <c r="E44" s="182"/>
      <c r="F44" s="182"/>
      <c r="G44" s="182"/>
      <c r="H44" s="182"/>
      <c r="I44" s="182"/>
      <c r="J44" s="182"/>
      <c r="K44" s="183"/>
      <c r="L44" s="143"/>
    </row>
    <row r="45" spans="1:12" ht="15" customHeight="1" x14ac:dyDescent="0.2">
      <c r="A45" s="72">
        <f>ROW()</f>
        <v>45</v>
      </c>
      <c r="B45" s="131"/>
      <c r="C45" s="184"/>
      <c r="D45" s="185"/>
      <c r="E45" s="185"/>
      <c r="F45" s="185"/>
      <c r="G45" s="185"/>
      <c r="H45" s="185"/>
      <c r="I45" s="185"/>
      <c r="J45" s="185"/>
      <c r="K45" s="186"/>
      <c r="L45" s="143"/>
    </row>
    <row r="46" spans="1:12" ht="23.45" customHeight="1" x14ac:dyDescent="0.25">
      <c r="A46" s="72">
        <f>ROW()</f>
        <v>46</v>
      </c>
      <c r="B46" s="130" t="s">
        <v>191</v>
      </c>
      <c r="C46" s="126"/>
      <c r="D46" s="131"/>
      <c r="E46" s="131"/>
      <c r="F46" s="131"/>
      <c r="G46" s="131"/>
      <c r="H46" s="131"/>
      <c r="I46" s="131"/>
      <c r="J46" s="131"/>
      <c r="K46" s="131"/>
      <c r="L46" s="143"/>
    </row>
    <row r="47" spans="1:12" ht="15" customHeight="1" x14ac:dyDescent="0.2">
      <c r="A47" s="72">
        <f>ROW()</f>
        <v>47</v>
      </c>
      <c r="B47" s="131"/>
      <c r="C47" s="126"/>
      <c r="D47" s="131"/>
      <c r="E47" s="131"/>
      <c r="F47" s="131"/>
      <c r="G47" s="131"/>
      <c r="H47" s="131"/>
      <c r="I47" s="131"/>
      <c r="J47" s="131"/>
      <c r="K47" s="131"/>
      <c r="L47" s="143"/>
    </row>
    <row r="48" spans="1:12" ht="15" customHeight="1" x14ac:dyDescent="0.2">
      <c r="A48" s="72">
        <f>ROW()</f>
        <v>48</v>
      </c>
      <c r="B48" s="131"/>
      <c r="C48" s="126" t="s">
        <v>103</v>
      </c>
      <c r="D48" s="131"/>
      <c r="E48" s="147">
        <f>IF(ISNUMBER('Pricing CoverSheet'!$C$14),'Pricing CoverSheet'!$C$14,"")</f>
        <v>40999</v>
      </c>
      <c r="F48" s="131"/>
      <c r="G48" s="131"/>
      <c r="H48" s="131"/>
      <c r="I48" s="131"/>
      <c r="J48" s="131"/>
      <c r="K48" s="131"/>
      <c r="L48" s="143"/>
    </row>
    <row r="49" spans="1:34" ht="15" customHeight="1" x14ac:dyDescent="0.2">
      <c r="A49" s="72">
        <f>ROW()</f>
        <v>49</v>
      </c>
      <c r="B49" s="131"/>
      <c r="C49" s="126" t="s">
        <v>246</v>
      </c>
      <c r="D49" s="131"/>
      <c r="E49" s="53">
        <v>41000</v>
      </c>
      <c r="F49" s="131"/>
      <c r="G49" s="131"/>
      <c r="H49" s="131"/>
      <c r="I49" s="131"/>
      <c r="J49" s="131"/>
      <c r="K49" s="131"/>
      <c r="L49" s="143"/>
    </row>
    <row r="50" spans="1:34" ht="25.5" x14ac:dyDescent="0.2">
      <c r="A50" s="72">
        <f>ROW()</f>
        <v>50</v>
      </c>
      <c r="B50" s="131"/>
      <c r="C50" s="126"/>
      <c r="D50" s="131"/>
      <c r="E50" s="111" t="s">
        <v>133</v>
      </c>
      <c r="F50" s="111" t="s">
        <v>132</v>
      </c>
      <c r="G50" s="131"/>
      <c r="H50" s="131"/>
      <c r="I50" s="131"/>
      <c r="J50" s="131"/>
      <c r="K50" s="131"/>
      <c r="L50" s="143"/>
    </row>
    <row r="51" spans="1:34" ht="15" customHeight="1" x14ac:dyDescent="0.2">
      <c r="A51" s="72">
        <f>ROW()</f>
        <v>51</v>
      </c>
      <c r="B51" s="131"/>
      <c r="C51" s="126" t="s">
        <v>134</v>
      </c>
      <c r="D51" s="131"/>
      <c r="E51" s="125"/>
      <c r="F51" s="125">
        <v>182</v>
      </c>
      <c r="G51" s="131"/>
      <c r="H51" s="131"/>
      <c r="I51" s="131"/>
      <c r="J51" s="131"/>
      <c r="K51" s="131"/>
      <c r="L51" s="143"/>
    </row>
    <row r="52" spans="1:34" ht="30" customHeight="1" x14ac:dyDescent="0.2">
      <c r="A52" s="72">
        <f>ROW()</f>
        <v>52</v>
      </c>
      <c r="B52" s="131"/>
      <c r="C52" s="129" t="s">
        <v>178</v>
      </c>
      <c r="D52" s="131"/>
      <c r="E52" s="131"/>
      <c r="F52" s="131"/>
      <c r="G52" s="131"/>
      <c r="H52" s="131"/>
      <c r="I52" s="131"/>
      <c r="J52" s="131"/>
      <c r="K52" s="131"/>
      <c r="L52" s="143"/>
    </row>
    <row r="53" spans="1:34" ht="58.15" customHeight="1" x14ac:dyDescent="0.2">
      <c r="A53" s="72">
        <f>ROW()</f>
        <v>53</v>
      </c>
      <c r="B53" s="131"/>
      <c r="C53" s="195"/>
      <c r="D53" s="196"/>
      <c r="E53" s="196"/>
      <c r="F53" s="196"/>
      <c r="G53" s="196"/>
      <c r="H53" s="196"/>
      <c r="I53" s="196"/>
      <c r="J53" s="196"/>
      <c r="K53" s="197"/>
      <c r="L53" s="143"/>
    </row>
    <row r="54" spans="1:34" ht="15" customHeight="1" x14ac:dyDescent="0.2">
      <c r="A54" s="73">
        <f>ROW()</f>
        <v>54</v>
      </c>
      <c r="B54" s="115"/>
      <c r="C54" s="116"/>
      <c r="D54" s="115"/>
      <c r="E54" s="115"/>
      <c r="F54" s="115"/>
      <c r="G54" s="115"/>
      <c r="H54" s="115"/>
      <c r="I54" s="115"/>
      <c r="J54" s="115"/>
      <c r="K54" s="115"/>
      <c r="L54" s="148" t="s">
        <v>79</v>
      </c>
    </row>
    <row r="55" spans="1:34" ht="15" customHeight="1" x14ac:dyDescent="0.2">
      <c r="A55" s="72"/>
      <c r="B55" s="131"/>
      <c r="C55" s="126"/>
      <c r="D55" s="131"/>
      <c r="E55" s="131"/>
      <c r="F55" s="131"/>
      <c r="G55" s="131"/>
      <c r="H55" s="131"/>
      <c r="I55" s="131"/>
      <c r="J55" s="131"/>
      <c r="K55" s="131"/>
      <c r="L55" s="143"/>
    </row>
    <row r="56" spans="1:34" s="3" customFormat="1" ht="12.75" customHeight="1" x14ac:dyDescent="0.2">
      <c r="A56" s="136"/>
      <c r="B56" s="137"/>
      <c r="C56" s="137"/>
      <c r="D56" s="137"/>
      <c r="E56" s="137"/>
      <c r="F56" s="137"/>
      <c r="G56" s="137"/>
      <c r="H56" s="137"/>
      <c r="I56" s="137"/>
      <c r="J56" s="137"/>
      <c r="K56" s="137"/>
      <c r="L56" s="138"/>
      <c r="M56"/>
      <c r="N56"/>
      <c r="O56"/>
      <c r="P56"/>
      <c r="Q56"/>
      <c r="R56"/>
      <c r="S56"/>
    </row>
    <row r="57" spans="1:34" s="3" customFormat="1" ht="16.5" customHeight="1" x14ac:dyDescent="0.25">
      <c r="A57" s="139"/>
      <c r="B57" s="30"/>
      <c r="C57" s="30"/>
      <c r="D57" s="30"/>
      <c r="E57" s="30"/>
      <c r="F57" s="30"/>
      <c r="G57" s="30"/>
      <c r="H57" s="59" t="s">
        <v>41</v>
      </c>
      <c r="I57" s="189"/>
      <c r="J57" s="190"/>
      <c r="K57" s="191"/>
      <c r="L57" s="68"/>
      <c r="M57"/>
      <c r="N57"/>
      <c r="O57"/>
      <c r="P57"/>
      <c r="Q57"/>
      <c r="R57"/>
      <c r="S57"/>
    </row>
    <row r="58" spans="1:34" s="3" customFormat="1" ht="16.5" customHeight="1" x14ac:dyDescent="0.25">
      <c r="A58" s="139"/>
      <c r="B58" s="30"/>
      <c r="C58" s="30"/>
      <c r="D58" s="30"/>
      <c r="E58" s="30"/>
      <c r="F58" s="30"/>
      <c r="G58" s="30"/>
      <c r="H58" s="59" t="s">
        <v>73</v>
      </c>
      <c r="I58" s="192"/>
      <c r="J58" s="193"/>
      <c r="K58" s="194"/>
      <c r="L58" s="68"/>
      <c r="M58"/>
      <c r="N58"/>
      <c r="O58"/>
      <c r="P58"/>
      <c r="Q58"/>
      <c r="R58"/>
      <c r="S58"/>
    </row>
    <row r="59" spans="1:34" s="3" customFormat="1" ht="20.25" customHeight="1" x14ac:dyDescent="0.25">
      <c r="A59" s="149" t="s">
        <v>192</v>
      </c>
      <c r="B59" s="10"/>
      <c r="C59" s="10"/>
      <c r="D59" s="10"/>
      <c r="E59" s="10"/>
      <c r="F59" s="10"/>
      <c r="G59" s="10"/>
      <c r="H59" s="10"/>
      <c r="I59" s="10"/>
      <c r="J59" s="10"/>
      <c r="K59" s="10"/>
      <c r="L59" s="68"/>
      <c r="M59"/>
      <c r="N59"/>
      <c r="O59"/>
      <c r="P59"/>
      <c r="Q59"/>
      <c r="R59"/>
      <c r="S59"/>
    </row>
    <row r="60" spans="1:34" s="3" customFormat="1" ht="12.75" customHeight="1" x14ac:dyDescent="0.2">
      <c r="A60" s="71" t="s">
        <v>87</v>
      </c>
      <c r="B60" s="12" t="s">
        <v>139</v>
      </c>
      <c r="C60" s="30"/>
      <c r="D60" s="30"/>
      <c r="E60" s="30"/>
      <c r="F60" s="30"/>
      <c r="G60" s="30"/>
      <c r="H60" s="30"/>
      <c r="I60" s="30"/>
      <c r="J60" s="30"/>
      <c r="K60" s="30"/>
      <c r="L60" s="69"/>
      <c r="M60"/>
      <c r="N60"/>
      <c r="O60"/>
      <c r="P60"/>
      <c r="Q60"/>
      <c r="R60"/>
      <c r="S60"/>
      <c r="T60"/>
      <c r="U60"/>
      <c r="V60"/>
      <c r="W60"/>
      <c r="X60"/>
      <c r="Y60"/>
      <c r="Z60"/>
      <c r="AA60"/>
      <c r="AB60"/>
      <c r="AC60"/>
      <c r="AD60"/>
      <c r="AE60"/>
      <c r="AF60"/>
      <c r="AG60"/>
      <c r="AH60"/>
    </row>
    <row r="61" spans="1:34" ht="24.95" customHeight="1" x14ac:dyDescent="0.25">
      <c r="A61" s="72">
        <f>ROW()</f>
        <v>61</v>
      </c>
      <c r="B61" s="130" t="s">
        <v>193</v>
      </c>
      <c r="C61" s="131"/>
      <c r="D61" s="131"/>
      <c r="E61" s="131"/>
      <c r="F61" s="131"/>
      <c r="G61" s="131"/>
      <c r="H61" s="131"/>
      <c r="I61" s="131"/>
      <c r="J61" s="131"/>
      <c r="K61" s="131"/>
      <c r="L61" s="143"/>
    </row>
    <row r="62" spans="1:34" ht="30" customHeight="1" x14ac:dyDescent="0.2">
      <c r="A62" s="72">
        <f>ROW()</f>
        <v>62</v>
      </c>
      <c r="B62" s="124"/>
      <c r="C62" s="129" t="s">
        <v>46</v>
      </c>
      <c r="D62" s="131"/>
      <c r="E62" s="131"/>
      <c r="F62" s="131"/>
      <c r="G62" s="131"/>
      <c r="H62" s="131"/>
      <c r="I62" s="131"/>
      <c r="J62" s="131"/>
      <c r="K62" s="131"/>
      <c r="L62" s="143"/>
    </row>
    <row r="63" spans="1:34" ht="15" customHeight="1" x14ac:dyDescent="0.2">
      <c r="A63" s="72">
        <f>ROW()</f>
        <v>63</v>
      </c>
      <c r="B63" s="124"/>
      <c r="C63" s="173"/>
      <c r="D63" s="173"/>
      <c r="E63" s="173"/>
      <c r="F63" s="173"/>
      <c r="G63" s="173"/>
      <c r="H63" s="173"/>
      <c r="I63" s="173"/>
      <c r="J63" s="173"/>
      <c r="K63" s="131"/>
      <c r="L63" s="143"/>
    </row>
    <row r="64" spans="1:34" ht="15" customHeight="1" x14ac:dyDescent="0.2">
      <c r="A64" s="72">
        <f>ROW()</f>
        <v>64</v>
      </c>
      <c r="B64" s="124"/>
      <c r="C64" s="173"/>
      <c r="D64" s="173"/>
      <c r="E64" s="173"/>
      <c r="F64" s="173"/>
      <c r="G64" s="173"/>
      <c r="H64" s="173"/>
      <c r="I64" s="173"/>
      <c r="J64" s="173"/>
      <c r="K64" s="131"/>
      <c r="L64" s="143"/>
    </row>
    <row r="65" spans="1:12" ht="15" customHeight="1" x14ac:dyDescent="0.2">
      <c r="A65" s="72">
        <f>ROW()</f>
        <v>65</v>
      </c>
      <c r="B65" s="124"/>
      <c r="C65" s="173"/>
      <c r="D65" s="173"/>
      <c r="E65" s="173"/>
      <c r="F65" s="173"/>
      <c r="G65" s="173"/>
      <c r="H65" s="173"/>
      <c r="I65" s="173"/>
      <c r="J65" s="173"/>
      <c r="K65" s="131"/>
      <c r="L65" s="143"/>
    </row>
    <row r="66" spans="1:12" ht="15" customHeight="1" x14ac:dyDescent="0.2">
      <c r="A66" s="72">
        <f>ROW()</f>
        <v>66</v>
      </c>
      <c r="B66" s="124"/>
      <c r="C66" s="173"/>
      <c r="D66" s="173"/>
      <c r="E66" s="173"/>
      <c r="F66" s="173"/>
      <c r="G66" s="173"/>
      <c r="H66" s="173"/>
      <c r="I66" s="173"/>
      <c r="J66" s="173"/>
      <c r="K66" s="131"/>
      <c r="L66" s="143"/>
    </row>
    <row r="67" spans="1:12" ht="15" customHeight="1" x14ac:dyDescent="0.2">
      <c r="A67" s="72">
        <f>ROW()</f>
        <v>67</v>
      </c>
      <c r="B67" s="124"/>
      <c r="C67" s="173"/>
      <c r="D67" s="173"/>
      <c r="E67" s="173"/>
      <c r="F67" s="173"/>
      <c r="G67" s="173"/>
      <c r="H67" s="173"/>
      <c r="I67" s="173"/>
      <c r="J67" s="173"/>
      <c r="K67" s="131"/>
      <c r="L67" s="143"/>
    </row>
    <row r="68" spans="1:12" ht="15" customHeight="1" x14ac:dyDescent="0.2">
      <c r="A68" s="72">
        <f>ROW()</f>
        <v>68</v>
      </c>
      <c r="B68" s="124"/>
      <c r="C68" s="173"/>
      <c r="D68" s="173"/>
      <c r="E68" s="173"/>
      <c r="F68" s="173"/>
      <c r="G68" s="173"/>
      <c r="H68" s="173"/>
      <c r="I68" s="173"/>
      <c r="J68" s="173"/>
      <c r="K68" s="131"/>
      <c r="L68" s="143"/>
    </row>
    <row r="69" spans="1:12" ht="15" customHeight="1" x14ac:dyDescent="0.2">
      <c r="A69" s="72">
        <f>ROW()</f>
        <v>69</v>
      </c>
      <c r="B69" s="124"/>
      <c r="C69" s="173"/>
      <c r="D69" s="173"/>
      <c r="E69" s="173"/>
      <c r="F69" s="173"/>
      <c r="G69" s="173"/>
      <c r="H69" s="173"/>
      <c r="I69" s="173"/>
      <c r="J69" s="173"/>
      <c r="K69" s="131"/>
      <c r="L69" s="143"/>
    </row>
    <row r="70" spans="1:12" ht="15" customHeight="1" x14ac:dyDescent="0.2">
      <c r="A70" s="72">
        <f>ROW()</f>
        <v>70</v>
      </c>
      <c r="B70" s="124"/>
      <c r="C70" s="173"/>
      <c r="D70" s="173"/>
      <c r="E70" s="173"/>
      <c r="F70" s="173"/>
      <c r="G70" s="173"/>
      <c r="H70" s="173"/>
      <c r="I70" s="173"/>
      <c r="J70" s="173"/>
      <c r="K70" s="131"/>
      <c r="L70" s="143"/>
    </row>
    <row r="71" spans="1:12" ht="60" customHeight="1" x14ac:dyDescent="0.2">
      <c r="A71" s="72">
        <f>ROW()</f>
        <v>71</v>
      </c>
      <c r="B71" s="124"/>
      <c r="C71" s="129" t="s">
        <v>44</v>
      </c>
      <c r="D71" s="124"/>
      <c r="E71" s="124"/>
      <c r="F71" s="24" t="s">
        <v>16</v>
      </c>
      <c r="G71" s="24" t="s">
        <v>17</v>
      </c>
      <c r="H71" s="24" t="s">
        <v>18</v>
      </c>
      <c r="I71" s="24" t="s">
        <v>19</v>
      </c>
      <c r="J71" s="24" t="s">
        <v>20</v>
      </c>
      <c r="K71" s="131"/>
      <c r="L71" s="143"/>
    </row>
    <row r="72" spans="1:12" x14ac:dyDescent="0.2">
      <c r="A72" s="72">
        <f>ROW()</f>
        <v>72</v>
      </c>
      <c r="B72" s="124"/>
      <c r="C72" s="129"/>
      <c r="D72" s="124"/>
      <c r="E72" s="124"/>
      <c r="F72" s="32">
        <f>IF(ISNUMBER('Pricing CoverSheet'!$C$12),DATE(YEAR('Pricing CoverSheet'!$C$12),MONTH('Pricing CoverSheet'!$C$12),DAY('Pricing CoverSheet'!$C$12)),"")</f>
        <v>41364</v>
      </c>
      <c r="G72" s="32">
        <f>IF(ISNUMBER('Pricing CoverSheet'!$C$12),DATE(YEAR('Pricing CoverSheet'!$C$12)+1,MONTH('Pricing CoverSheet'!$C$12),DAY('Pricing CoverSheet'!$C$12)),"")</f>
        <v>41729</v>
      </c>
      <c r="H72" s="32">
        <f>IF(ISNUMBER('Pricing CoverSheet'!$C$12),DATE(YEAR('Pricing CoverSheet'!$C$12)+2,MONTH('Pricing CoverSheet'!$C$12),DAY('Pricing CoverSheet'!$C$12)),"")</f>
        <v>42094</v>
      </c>
      <c r="I72" s="32">
        <f>IF(ISNUMBER('Pricing CoverSheet'!$C$12),DATE(YEAR('Pricing CoverSheet'!$C$12)+3,MONTH('Pricing CoverSheet'!$C$12),DAY('Pricing CoverSheet'!$C$12)),"")</f>
        <v>42460</v>
      </c>
      <c r="J72" s="32">
        <f>IF(ISNUMBER('Pricing CoverSheet'!$C$12),DATE(YEAR('Pricing CoverSheet'!$C$12)+4,MONTH('Pricing CoverSheet'!$C$12),DAY('Pricing CoverSheet'!$C$12)),"")</f>
        <v>42825</v>
      </c>
      <c r="K72" s="131"/>
      <c r="L72" s="143"/>
    </row>
    <row r="73" spans="1:12" x14ac:dyDescent="0.2">
      <c r="A73" s="72">
        <f>ROW()</f>
        <v>73</v>
      </c>
      <c r="B73" s="124"/>
      <c r="C73" s="126" t="s">
        <v>235</v>
      </c>
      <c r="D73" s="124"/>
      <c r="E73" s="124"/>
      <c r="F73" s="125"/>
      <c r="G73" s="125"/>
      <c r="H73" s="125"/>
      <c r="I73" s="125"/>
      <c r="J73" s="125"/>
      <c r="K73" s="131"/>
      <c r="L73" s="143"/>
    </row>
    <row r="74" spans="1:12" x14ac:dyDescent="0.2">
      <c r="A74" s="72">
        <f>ROW()</f>
        <v>74</v>
      </c>
      <c r="B74" s="16" t="s">
        <v>47</v>
      </c>
      <c r="C74" s="126" t="s">
        <v>234</v>
      </c>
      <c r="D74" s="124"/>
      <c r="E74" s="124"/>
      <c r="F74" s="125"/>
      <c r="G74" s="125"/>
      <c r="H74" s="125"/>
      <c r="I74" s="125"/>
      <c r="J74" s="125"/>
      <c r="K74" s="131"/>
      <c r="L74" s="143"/>
    </row>
    <row r="75" spans="1:12" x14ac:dyDescent="0.2">
      <c r="A75" s="72">
        <f>ROW()</f>
        <v>75</v>
      </c>
      <c r="B75" s="16" t="s">
        <v>47</v>
      </c>
      <c r="C75" s="126" t="s">
        <v>233</v>
      </c>
      <c r="D75" s="124"/>
      <c r="E75" s="124"/>
      <c r="F75" s="125"/>
      <c r="G75" s="125"/>
      <c r="H75" s="125"/>
      <c r="I75" s="125"/>
      <c r="J75" s="125"/>
      <c r="K75" s="131"/>
      <c r="L75" s="143"/>
    </row>
    <row r="76" spans="1:12" x14ac:dyDescent="0.2">
      <c r="A76" s="72">
        <f>ROW()</f>
        <v>76</v>
      </c>
      <c r="B76" s="124"/>
      <c r="C76" s="19" t="s">
        <v>175</v>
      </c>
      <c r="D76" s="124"/>
      <c r="E76" s="124"/>
      <c r="F76" s="17">
        <f>SUM(F73:F75)</f>
        <v>0</v>
      </c>
      <c r="G76" s="17">
        <f>SUM(G73:G75)</f>
        <v>0</v>
      </c>
      <c r="H76" s="17">
        <f>SUM(H73:H75)</f>
        <v>0</v>
      </c>
      <c r="I76" s="17">
        <f>SUM(I73:I75)</f>
        <v>0</v>
      </c>
      <c r="J76" s="17">
        <f>SUM(J73:J75)</f>
        <v>0</v>
      </c>
      <c r="K76" s="131"/>
      <c r="L76" s="143"/>
    </row>
    <row r="77" spans="1:12" x14ac:dyDescent="0.2">
      <c r="A77" s="72">
        <f>ROW()</f>
        <v>77</v>
      </c>
      <c r="B77" s="124"/>
      <c r="C77" s="129"/>
      <c r="D77" s="124"/>
      <c r="E77" s="124"/>
      <c r="F77" s="32"/>
      <c r="G77" s="32"/>
      <c r="H77" s="32"/>
      <c r="I77" s="32"/>
      <c r="J77" s="32"/>
      <c r="K77" s="131"/>
      <c r="L77" s="143"/>
    </row>
    <row r="78" spans="1:12" x14ac:dyDescent="0.2">
      <c r="A78" s="72">
        <f>ROW()</f>
        <v>78</v>
      </c>
      <c r="B78" s="16" t="s">
        <v>45</v>
      </c>
      <c r="C78" s="126" t="s">
        <v>72</v>
      </c>
      <c r="D78" s="124"/>
      <c r="E78" s="124"/>
      <c r="F78" s="17">
        <f>F255</f>
        <v>0</v>
      </c>
      <c r="G78" s="17">
        <f>G255</f>
        <v>0</v>
      </c>
      <c r="H78" s="17">
        <f>H255</f>
        <v>0</v>
      </c>
      <c r="I78" s="17">
        <f>I255</f>
        <v>0</v>
      </c>
      <c r="J78" s="17">
        <f>J255</f>
        <v>0</v>
      </c>
      <c r="K78" s="131"/>
      <c r="L78" s="143"/>
    </row>
    <row r="79" spans="1:12" x14ac:dyDescent="0.2">
      <c r="A79" s="72">
        <f>ROW()</f>
        <v>79</v>
      </c>
      <c r="B79" s="16" t="s">
        <v>45</v>
      </c>
      <c r="C79" s="126" t="s">
        <v>27</v>
      </c>
      <c r="D79" s="124"/>
      <c r="E79" s="124"/>
      <c r="F79" s="17">
        <f>F127</f>
        <v>0</v>
      </c>
      <c r="G79" s="17">
        <f>G127</f>
        <v>0</v>
      </c>
      <c r="H79" s="17">
        <f>H127</f>
        <v>0</v>
      </c>
      <c r="I79" s="17">
        <f>I127</f>
        <v>0</v>
      </c>
      <c r="J79" s="17">
        <f>J127</f>
        <v>0</v>
      </c>
      <c r="K79" s="131"/>
      <c r="L79" s="143"/>
    </row>
    <row r="80" spans="1:12" x14ac:dyDescent="0.2">
      <c r="A80" s="72">
        <f>ROW()</f>
        <v>80</v>
      </c>
      <c r="B80" s="16" t="s">
        <v>45</v>
      </c>
      <c r="C80" s="126" t="s">
        <v>162</v>
      </c>
      <c r="D80" s="124"/>
      <c r="E80" s="124"/>
      <c r="F80" s="125"/>
      <c r="G80" s="125"/>
      <c r="H80" s="125"/>
      <c r="I80" s="125"/>
      <c r="J80" s="125"/>
      <c r="K80" s="131"/>
      <c r="L80" s="143"/>
    </row>
    <row r="81" spans="1:12" x14ac:dyDescent="0.2">
      <c r="A81" s="72">
        <f>ROW()</f>
        <v>81</v>
      </c>
      <c r="B81" s="16" t="s">
        <v>47</v>
      </c>
      <c r="C81" s="126" t="s">
        <v>28</v>
      </c>
      <c r="D81" s="124"/>
      <c r="E81" s="124"/>
      <c r="F81" s="17">
        <f>-F128</f>
        <v>0</v>
      </c>
      <c r="G81" s="17">
        <f>-G128</f>
        <v>0</v>
      </c>
      <c r="H81" s="17">
        <f>-H128</f>
        <v>0</v>
      </c>
      <c r="I81" s="17">
        <f>-I128</f>
        <v>0</v>
      </c>
      <c r="J81" s="17">
        <f>-J128</f>
        <v>0</v>
      </c>
      <c r="K81" s="131"/>
      <c r="L81" s="143"/>
    </row>
    <row r="82" spans="1:12" x14ac:dyDescent="0.2">
      <c r="A82" s="72">
        <f>ROW()</f>
        <v>82</v>
      </c>
      <c r="B82" s="124"/>
      <c r="C82" s="129"/>
      <c r="D82" s="124"/>
      <c r="E82" s="124"/>
      <c r="F82" s="32"/>
      <c r="G82" s="32"/>
      <c r="H82" s="32"/>
      <c r="I82" s="32"/>
      <c r="J82" s="32"/>
      <c r="K82" s="131"/>
      <c r="L82" s="143"/>
    </row>
    <row r="83" spans="1:12" x14ac:dyDescent="0.2">
      <c r="A83" s="72">
        <f>ROW()</f>
        <v>83</v>
      </c>
      <c r="B83" s="124"/>
      <c r="C83" s="118" t="s">
        <v>146</v>
      </c>
      <c r="D83" s="124"/>
      <c r="E83" s="124"/>
      <c r="F83" s="17">
        <f>F76-F78-F79-F80+F81</f>
        <v>0</v>
      </c>
      <c r="G83" s="17">
        <f>G76-G78-G79-G80+G81</f>
        <v>0</v>
      </c>
      <c r="H83" s="17">
        <f>H76-H78-H79-H80+H81</f>
        <v>0</v>
      </c>
      <c r="I83" s="17">
        <f>I76-I78-I79-I80+I81</f>
        <v>0</v>
      </c>
      <c r="J83" s="17">
        <f>J76-J78-J79-J80+J81</f>
        <v>0</v>
      </c>
      <c r="K83" s="131"/>
      <c r="L83" s="143"/>
    </row>
    <row r="84" spans="1:12" x14ac:dyDescent="0.2">
      <c r="A84" s="72">
        <f>ROW()</f>
        <v>84</v>
      </c>
      <c r="B84" s="124"/>
      <c r="C84" s="129"/>
      <c r="D84" s="124"/>
      <c r="E84" s="124"/>
      <c r="F84" s="32"/>
      <c r="G84" s="32"/>
      <c r="H84" s="32"/>
      <c r="I84" s="32"/>
      <c r="J84" s="32"/>
      <c r="K84" s="131"/>
      <c r="L84" s="143"/>
    </row>
    <row r="85" spans="1:12" x14ac:dyDescent="0.2">
      <c r="A85" s="72">
        <f>ROW()</f>
        <v>85</v>
      </c>
      <c r="B85" s="124"/>
      <c r="C85" s="129"/>
      <c r="D85" s="124"/>
      <c r="E85" s="124"/>
      <c r="F85" s="32"/>
      <c r="G85" s="32"/>
      <c r="H85" s="32"/>
      <c r="I85" s="32"/>
      <c r="J85" s="32"/>
      <c r="K85" s="131"/>
      <c r="L85" s="143"/>
    </row>
    <row r="86" spans="1:12" x14ac:dyDescent="0.2">
      <c r="A86" s="72">
        <f>ROW()</f>
        <v>86</v>
      </c>
      <c r="B86" s="124"/>
      <c r="C86" s="118" t="s">
        <v>147</v>
      </c>
      <c r="D86" s="124"/>
      <c r="E86" s="124"/>
      <c r="F86" s="17">
        <f>F126+0.5*(F129-F130)</f>
        <v>0</v>
      </c>
      <c r="G86" s="17">
        <f>G126+0.5*(G129-G130)</f>
        <v>0</v>
      </c>
      <c r="H86" s="17">
        <f>H126+0.5*(H129-H130)</f>
        <v>0</v>
      </c>
      <c r="I86" s="17">
        <f>I126+0.5*(I129-I130)</f>
        <v>0</v>
      </c>
      <c r="J86" s="17">
        <f>J126+0.5*(J129-J130)</f>
        <v>0</v>
      </c>
      <c r="K86" s="131"/>
      <c r="L86" s="143"/>
    </row>
    <row r="87" spans="1:12" x14ac:dyDescent="0.2">
      <c r="A87" s="72">
        <f>ROW()</f>
        <v>87</v>
      </c>
      <c r="B87" s="124"/>
      <c r="C87" s="129"/>
      <c r="D87" s="124"/>
      <c r="E87" s="124"/>
      <c r="F87" s="32"/>
      <c r="G87" s="32"/>
      <c r="H87" s="32"/>
      <c r="I87" s="32"/>
      <c r="J87" s="32"/>
      <c r="K87" s="131"/>
      <c r="L87" s="143"/>
    </row>
    <row r="88" spans="1:12" x14ac:dyDescent="0.2">
      <c r="A88" s="72">
        <f>ROW()</f>
        <v>88</v>
      </c>
      <c r="B88" s="124"/>
      <c r="C88" s="118" t="s">
        <v>148</v>
      </c>
      <c r="D88" s="124"/>
      <c r="E88" s="124"/>
      <c r="F88" s="119" t="str">
        <f>IFERROR("",F83/F86)</f>
        <v/>
      </c>
      <c r="G88" s="119" t="str">
        <f t="shared" ref="G88:J88" si="3">IFERROR("",G83/G86)</f>
        <v/>
      </c>
      <c r="H88" s="119" t="str">
        <f t="shared" si="3"/>
        <v/>
      </c>
      <c r="I88" s="119" t="str">
        <f t="shared" si="3"/>
        <v/>
      </c>
      <c r="J88" s="119" t="str">
        <f t="shared" si="3"/>
        <v/>
      </c>
      <c r="K88" s="131"/>
      <c r="L88" s="143"/>
    </row>
    <row r="89" spans="1:12" x14ac:dyDescent="0.2">
      <c r="A89" s="72">
        <f>ROW()</f>
        <v>89</v>
      </c>
      <c r="B89" s="124"/>
      <c r="C89" s="129"/>
      <c r="D89" s="124"/>
      <c r="E89" s="124"/>
      <c r="F89" s="32"/>
      <c r="G89" s="32"/>
      <c r="H89" s="32"/>
      <c r="I89" s="32"/>
      <c r="J89" s="32"/>
      <c r="K89" s="131"/>
      <c r="L89" s="143"/>
    </row>
    <row r="90" spans="1:12" x14ac:dyDescent="0.2">
      <c r="A90" s="72">
        <f>ROW()</f>
        <v>90</v>
      </c>
      <c r="B90" s="124"/>
      <c r="C90" s="33" t="s">
        <v>26</v>
      </c>
      <c r="D90" s="124"/>
      <c r="E90" s="124"/>
      <c r="F90" s="45"/>
      <c r="G90" s="32"/>
      <c r="H90" s="32"/>
      <c r="I90" s="32"/>
      <c r="J90" s="32"/>
      <c r="K90" s="131"/>
      <c r="L90" s="143"/>
    </row>
    <row r="91" spans="1:12" s="121" customFormat="1" x14ac:dyDescent="0.2">
      <c r="A91" s="72">
        <f>ROW()</f>
        <v>91</v>
      </c>
      <c r="B91" s="124"/>
      <c r="C91" s="33" t="s">
        <v>179</v>
      </c>
      <c r="D91" s="124"/>
      <c r="E91" s="124"/>
      <c r="F91" s="45"/>
      <c r="G91" s="32"/>
      <c r="H91" s="32"/>
      <c r="I91" s="32"/>
      <c r="J91" s="32"/>
      <c r="K91" s="131"/>
      <c r="L91" s="143"/>
    </row>
    <row r="92" spans="1:12" s="121" customFormat="1" x14ac:dyDescent="0.2">
      <c r="A92" s="72">
        <f>ROW()</f>
        <v>92</v>
      </c>
      <c r="B92" s="124"/>
      <c r="C92" s="33" t="s">
        <v>251</v>
      </c>
      <c r="D92" s="124"/>
      <c r="E92" s="124"/>
      <c r="F92" s="45"/>
      <c r="G92" s="32"/>
      <c r="H92" s="32"/>
      <c r="I92" s="32"/>
      <c r="J92" s="32"/>
      <c r="K92" s="131"/>
      <c r="L92" s="143"/>
    </row>
    <row r="93" spans="1:12" s="121" customFormat="1" x14ac:dyDescent="0.2">
      <c r="A93" s="72">
        <f>ROW()</f>
        <v>93</v>
      </c>
      <c r="B93" s="124"/>
      <c r="C93" s="33" t="s">
        <v>252</v>
      </c>
      <c r="D93" s="124"/>
      <c r="E93" s="124"/>
      <c r="F93" s="45"/>
      <c r="G93" s="32"/>
      <c r="H93" s="32"/>
      <c r="I93" s="32"/>
      <c r="J93" s="32"/>
      <c r="K93" s="131"/>
      <c r="L93" s="143"/>
    </row>
    <row r="94" spans="1:12" s="121" customFormat="1" x14ac:dyDescent="0.2">
      <c r="A94" s="72">
        <f>ROW()</f>
        <v>94</v>
      </c>
      <c r="B94" s="124"/>
      <c r="C94" s="33"/>
      <c r="D94" s="124"/>
      <c r="E94" s="124"/>
      <c r="F94" s="124"/>
      <c r="G94" s="124"/>
      <c r="H94" s="32"/>
      <c r="I94" s="32"/>
      <c r="J94" s="32"/>
      <c r="K94" s="131"/>
      <c r="L94" s="143"/>
    </row>
    <row r="95" spans="1:12" s="121" customFormat="1" x14ac:dyDescent="0.2">
      <c r="A95" s="72">
        <f>ROW()</f>
        <v>95</v>
      </c>
      <c r="B95" s="124"/>
      <c r="C95" s="129" t="s">
        <v>222</v>
      </c>
      <c r="D95" s="131"/>
      <c r="E95" s="131"/>
      <c r="F95" s="131"/>
      <c r="G95" s="131"/>
      <c r="H95" s="27"/>
      <c r="I95" s="27"/>
      <c r="J95" s="27"/>
      <c r="K95" s="131"/>
      <c r="L95" s="143"/>
    </row>
    <row r="96" spans="1:12" s="121" customFormat="1" x14ac:dyDescent="0.2">
      <c r="A96" s="72">
        <f>ROW()</f>
        <v>96</v>
      </c>
      <c r="B96" s="124"/>
      <c r="C96" s="173"/>
      <c r="D96" s="173"/>
      <c r="E96" s="173"/>
      <c r="F96" s="173"/>
      <c r="G96" s="173"/>
      <c r="H96" s="173"/>
      <c r="I96" s="173"/>
      <c r="J96" s="173"/>
      <c r="K96" s="131"/>
      <c r="L96" s="143"/>
    </row>
    <row r="97" spans="1:12" s="121" customFormat="1" x14ac:dyDescent="0.2">
      <c r="A97" s="72">
        <f>ROW()</f>
        <v>97</v>
      </c>
      <c r="B97" s="124"/>
      <c r="C97" s="173"/>
      <c r="D97" s="173"/>
      <c r="E97" s="173"/>
      <c r="F97" s="173"/>
      <c r="G97" s="173"/>
      <c r="H97" s="173"/>
      <c r="I97" s="173"/>
      <c r="J97" s="173"/>
      <c r="K97" s="131"/>
      <c r="L97" s="143"/>
    </row>
    <row r="98" spans="1:12" s="121" customFormat="1" x14ac:dyDescent="0.2">
      <c r="A98" s="72">
        <f>ROW()</f>
        <v>98</v>
      </c>
      <c r="B98" s="124"/>
      <c r="C98" s="173"/>
      <c r="D98" s="173"/>
      <c r="E98" s="173"/>
      <c r="F98" s="173"/>
      <c r="G98" s="173"/>
      <c r="H98" s="173"/>
      <c r="I98" s="173"/>
      <c r="J98" s="173"/>
      <c r="K98" s="131"/>
      <c r="L98" s="143"/>
    </row>
    <row r="99" spans="1:12" ht="30" customHeight="1" x14ac:dyDescent="0.2">
      <c r="A99" s="72">
        <f>ROW()</f>
        <v>99</v>
      </c>
      <c r="B99" s="124"/>
      <c r="C99" s="129" t="s">
        <v>159</v>
      </c>
      <c r="D99" s="124"/>
      <c r="E99" s="124"/>
      <c r="F99" s="124"/>
      <c r="G99" s="124"/>
      <c r="H99" s="124"/>
      <c r="I99" s="124"/>
      <c r="J99" s="124"/>
      <c r="K99" s="131"/>
      <c r="L99" s="143"/>
    </row>
    <row r="100" spans="1:12" ht="15" customHeight="1" x14ac:dyDescent="0.2">
      <c r="A100" s="72">
        <f>ROW()</f>
        <v>100</v>
      </c>
      <c r="B100" s="124"/>
      <c r="C100" s="19" t="s">
        <v>175</v>
      </c>
      <c r="D100" s="124"/>
      <c r="E100" s="124"/>
      <c r="F100" s="17">
        <f>F73</f>
        <v>0</v>
      </c>
      <c r="G100" s="17">
        <f>G73</f>
        <v>0</v>
      </c>
      <c r="H100" s="17">
        <f>H73</f>
        <v>0</v>
      </c>
      <c r="I100" s="17">
        <f>I73</f>
        <v>0</v>
      </c>
      <c r="J100" s="17">
        <f>J73</f>
        <v>0</v>
      </c>
      <c r="K100" s="131"/>
      <c r="L100" s="143"/>
    </row>
    <row r="101" spans="1:12" ht="15" customHeight="1" thickBot="1" x14ac:dyDescent="0.25">
      <c r="A101" s="72">
        <f>ROW()</f>
        <v>101</v>
      </c>
      <c r="B101" s="124"/>
      <c r="C101" s="126" t="s">
        <v>180</v>
      </c>
      <c r="D101" s="124"/>
      <c r="E101" s="124"/>
      <c r="F101" s="125"/>
      <c r="G101" s="125"/>
      <c r="H101" s="125"/>
      <c r="I101" s="125"/>
      <c r="J101" s="125"/>
      <c r="K101" s="131"/>
      <c r="L101" s="143"/>
    </row>
    <row r="102" spans="1:12" ht="15" customHeight="1" thickBot="1" x14ac:dyDescent="0.25">
      <c r="A102" s="72">
        <f>ROW()</f>
        <v>102</v>
      </c>
      <c r="B102" s="124"/>
      <c r="C102" s="19" t="s">
        <v>181</v>
      </c>
      <c r="D102" s="124"/>
      <c r="E102" s="124"/>
      <c r="F102" s="145">
        <f>F100+F101</f>
        <v>0</v>
      </c>
      <c r="G102" s="145">
        <f>G100+G101</f>
        <v>0</v>
      </c>
      <c r="H102" s="145">
        <f>H100+H101</f>
        <v>0</v>
      </c>
      <c r="I102" s="145">
        <f>I100+I101</f>
        <v>0</v>
      </c>
      <c r="J102" s="145">
        <f>J100+J101</f>
        <v>0</v>
      </c>
      <c r="K102" s="131"/>
      <c r="L102" s="143"/>
    </row>
    <row r="103" spans="1:12" ht="30" customHeight="1" x14ac:dyDescent="0.2">
      <c r="A103" s="72">
        <f>ROW()</f>
        <v>103</v>
      </c>
      <c r="B103" s="124"/>
      <c r="C103" s="129" t="s">
        <v>48</v>
      </c>
      <c r="D103" s="128"/>
      <c r="E103" s="124"/>
      <c r="F103" s="124"/>
      <c r="G103" s="124"/>
      <c r="H103" s="124"/>
      <c r="I103" s="124"/>
      <c r="J103" s="124"/>
      <c r="K103" s="131"/>
      <c r="L103" s="143"/>
    </row>
    <row r="104" spans="1:12" ht="15" customHeight="1" x14ac:dyDescent="0.2">
      <c r="A104" s="72">
        <f>ROW()</f>
        <v>104</v>
      </c>
      <c r="B104" s="124"/>
      <c r="C104" s="173"/>
      <c r="D104" s="173"/>
      <c r="E104" s="173"/>
      <c r="F104" s="173"/>
      <c r="G104" s="173"/>
      <c r="H104" s="173"/>
      <c r="I104" s="173"/>
      <c r="J104" s="173"/>
      <c r="K104" s="131"/>
      <c r="L104" s="143"/>
    </row>
    <row r="105" spans="1:12" ht="15" customHeight="1" x14ac:dyDescent="0.2">
      <c r="A105" s="72">
        <f>ROW()</f>
        <v>105</v>
      </c>
      <c r="B105" s="124"/>
      <c r="C105" s="173"/>
      <c r="D105" s="173"/>
      <c r="E105" s="173"/>
      <c r="F105" s="173"/>
      <c r="G105" s="173"/>
      <c r="H105" s="173"/>
      <c r="I105" s="173"/>
      <c r="J105" s="173"/>
      <c r="K105" s="131"/>
      <c r="L105" s="143"/>
    </row>
    <row r="106" spans="1:12" ht="15" customHeight="1" x14ac:dyDescent="0.2">
      <c r="A106" s="72">
        <f>ROW()</f>
        <v>106</v>
      </c>
      <c r="B106" s="124"/>
      <c r="C106" s="173"/>
      <c r="D106" s="173"/>
      <c r="E106" s="173"/>
      <c r="F106" s="173"/>
      <c r="G106" s="173"/>
      <c r="H106" s="173"/>
      <c r="I106" s="173"/>
      <c r="J106" s="173"/>
      <c r="K106" s="131"/>
      <c r="L106" s="143"/>
    </row>
    <row r="107" spans="1:12" ht="15" customHeight="1" x14ac:dyDescent="0.2">
      <c r="A107" s="72">
        <f>ROW()</f>
        <v>107</v>
      </c>
      <c r="B107" s="124"/>
      <c r="C107" s="173"/>
      <c r="D107" s="173"/>
      <c r="E107" s="173"/>
      <c r="F107" s="173"/>
      <c r="G107" s="173"/>
      <c r="H107" s="173"/>
      <c r="I107" s="173"/>
      <c r="J107" s="173"/>
      <c r="K107" s="131"/>
      <c r="L107" s="143"/>
    </row>
    <row r="108" spans="1:12" ht="15" customHeight="1" x14ac:dyDescent="0.2">
      <c r="A108" s="72">
        <f>ROW()</f>
        <v>108</v>
      </c>
      <c r="B108" s="124"/>
      <c r="C108" s="173"/>
      <c r="D108" s="173"/>
      <c r="E108" s="173"/>
      <c r="F108" s="173"/>
      <c r="G108" s="173"/>
      <c r="H108" s="173"/>
      <c r="I108" s="173"/>
      <c r="J108" s="173"/>
      <c r="K108" s="131"/>
      <c r="L108" s="143"/>
    </row>
    <row r="109" spans="1:12" ht="15" customHeight="1" x14ac:dyDescent="0.2">
      <c r="A109" s="72">
        <f>ROW()</f>
        <v>109</v>
      </c>
      <c r="B109" s="124"/>
      <c r="C109" s="173"/>
      <c r="D109" s="173"/>
      <c r="E109" s="173"/>
      <c r="F109" s="173"/>
      <c r="G109" s="173"/>
      <c r="H109" s="173"/>
      <c r="I109" s="173"/>
      <c r="J109" s="173"/>
      <c r="K109" s="131"/>
      <c r="L109" s="143"/>
    </row>
    <row r="110" spans="1:12" ht="15" customHeight="1" x14ac:dyDescent="0.2">
      <c r="A110" s="72">
        <f>ROW()</f>
        <v>110</v>
      </c>
      <c r="B110" s="124"/>
      <c r="C110" s="173"/>
      <c r="D110" s="173"/>
      <c r="E110" s="173"/>
      <c r="F110" s="173"/>
      <c r="G110" s="173"/>
      <c r="H110" s="173"/>
      <c r="I110" s="173"/>
      <c r="J110" s="173"/>
      <c r="K110" s="131"/>
      <c r="L110" s="143"/>
    </row>
    <row r="111" spans="1:12" ht="15" customHeight="1" x14ac:dyDescent="0.2">
      <c r="A111" s="72">
        <f>ROW()</f>
        <v>111</v>
      </c>
      <c r="B111" s="124"/>
      <c r="C111" s="173"/>
      <c r="D111" s="173"/>
      <c r="E111" s="173"/>
      <c r="F111" s="173"/>
      <c r="G111" s="173"/>
      <c r="H111" s="173"/>
      <c r="I111" s="173"/>
      <c r="J111" s="173"/>
      <c r="K111" s="131"/>
      <c r="L111" s="143"/>
    </row>
    <row r="112" spans="1:12" ht="12.75" customHeight="1" x14ac:dyDescent="0.2">
      <c r="A112" s="73">
        <f>ROW()</f>
        <v>112</v>
      </c>
      <c r="B112" s="115"/>
      <c r="C112" s="115"/>
      <c r="D112" s="115"/>
      <c r="E112" s="115"/>
      <c r="F112" s="115"/>
      <c r="G112" s="115"/>
      <c r="H112" s="115"/>
      <c r="I112" s="115"/>
      <c r="J112" s="115"/>
      <c r="K112" s="150"/>
      <c r="L112" s="148" t="s">
        <v>80</v>
      </c>
    </row>
    <row r="113" spans="1:34" ht="12.75" customHeight="1" x14ac:dyDescent="0.2">
      <c r="J113"/>
      <c r="K113" s="5"/>
      <c r="L113"/>
    </row>
    <row r="114" spans="1:34" s="3" customFormat="1" ht="12.75" customHeight="1" x14ac:dyDescent="0.2">
      <c r="A114" s="136"/>
      <c r="B114" s="137"/>
      <c r="C114" s="137"/>
      <c r="D114" s="137"/>
      <c r="E114" s="137"/>
      <c r="F114" s="137"/>
      <c r="G114" s="137"/>
      <c r="H114" s="137"/>
      <c r="I114" s="137"/>
      <c r="J114" s="137"/>
      <c r="K114" s="138"/>
      <c r="L114"/>
      <c r="M114"/>
      <c r="N114"/>
      <c r="O114"/>
      <c r="P114"/>
      <c r="Q114"/>
      <c r="R114"/>
      <c r="S114"/>
    </row>
    <row r="115" spans="1:34" s="3" customFormat="1" ht="16.5" customHeight="1" x14ac:dyDescent="0.25">
      <c r="A115" s="139"/>
      <c r="B115" s="30"/>
      <c r="C115" s="30"/>
      <c r="D115" s="30"/>
      <c r="E115" s="30"/>
      <c r="F115" s="30"/>
      <c r="G115" s="59" t="s">
        <v>41</v>
      </c>
      <c r="H115" s="171"/>
      <c r="I115" s="171"/>
      <c r="J115" s="171"/>
      <c r="K115" s="68"/>
      <c r="L115"/>
      <c r="M115"/>
      <c r="N115"/>
      <c r="O115"/>
      <c r="P115"/>
      <c r="Q115"/>
      <c r="R115"/>
      <c r="S115"/>
    </row>
    <row r="116" spans="1:34" s="3" customFormat="1" ht="16.5" customHeight="1" x14ac:dyDescent="0.25">
      <c r="A116" s="139"/>
      <c r="B116" s="30"/>
      <c r="C116" s="30"/>
      <c r="D116" s="30"/>
      <c r="E116" s="30"/>
      <c r="F116" s="30"/>
      <c r="G116" s="59" t="s">
        <v>73</v>
      </c>
      <c r="H116" s="172"/>
      <c r="I116" s="172"/>
      <c r="J116" s="172"/>
      <c r="K116" s="68"/>
      <c r="L116"/>
      <c r="M116"/>
      <c r="N116"/>
      <c r="O116"/>
      <c r="P116"/>
      <c r="Q116"/>
      <c r="R116"/>
      <c r="S116"/>
    </row>
    <row r="117" spans="1:34" s="3" customFormat="1" ht="20.25" customHeight="1" x14ac:dyDescent="0.25">
      <c r="A117" s="149" t="s">
        <v>194</v>
      </c>
      <c r="B117" s="10"/>
      <c r="C117" s="10"/>
      <c r="D117" s="10"/>
      <c r="E117" s="10"/>
      <c r="F117" s="10"/>
      <c r="G117" s="10"/>
      <c r="H117" s="10"/>
      <c r="I117" s="10"/>
      <c r="J117" s="10"/>
      <c r="K117" s="68"/>
      <c r="L117"/>
      <c r="M117"/>
      <c r="N117"/>
      <c r="O117"/>
      <c r="P117"/>
      <c r="Q117"/>
      <c r="R117"/>
      <c r="S117"/>
    </row>
    <row r="118" spans="1:34" s="3" customFormat="1" ht="12.75" customHeight="1" x14ac:dyDescent="0.2">
      <c r="A118" s="71" t="s">
        <v>87</v>
      </c>
      <c r="B118" s="12" t="s">
        <v>139</v>
      </c>
      <c r="C118" s="30"/>
      <c r="D118" s="30"/>
      <c r="E118" s="30"/>
      <c r="F118" s="30"/>
      <c r="G118" s="30"/>
      <c r="H118" s="30"/>
      <c r="I118" s="30"/>
      <c r="J118" s="30"/>
      <c r="K118" s="69"/>
      <c r="L118"/>
      <c r="M118"/>
      <c r="N118"/>
      <c r="O118"/>
      <c r="P118"/>
      <c r="Q118"/>
      <c r="R118"/>
      <c r="S118"/>
      <c r="T118"/>
      <c r="U118"/>
      <c r="V118"/>
      <c r="W118"/>
      <c r="X118"/>
      <c r="Y118"/>
      <c r="Z118"/>
      <c r="AA118"/>
      <c r="AB118"/>
      <c r="AC118"/>
      <c r="AD118"/>
      <c r="AE118"/>
      <c r="AF118"/>
      <c r="AG118"/>
      <c r="AH118"/>
    </row>
    <row r="119" spans="1:34" s="121" customFormat="1" ht="30" customHeight="1" x14ac:dyDescent="0.25">
      <c r="A119" s="72">
        <f>ROW()</f>
        <v>119</v>
      </c>
      <c r="B119" s="130" t="s">
        <v>195</v>
      </c>
      <c r="C119" s="129"/>
      <c r="D119" s="131"/>
      <c r="E119" s="131"/>
      <c r="F119" s="131"/>
      <c r="G119" s="131"/>
      <c r="H119" s="131"/>
      <c r="I119" s="131"/>
      <c r="J119" s="131"/>
      <c r="K119" s="143"/>
    </row>
    <row r="120" spans="1:34" s="121" customFormat="1" x14ac:dyDescent="0.2">
      <c r="A120" s="72">
        <f>ROW()</f>
        <v>120</v>
      </c>
      <c r="B120" s="124"/>
      <c r="C120" s="129"/>
      <c r="D120" s="131"/>
      <c r="E120" s="32">
        <f>E49-1</f>
        <v>40999</v>
      </c>
      <c r="F120" s="24"/>
      <c r="G120" s="24"/>
      <c r="H120" s="24"/>
      <c r="I120" s="24"/>
      <c r="J120" s="24"/>
      <c r="K120" s="143"/>
    </row>
    <row r="121" spans="1:34" s="121" customFormat="1" x14ac:dyDescent="0.2">
      <c r="A121" s="72">
        <f>ROW()</f>
        <v>121</v>
      </c>
      <c r="B121" s="124"/>
      <c r="C121" s="126" t="s">
        <v>160</v>
      </c>
      <c r="D121" s="131"/>
      <c r="E121" s="125"/>
      <c r="F121" s="24"/>
      <c r="G121" s="24"/>
      <c r="H121" s="24"/>
      <c r="I121" s="24"/>
      <c r="J121" s="24"/>
      <c r="K121" s="143"/>
    </row>
    <row r="122" spans="1:34" s="121" customFormat="1" x14ac:dyDescent="0.2">
      <c r="A122" s="72">
        <f>ROW()</f>
        <v>122</v>
      </c>
      <c r="B122" s="124"/>
      <c r="C122" s="126"/>
      <c r="D122" s="131"/>
      <c r="E122" s="131"/>
      <c r="F122" s="24"/>
      <c r="G122" s="24"/>
      <c r="H122" s="24"/>
      <c r="I122" s="24"/>
      <c r="J122" s="24"/>
      <c r="K122" s="143"/>
    </row>
    <row r="123" spans="1:34" ht="60" customHeight="1" x14ac:dyDescent="0.2">
      <c r="A123" s="72">
        <f>ROW()</f>
        <v>123</v>
      </c>
      <c r="B123" s="124"/>
      <c r="C123" s="129" t="s">
        <v>44</v>
      </c>
      <c r="D123" s="131"/>
      <c r="E123" s="24"/>
      <c r="F123" s="24" t="s">
        <v>16</v>
      </c>
      <c r="G123" s="24" t="s">
        <v>17</v>
      </c>
      <c r="H123" s="24" t="s">
        <v>18</v>
      </c>
      <c r="I123" s="24" t="s">
        <v>19</v>
      </c>
      <c r="J123" s="24" t="s">
        <v>20</v>
      </c>
      <c r="K123" s="143"/>
      <c r="L123"/>
    </row>
    <row r="124" spans="1:34" x14ac:dyDescent="0.2">
      <c r="A124" s="72">
        <f>ROW()</f>
        <v>124</v>
      </c>
      <c r="B124" s="124"/>
      <c r="C124" s="31" t="str">
        <f>IF(ISNUMBER('Pricing CoverSheet'!$C$12),"for year ended","")</f>
        <v>for year ended</v>
      </c>
      <c r="D124" s="131"/>
      <c r="E124" s="32"/>
      <c r="F124" s="32">
        <f>IF(ISNUMBER('Pricing CoverSheet'!$C$12),DATE(YEAR('Pricing CoverSheet'!$C$12),MONTH('Pricing CoverSheet'!$C$12),DAY('Pricing CoverSheet'!$C$12)),"")</f>
        <v>41364</v>
      </c>
      <c r="G124" s="32">
        <f>IF(ISNUMBER('Pricing CoverSheet'!$C$12),DATE(YEAR('Pricing CoverSheet'!$C$12)+1,MONTH('Pricing CoverSheet'!$C$12),DAY('Pricing CoverSheet'!$C$12)),"")</f>
        <v>41729</v>
      </c>
      <c r="H124" s="32">
        <f>IF(ISNUMBER('Pricing CoverSheet'!$C$12),DATE(YEAR('Pricing CoverSheet'!$C$12)+2,MONTH('Pricing CoverSheet'!$C$12),DAY('Pricing CoverSheet'!$C$12)),"")</f>
        <v>42094</v>
      </c>
      <c r="I124" s="32">
        <f>IF(ISNUMBER('Pricing CoverSheet'!$C$12),DATE(YEAR('Pricing CoverSheet'!$C$12)+3,MONTH('Pricing CoverSheet'!$C$12),DAY('Pricing CoverSheet'!$C$12)),"")</f>
        <v>42460</v>
      </c>
      <c r="J124" s="32">
        <f>IF(ISNUMBER('Pricing CoverSheet'!$C$12),DATE(YEAR('Pricing CoverSheet'!$C$12)+4,MONTH('Pricing CoverSheet'!$C$12),DAY('Pricing CoverSheet'!$C$12)),"")</f>
        <v>42825</v>
      </c>
      <c r="K124" s="143"/>
      <c r="L124"/>
    </row>
    <row r="125" spans="1:34" ht="30" customHeight="1" x14ac:dyDescent="0.25">
      <c r="A125" s="72">
        <f>ROW()</f>
        <v>125</v>
      </c>
      <c r="B125" s="130" t="s">
        <v>196</v>
      </c>
      <c r="C125" s="129"/>
      <c r="D125" s="131"/>
      <c r="E125" s="131"/>
      <c r="F125" s="131"/>
      <c r="G125" s="131"/>
      <c r="H125" s="131"/>
      <c r="I125" s="131"/>
      <c r="J125" s="131"/>
      <c r="K125" s="143"/>
      <c r="L125"/>
    </row>
    <row r="126" spans="1:34" ht="15" customHeight="1" x14ac:dyDescent="0.2">
      <c r="A126" s="72">
        <f>ROW()</f>
        <v>126</v>
      </c>
      <c r="B126" s="124"/>
      <c r="C126" s="19" t="s">
        <v>74</v>
      </c>
      <c r="D126" s="131"/>
      <c r="E126" s="131"/>
      <c r="F126" s="125"/>
      <c r="G126" s="67">
        <f>F132</f>
        <v>0</v>
      </c>
      <c r="H126" s="67">
        <f>G132</f>
        <v>0</v>
      </c>
      <c r="I126" s="67">
        <f>H132</f>
        <v>0</v>
      </c>
      <c r="J126" s="67">
        <f>I132</f>
        <v>0</v>
      </c>
      <c r="K126" s="143"/>
      <c r="L126"/>
    </row>
    <row r="127" spans="1:34" ht="15" customHeight="1" x14ac:dyDescent="0.2">
      <c r="A127" s="72">
        <f>ROW()</f>
        <v>127</v>
      </c>
      <c r="B127" s="16" t="s">
        <v>45</v>
      </c>
      <c r="C127" s="126" t="s">
        <v>27</v>
      </c>
      <c r="D127" s="131"/>
      <c r="E127" s="131"/>
      <c r="F127" s="125"/>
      <c r="G127" s="125"/>
      <c r="H127" s="125"/>
      <c r="I127" s="125"/>
      <c r="J127" s="125"/>
      <c r="K127" s="143"/>
      <c r="L127"/>
    </row>
    <row r="128" spans="1:34" ht="15" customHeight="1" x14ac:dyDescent="0.2">
      <c r="A128" s="72">
        <f>ROW()</f>
        <v>128</v>
      </c>
      <c r="B128" s="16" t="s">
        <v>47</v>
      </c>
      <c r="C128" s="126" t="s">
        <v>28</v>
      </c>
      <c r="D128" s="131"/>
      <c r="E128" s="131"/>
      <c r="F128" s="144">
        <f>F286</f>
        <v>0</v>
      </c>
      <c r="G128" s="144">
        <f>G286</f>
        <v>0</v>
      </c>
      <c r="H128" s="144">
        <f>H286</f>
        <v>0</v>
      </c>
      <c r="I128" s="144">
        <f>I286</f>
        <v>0</v>
      </c>
      <c r="J128" s="144">
        <f>J286</f>
        <v>0</v>
      </c>
      <c r="K128" s="143"/>
      <c r="L128"/>
    </row>
    <row r="129" spans="1:34" ht="15" customHeight="1" x14ac:dyDescent="0.2">
      <c r="A129" s="72">
        <f>ROW()</f>
        <v>129</v>
      </c>
      <c r="B129" s="16" t="s">
        <v>47</v>
      </c>
      <c r="C129" s="126" t="s">
        <v>15</v>
      </c>
      <c r="D129" s="131"/>
      <c r="E129" s="131"/>
      <c r="F129" s="125"/>
      <c r="G129" s="125"/>
      <c r="H129" s="125"/>
      <c r="I129" s="125"/>
      <c r="J129" s="125"/>
      <c r="K129" s="143"/>
      <c r="L129"/>
    </row>
    <row r="130" spans="1:34" ht="15" customHeight="1" x14ac:dyDescent="0.2">
      <c r="A130" s="72">
        <f>ROW()</f>
        <v>130</v>
      </c>
      <c r="B130" s="16" t="s">
        <v>49</v>
      </c>
      <c r="C130" s="126" t="s">
        <v>69</v>
      </c>
      <c r="D130" s="131"/>
      <c r="E130" s="131"/>
      <c r="F130" s="125"/>
      <c r="G130" s="125"/>
      <c r="H130" s="125"/>
      <c r="I130" s="125"/>
      <c r="J130" s="125"/>
      <c r="K130" s="143"/>
      <c r="L130"/>
    </row>
    <row r="131" spans="1:34" ht="15" customHeight="1" thickBot="1" x14ac:dyDescent="0.25">
      <c r="A131" s="72">
        <f>ROW()</f>
        <v>131</v>
      </c>
      <c r="B131" s="16" t="s">
        <v>67</v>
      </c>
      <c r="C131" s="126" t="s">
        <v>77</v>
      </c>
      <c r="D131" s="131"/>
      <c r="E131" s="131"/>
      <c r="F131" s="125"/>
      <c r="G131" s="125"/>
      <c r="H131" s="125"/>
      <c r="I131" s="125"/>
      <c r="J131" s="125"/>
      <c r="K131" s="143"/>
      <c r="L131"/>
    </row>
    <row r="132" spans="1:34" ht="15" customHeight="1" thickBot="1" x14ac:dyDescent="0.25">
      <c r="A132" s="72">
        <f>ROW()</f>
        <v>132</v>
      </c>
      <c r="B132" s="124"/>
      <c r="C132" s="19" t="s">
        <v>75</v>
      </c>
      <c r="D132" s="131"/>
      <c r="E132" s="131"/>
      <c r="F132" s="26">
        <f>F126-F127+F128+F129-F130+F131</f>
        <v>0</v>
      </c>
      <c r="G132" s="26">
        <f>G126-G127+G128+G129-G130+G131</f>
        <v>0</v>
      </c>
      <c r="H132" s="26">
        <f>H126-H127+H128+H129-H130+H131</f>
        <v>0</v>
      </c>
      <c r="I132" s="26">
        <f>I126-I127+I128+I129-I130+I131</f>
        <v>0</v>
      </c>
      <c r="J132" s="26">
        <f>J126-J127+J128+J129-J130+J131</f>
        <v>0</v>
      </c>
      <c r="K132" s="143"/>
      <c r="L132"/>
    </row>
    <row r="133" spans="1:34" x14ac:dyDescent="0.2">
      <c r="A133" s="72">
        <f>ROW()</f>
        <v>133</v>
      </c>
      <c r="B133" s="124"/>
      <c r="C133" s="124"/>
      <c r="D133" s="124"/>
      <c r="E133" s="131"/>
      <c r="F133" s="124"/>
      <c r="G133" s="124"/>
      <c r="H133" s="124"/>
      <c r="I133" s="124"/>
      <c r="J133" s="131"/>
      <c r="K133" s="143"/>
      <c r="L133"/>
    </row>
    <row r="134" spans="1:34" s="121" customFormat="1" x14ac:dyDescent="0.2">
      <c r="A134" s="72">
        <f>ROW()</f>
        <v>134</v>
      </c>
      <c r="B134" s="124"/>
      <c r="C134" s="129" t="s">
        <v>223</v>
      </c>
      <c r="D134" s="131"/>
      <c r="E134" s="131"/>
      <c r="F134" s="131"/>
      <c r="G134" s="131"/>
      <c r="H134" s="27"/>
      <c r="I134" s="27"/>
      <c r="J134" s="27"/>
      <c r="K134" s="143"/>
      <c r="L134" s="143"/>
    </row>
    <row r="135" spans="1:34" s="121" customFormat="1" x14ac:dyDescent="0.2">
      <c r="A135" s="72">
        <f>ROW()</f>
        <v>135</v>
      </c>
      <c r="B135" s="124"/>
      <c r="C135" s="173"/>
      <c r="D135" s="173"/>
      <c r="E135" s="173"/>
      <c r="F135" s="173"/>
      <c r="G135" s="173"/>
      <c r="H135" s="173"/>
      <c r="I135" s="173"/>
      <c r="J135" s="173"/>
      <c r="K135" s="143"/>
      <c r="L135" s="143"/>
    </row>
    <row r="136" spans="1:34" s="121" customFormat="1" x14ac:dyDescent="0.2">
      <c r="A136" s="72">
        <f>ROW()</f>
        <v>136</v>
      </c>
      <c r="B136" s="124"/>
      <c r="C136" s="173"/>
      <c r="D136" s="173"/>
      <c r="E136" s="173"/>
      <c r="F136" s="173"/>
      <c r="G136" s="173"/>
      <c r="H136" s="173"/>
      <c r="I136" s="173"/>
      <c r="J136" s="173"/>
      <c r="K136" s="143"/>
      <c r="L136" s="143"/>
    </row>
    <row r="137" spans="1:34" s="121" customFormat="1" x14ac:dyDescent="0.2">
      <c r="A137" s="72">
        <f>ROW()</f>
        <v>137</v>
      </c>
      <c r="B137" s="124"/>
      <c r="C137" s="173"/>
      <c r="D137" s="173"/>
      <c r="E137" s="173"/>
      <c r="F137" s="173"/>
      <c r="G137" s="173"/>
      <c r="H137" s="173"/>
      <c r="I137" s="173"/>
      <c r="J137" s="173"/>
      <c r="K137" s="143"/>
      <c r="L137" s="143"/>
    </row>
    <row r="138" spans="1:34" ht="30" customHeight="1" x14ac:dyDescent="0.25">
      <c r="A138" s="72">
        <f>ROW()</f>
        <v>138</v>
      </c>
      <c r="B138" s="130" t="s">
        <v>197</v>
      </c>
      <c r="C138" s="124"/>
      <c r="D138" s="32"/>
      <c r="E138" s="32"/>
      <c r="F138" s="32"/>
      <c r="G138" s="32"/>
      <c r="H138" s="32"/>
      <c r="I138" s="32"/>
      <c r="J138" s="131"/>
      <c r="K138" s="143"/>
      <c r="L138"/>
    </row>
    <row r="139" spans="1:34" ht="15" customHeight="1" x14ac:dyDescent="0.2">
      <c r="A139" s="72">
        <f>ROW()</f>
        <v>139</v>
      </c>
      <c r="B139" s="124"/>
      <c r="C139" s="19" t="s">
        <v>21</v>
      </c>
      <c r="D139" s="32"/>
      <c r="E139" s="32"/>
      <c r="F139" s="15"/>
      <c r="G139" s="15"/>
      <c r="H139" s="15"/>
      <c r="I139" s="15"/>
      <c r="J139" s="15"/>
      <c r="K139" s="143"/>
      <c r="L139"/>
    </row>
    <row r="140" spans="1:34" ht="15" customHeight="1" x14ac:dyDescent="0.2">
      <c r="A140" s="72">
        <f>ROW()</f>
        <v>140</v>
      </c>
      <c r="B140" s="16" t="s">
        <v>47</v>
      </c>
      <c r="C140" s="126" t="s">
        <v>68</v>
      </c>
      <c r="D140" s="32"/>
      <c r="E140" s="32"/>
      <c r="F140" s="103"/>
      <c r="G140" s="103"/>
      <c r="H140" s="103"/>
      <c r="I140" s="103"/>
      <c r="J140" s="103"/>
      <c r="K140" s="143"/>
      <c r="L140"/>
    </row>
    <row r="141" spans="1:34" ht="15" customHeight="1" thickBot="1" x14ac:dyDescent="0.25">
      <c r="A141" s="72">
        <f>ROW()</f>
        <v>141</v>
      </c>
      <c r="B141" s="16" t="s">
        <v>45</v>
      </c>
      <c r="C141" s="126" t="s">
        <v>15</v>
      </c>
      <c r="D141" s="32"/>
      <c r="E141" s="32"/>
      <c r="F141" s="103"/>
      <c r="G141" s="103"/>
      <c r="H141" s="103"/>
      <c r="I141" s="103"/>
      <c r="J141" s="103"/>
      <c r="K141" s="143"/>
      <c r="L141"/>
    </row>
    <row r="142" spans="1:34" ht="15" customHeight="1" thickBot="1" x14ac:dyDescent="0.25">
      <c r="A142" s="72">
        <f>ROW()</f>
        <v>142</v>
      </c>
      <c r="B142" s="124"/>
      <c r="C142" s="19" t="s">
        <v>14</v>
      </c>
      <c r="D142" s="32"/>
      <c r="E142" s="32"/>
      <c r="F142" s="46">
        <f>F139+F140-F141</f>
        <v>0</v>
      </c>
      <c r="G142" s="46">
        <f>G139+G140-G141</f>
        <v>0</v>
      </c>
      <c r="H142" s="46">
        <f>H139+H140-H141</f>
        <v>0</v>
      </c>
      <c r="I142" s="46">
        <f>I139+I140-I141</f>
        <v>0</v>
      </c>
      <c r="J142" s="46">
        <f>J139+J140-J141</f>
        <v>0</v>
      </c>
      <c r="K142" s="143"/>
      <c r="L142"/>
    </row>
    <row r="143" spans="1:34" s="1" customFormat="1" ht="30" customHeight="1" x14ac:dyDescent="0.2">
      <c r="A143" s="72">
        <f>ROW()</f>
        <v>143</v>
      </c>
      <c r="B143" s="124"/>
      <c r="C143" s="176" t="s">
        <v>115</v>
      </c>
      <c r="D143" s="177"/>
      <c r="E143" s="177"/>
      <c r="F143" s="177"/>
      <c r="G143" s="177"/>
      <c r="H143" s="177"/>
      <c r="I143" s="177"/>
      <c r="J143" s="124"/>
      <c r="K143" s="79"/>
      <c r="L143"/>
      <c r="M143"/>
      <c r="N143"/>
      <c r="O143"/>
      <c r="P143"/>
      <c r="Q143"/>
      <c r="R143"/>
      <c r="S143"/>
      <c r="T143"/>
      <c r="U143"/>
      <c r="V143"/>
      <c r="W143"/>
      <c r="X143"/>
      <c r="Y143"/>
      <c r="Z143"/>
      <c r="AA143"/>
      <c r="AB143"/>
      <c r="AC143"/>
      <c r="AD143"/>
      <c r="AE143"/>
      <c r="AF143"/>
      <c r="AG143"/>
      <c r="AH143"/>
    </row>
    <row r="144" spans="1:34" ht="30" customHeight="1" x14ac:dyDescent="0.25">
      <c r="A144" s="72">
        <f>ROW()</f>
        <v>144</v>
      </c>
      <c r="B144" s="130" t="s">
        <v>230</v>
      </c>
      <c r="C144" s="129"/>
      <c r="D144" s="131"/>
      <c r="E144" s="131"/>
      <c r="F144" s="131"/>
      <c r="G144" s="131"/>
      <c r="H144" s="131"/>
      <c r="I144" s="131"/>
      <c r="J144" s="131"/>
      <c r="K144" s="143"/>
      <c r="L144"/>
    </row>
    <row r="145" spans="1:12" ht="15" customHeight="1" x14ac:dyDescent="0.2">
      <c r="A145" s="72">
        <f>ROW()</f>
        <v>145</v>
      </c>
      <c r="B145" s="124"/>
      <c r="C145" s="19" t="s">
        <v>226</v>
      </c>
      <c r="D145" s="131"/>
      <c r="E145" s="131"/>
      <c r="F145" s="125"/>
      <c r="G145" s="67">
        <f>F151</f>
        <v>0</v>
      </c>
      <c r="H145" s="67">
        <f>G151</f>
        <v>0</v>
      </c>
      <c r="I145" s="67">
        <f>H151</f>
        <v>0</v>
      </c>
      <c r="J145" s="67">
        <f>I151</f>
        <v>0</v>
      </c>
      <c r="K145" s="143"/>
      <c r="L145"/>
    </row>
    <row r="146" spans="1:12" ht="15" customHeight="1" x14ac:dyDescent="0.2">
      <c r="A146" s="72">
        <f>ROW()</f>
        <v>146</v>
      </c>
      <c r="B146" s="16" t="s">
        <v>47</v>
      </c>
      <c r="C146" s="126" t="s">
        <v>135</v>
      </c>
      <c r="D146" s="131"/>
      <c r="E146" s="131"/>
      <c r="F146" s="125"/>
      <c r="G146" s="125"/>
      <c r="H146" s="125"/>
      <c r="I146" s="125"/>
      <c r="J146" s="125"/>
      <c r="K146" s="143"/>
      <c r="L146"/>
    </row>
    <row r="147" spans="1:12" ht="15" customHeight="1" x14ac:dyDescent="0.2">
      <c r="A147" s="72">
        <f>ROW()</f>
        <v>147</v>
      </c>
      <c r="B147" s="16" t="s">
        <v>45</v>
      </c>
      <c r="C147" s="126" t="s">
        <v>155</v>
      </c>
      <c r="D147" s="131"/>
      <c r="E147" s="131"/>
      <c r="F147" s="125"/>
      <c r="G147" s="125"/>
      <c r="H147" s="125"/>
      <c r="I147" s="125"/>
      <c r="J147" s="125"/>
      <c r="K147" s="143"/>
      <c r="L147"/>
    </row>
    <row r="148" spans="1:12" ht="15" customHeight="1" x14ac:dyDescent="0.2">
      <c r="A148" s="72">
        <f>ROW()</f>
        <v>148</v>
      </c>
      <c r="B148" s="16" t="s">
        <v>47</v>
      </c>
      <c r="C148" s="126" t="s">
        <v>156</v>
      </c>
      <c r="D148" s="131"/>
      <c r="E148" s="131"/>
      <c r="F148" s="125"/>
      <c r="G148" s="125"/>
      <c r="H148" s="125"/>
      <c r="I148" s="125"/>
      <c r="J148" s="125"/>
      <c r="K148" s="143"/>
      <c r="L148"/>
    </row>
    <row r="149" spans="1:12" ht="15" customHeight="1" x14ac:dyDescent="0.2">
      <c r="A149" s="72">
        <f>ROW()</f>
        <v>149</v>
      </c>
      <c r="B149" s="16" t="s">
        <v>47</v>
      </c>
      <c r="C149" s="126" t="s">
        <v>158</v>
      </c>
      <c r="D149" s="131"/>
      <c r="E149" s="131"/>
      <c r="F149" s="125"/>
      <c r="G149" s="125"/>
      <c r="H149" s="125"/>
      <c r="I149" s="125"/>
      <c r="J149" s="125"/>
      <c r="K149" s="143"/>
      <c r="L149"/>
    </row>
    <row r="150" spans="1:12" ht="15" customHeight="1" thickBot="1" x14ac:dyDescent="0.25">
      <c r="A150" s="72">
        <f>ROW()</f>
        <v>150</v>
      </c>
      <c r="B150" s="16" t="s">
        <v>45</v>
      </c>
      <c r="C150" s="126" t="s">
        <v>157</v>
      </c>
      <c r="D150" s="131"/>
      <c r="E150" s="131"/>
      <c r="F150" s="125"/>
      <c r="G150" s="125"/>
      <c r="H150" s="125"/>
      <c r="I150" s="125"/>
      <c r="J150" s="125"/>
      <c r="K150" s="143"/>
      <c r="L150"/>
    </row>
    <row r="151" spans="1:12" ht="15" customHeight="1" thickBot="1" x14ac:dyDescent="0.25">
      <c r="A151" s="72">
        <f>ROW()</f>
        <v>151</v>
      </c>
      <c r="B151" s="124"/>
      <c r="C151" s="19" t="s">
        <v>228</v>
      </c>
      <c r="D151" s="131"/>
      <c r="E151" s="131"/>
      <c r="F151" s="26">
        <f>F145+F146-F147+F148+F149-F150</f>
        <v>0</v>
      </c>
      <c r="G151" s="26">
        <f t="shared" ref="G151:J151" si="4">G145+G146-G147+G148+G149-G150</f>
        <v>0</v>
      </c>
      <c r="H151" s="26">
        <f t="shared" si="4"/>
        <v>0</v>
      </c>
      <c r="I151" s="26">
        <f t="shared" si="4"/>
        <v>0</v>
      </c>
      <c r="J151" s="26">
        <f t="shared" si="4"/>
        <v>0</v>
      </c>
      <c r="K151" s="143"/>
      <c r="L151"/>
    </row>
    <row r="152" spans="1:12" ht="15" customHeight="1" x14ac:dyDescent="0.2">
      <c r="A152" s="72">
        <f>ROW()</f>
        <v>152</v>
      </c>
      <c r="B152" s="124"/>
      <c r="C152" s="19"/>
      <c r="D152" s="131"/>
      <c r="E152" s="131"/>
      <c r="F152" s="27"/>
      <c r="G152" s="27"/>
      <c r="H152" s="27"/>
      <c r="I152" s="27"/>
      <c r="J152" s="27"/>
      <c r="K152" s="143"/>
      <c r="L152"/>
    </row>
    <row r="153" spans="1:12" s="121" customFormat="1" ht="15" customHeight="1" x14ac:dyDescent="0.2">
      <c r="A153" s="72">
        <f>ROW()</f>
        <v>153</v>
      </c>
      <c r="B153" s="124"/>
      <c r="C153" s="19" t="s">
        <v>172</v>
      </c>
      <c r="D153" s="131"/>
      <c r="E153" s="131"/>
      <c r="F153" s="125"/>
      <c r="G153" s="27"/>
      <c r="H153" s="27"/>
      <c r="I153" s="27"/>
      <c r="J153" s="27"/>
      <c r="K153" s="143"/>
    </row>
    <row r="154" spans="1:12" s="121" customFormat="1" ht="15" customHeight="1" thickBot="1" x14ac:dyDescent="0.25">
      <c r="A154" s="72">
        <f>ROW()</f>
        <v>154</v>
      </c>
      <c r="B154" s="16" t="s">
        <v>47</v>
      </c>
      <c r="C154" s="19" t="s">
        <v>170</v>
      </c>
      <c r="D154" s="131"/>
      <c r="E154" s="131"/>
      <c r="F154" s="125"/>
      <c r="G154" s="27"/>
      <c r="H154" s="27"/>
      <c r="I154" s="27"/>
      <c r="J154" s="27"/>
      <c r="K154" s="143"/>
    </row>
    <row r="155" spans="1:12" s="121" customFormat="1" ht="15" customHeight="1" thickBot="1" x14ac:dyDescent="0.25">
      <c r="A155" s="72">
        <f>ROW()</f>
        <v>155</v>
      </c>
      <c r="B155" s="124"/>
      <c r="C155" s="19" t="s">
        <v>171</v>
      </c>
      <c r="D155" s="131"/>
      <c r="E155" s="131"/>
      <c r="F155" s="26">
        <f>SUM(F153:F154)</f>
        <v>0</v>
      </c>
      <c r="G155" s="26">
        <f>F157</f>
        <v>0</v>
      </c>
      <c r="H155" s="26">
        <f t="shared" ref="H155:J155" si="5">G157</f>
        <v>0</v>
      </c>
      <c r="I155" s="26">
        <f t="shared" si="5"/>
        <v>0</v>
      </c>
      <c r="J155" s="26">
        <f t="shared" si="5"/>
        <v>0</v>
      </c>
      <c r="K155" s="143"/>
    </row>
    <row r="156" spans="1:12" s="121" customFormat="1" ht="15" customHeight="1" thickBot="1" x14ac:dyDescent="0.25">
      <c r="A156" s="72">
        <f>ROW()</f>
        <v>156</v>
      </c>
      <c r="B156" s="16" t="s">
        <v>47</v>
      </c>
      <c r="C156" s="19" t="s">
        <v>238</v>
      </c>
      <c r="D156" s="131"/>
      <c r="E156" s="131"/>
      <c r="F156" s="125"/>
      <c r="G156" s="125"/>
      <c r="H156" s="125"/>
      <c r="I156" s="125"/>
      <c r="J156" s="125"/>
      <c r="K156" s="143"/>
    </row>
    <row r="157" spans="1:12" s="121" customFormat="1" ht="15" customHeight="1" thickBot="1" x14ac:dyDescent="0.25">
      <c r="A157" s="72">
        <f>ROW()</f>
        <v>157</v>
      </c>
      <c r="B157" s="124"/>
      <c r="C157" s="19" t="s">
        <v>173</v>
      </c>
      <c r="D157" s="131"/>
      <c r="E157" s="131"/>
      <c r="F157" s="26">
        <f>SUM(F155:F156)</f>
        <v>0</v>
      </c>
      <c r="G157" s="26">
        <f t="shared" ref="G157:J157" si="6">SUM(G155:G156)</f>
        <v>0</v>
      </c>
      <c r="H157" s="26">
        <f t="shared" si="6"/>
        <v>0</v>
      </c>
      <c r="I157" s="26">
        <f t="shared" si="6"/>
        <v>0</v>
      </c>
      <c r="J157" s="26">
        <f t="shared" si="6"/>
        <v>0</v>
      </c>
      <c r="K157" s="143"/>
    </row>
    <row r="158" spans="1:12" s="121" customFormat="1" ht="15" customHeight="1" thickBot="1" x14ac:dyDescent="0.25">
      <c r="A158" s="72">
        <f>ROW()</f>
        <v>158</v>
      </c>
      <c r="B158" s="124"/>
      <c r="C158" s="19"/>
      <c r="D158" s="131"/>
      <c r="E158" s="131"/>
      <c r="F158" s="27"/>
      <c r="G158" s="27"/>
      <c r="H158" s="27"/>
      <c r="I158" s="27"/>
      <c r="J158" s="27"/>
      <c r="K158" s="143"/>
    </row>
    <row r="159" spans="1:12" s="121" customFormat="1" ht="15" customHeight="1" thickBot="1" x14ac:dyDescent="0.25">
      <c r="A159" s="72">
        <f>ROW()</f>
        <v>159</v>
      </c>
      <c r="B159" s="124"/>
      <c r="C159" s="19" t="s">
        <v>174</v>
      </c>
      <c r="D159" s="131"/>
      <c r="E159" s="131"/>
      <c r="F159" s="26">
        <f>F154+F156</f>
        <v>0</v>
      </c>
      <c r="G159" s="26">
        <f>F159+G156</f>
        <v>0</v>
      </c>
      <c r="H159" s="26">
        <f t="shared" ref="H159:J159" si="7">G159+H156</f>
        <v>0</v>
      </c>
      <c r="I159" s="26">
        <f t="shared" si="7"/>
        <v>0</v>
      </c>
      <c r="J159" s="26">
        <f t="shared" si="7"/>
        <v>0</v>
      </c>
      <c r="K159" s="143"/>
    </row>
    <row r="160" spans="1:12" s="121" customFormat="1" ht="15" customHeight="1" x14ac:dyDescent="0.2">
      <c r="A160" s="72">
        <f>ROW()</f>
        <v>160</v>
      </c>
      <c r="B160" s="124"/>
      <c r="C160" s="19"/>
      <c r="D160" s="131"/>
      <c r="E160" s="131"/>
      <c r="F160" s="27"/>
      <c r="G160" s="27"/>
      <c r="H160" s="27"/>
      <c r="I160" s="27"/>
      <c r="J160" s="27"/>
      <c r="K160" s="143"/>
    </row>
    <row r="161" spans="1:27" ht="15" customHeight="1" x14ac:dyDescent="0.2">
      <c r="A161" s="72">
        <f>ROW()</f>
        <v>161</v>
      </c>
      <c r="B161" s="124"/>
      <c r="C161" s="129" t="s">
        <v>247</v>
      </c>
      <c r="D161" s="131"/>
      <c r="E161" s="131"/>
      <c r="F161" s="131"/>
      <c r="G161" s="131"/>
      <c r="H161" s="27"/>
      <c r="I161" s="27"/>
      <c r="J161" s="27"/>
      <c r="K161" s="143"/>
      <c r="L161"/>
    </row>
    <row r="162" spans="1:27" ht="15" customHeight="1" x14ac:dyDescent="0.2">
      <c r="A162" s="72">
        <f>ROW()</f>
        <v>162</v>
      </c>
      <c r="B162" s="124"/>
      <c r="C162" s="173"/>
      <c r="D162" s="173"/>
      <c r="E162" s="173"/>
      <c r="F162" s="173"/>
      <c r="G162" s="173"/>
      <c r="H162" s="173"/>
      <c r="I162" s="173"/>
      <c r="J162" s="173"/>
      <c r="K162" s="143"/>
      <c r="L162"/>
    </row>
    <row r="163" spans="1:27" ht="15" customHeight="1" x14ac:dyDescent="0.2">
      <c r="A163" s="72">
        <f>ROW()</f>
        <v>163</v>
      </c>
      <c r="B163" s="124"/>
      <c r="C163" s="173"/>
      <c r="D163" s="173"/>
      <c r="E163" s="173"/>
      <c r="F163" s="173"/>
      <c r="G163" s="173"/>
      <c r="H163" s="173"/>
      <c r="I163" s="173"/>
      <c r="J163" s="173"/>
      <c r="K163" s="143"/>
      <c r="L163"/>
    </row>
    <row r="164" spans="1:27" ht="15" customHeight="1" x14ac:dyDescent="0.2">
      <c r="A164" s="72">
        <f>ROW()</f>
        <v>164</v>
      </c>
      <c r="B164" s="124"/>
      <c r="C164" s="173"/>
      <c r="D164" s="173"/>
      <c r="E164" s="173"/>
      <c r="F164" s="173"/>
      <c r="G164" s="173"/>
      <c r="H164" s="173"/>
      <c r="I164" s="173"/>
      <c r="J164" s="173"/>
      <c r="K164" s="143"/>
      <c r="L164"/>
    </row>
    <row r="165" spans="1:27" x14ac:dyDescent="0.2">
      <c r="A165" s="73">
        <f>ROW()</f>
        <v>165</v>
      </c>
      <c r="B165" s="151"/>
      <c r="C165" s="151"/>
      <c r="D165" s="151"/>
      <c r="E165" s="151"/>
      <c r="F165" s="151"/>
      <c r="G165" s="151"/>
      <c r="H165" s="151"/>
      <c r="I165" s="151"/>
      <c r="J165" s="151"/>
      <c r="K165" s="148" t="s">
        <v>81</v>
      </c>
      <c r="L165"/>
    </row>
    <row r="166" spans="1:27" x14ac:dyDescent="0.2">
      <c r="J166"/>
      <c r="K166" s="5"/>
      <c r="L166"/>
    </row>
    <row r="167" spans="1:27" s="3" customFormat="1" ht="12.75" customHeight="1" x14ac:dyDescent="0.2">
      <c r="A167" s="136"/>
      <c r="B167" s="137"/>
      <c r="C167" s="137"/>
      <c r="D167" s="137"/>
      <c r="E167" s="137"/>
      <c r="F167" s="137"/>
      <c r="G167" s="137"/>
      <c r="H167" s="137"/>
      <c r="I167" s="137"/>
      <c r="J167" s="137"/>
      <c r="K167" s="137"/>
      <c r="L167" s="137"/>
      <c r="M167" s="137"/>
      <c r="N167" s="137"/>
      <c r="O167" s="137"/>
      <c r="P167" s="137"/>
      <c r="Q167" s="138"/>
      <c r="R167"/>
      <c r="S167"/>
      <c r="T167"/>
      <c r="U167"/>
      <c r="V167"/>
      <c r="W167"/>
      <c r="X167"/>
      <c r="Y167"/>
      <c r="Z167"/>
      <c r="AA167"/>
    </row>
    <row r="168" spans="1:27" s="3" customFormat="1" ht="16.5" customHeight="1" x14ac:dyDescent="0.25">
      <c r="A168" s="139"/>
      <c r="B168" s="30"/>
      <c r="C168" s="30"/>
      <c r="D168" s="30"/>
      <c r="E168" s="30"/>
      <c r="F168" s="11"/>
      <c r="G168" s="11"/>
      <c r="H168" s="11"/>
      <c r="I168" s="11"/>
      <c r="J168" s="11"/>
      <c r="K168" s="59" t="s">
        <v>41</v>
      </c>
      <c r="L168" s="171"/>
      <c r="M168" s="171"/>
      <c r="N168" s="171"/>
      <c r="O168" s="171"/>
      <c r="P168" s="43"/>
      <c r="Q168" s="68"/>
      <c r="R168"/>
      <c r="S168"/>
      <c r="T168"/>
      <c r="U168"/>
      <c r="V168"/>
      <c r="W168"/>
      <c r="X168"/>
      <c r="Y168"/>
      <c r="Z168"/>
      <c r="AA168"/>
    </row>
    <row r="169" spans="1:27" s="3" customFormat="1" ht="16.5" customHeight="1" x14ac:dyDescent="0.25">
      <c r="A169" s="139"/>
      <c r="B169" s="30"/>
      <c r="C169" s="30"/>
      <c r="D169" s="30"/>
      <c r="E169" s="30"/>
      <c r="F169" s="11"/>
      <c r="G169" s="11"/>
      <c r="H169" s="11"/>
      <c r="I169" s="11"/>
      <c r="J169" s="11"/>
      <c r="K169" s="59" t="s">
        <v>73</v>
      </c>
      <c r="L169" s="172"/>
      <c r="M169" s="172"/>
      <c r="N169" s="172"/>
      <c r="O169" s="172"/>
      <c r="P169" s="43"/>
      <c r="Q169" s="68"/>
      <c r="R169"/>
      <c r="S169"/>
      <c r="T169"/>
      <c r="U169"/>
      <c r="V169"/>
      <c r="W169"/>
      <c r="X169"/>
      <c r="Y169"/>
      <c r="Z169"/>
      <c r="AA169"/>
    </row>
    <row r="170" spans="1:27" s="3" customFormat="1" ht="20.25" customHeight="1" x14ac:dyDescent="0.25">
      <c r="A170" s="149" t="s">
        <v>198</v>
      </c>
      <c r="B170" s="10"/>
      <c r="C170" s="10"/>
      <c r="D170" s="10"/>
      <c r="E170" s="10"/>
      <c r="F170" s="10"/>
      <c r="G170" s="10"/>
      <c r="H170" s="10"/>
      <c r="I170" s="10"/>
      <c r="J170" s="10"/>
      <c r="K170" s="10"/>
      <c r="L170" s="10"/>
      <c r="M170" s="10"/>
      <c r="N170" s="10"/>
      <c r="O170" s="10"/>
      <c r="P170" s="10"/>
      <c r="Q170" s="68"/>
      <c r="R170"/>
      <c r="S170"/>
      <c r="T170"/>
      <c r="U170"/>
      <c r="V170"/>
      <c r="W170"/>
      <c r="X170"/>
      <c r="Y170"/>
      <c r="Z170"/>
      <c r="AA170"/>
    </row>
    <row r="171" spans="1:27" s="3" customFormat="1" ht="12.75" customHeight="1" x14ac:dyDescent="0.2">
      <c r="A171" s="71" t="s">
        <v>87</v>
      </c>
      <c r="B171" s="12" t="s">
        <v>139</v>
      </c>
      <c r="C171" s="30"/>
      <c r="D171" s="30"/>
      <c r="E171" s="30"/>
      <c r="F171" s="30"/>
      <c r="G171" s="30"/>
      <c r="H171" s="30"/>
      <c r="I171" s="30"/>
      <c r="J171" s="30"/>
      <c r="K171" s="30"/>
      <c r="L171" s="30"/>
      <c r="M171" s="30"/>
      <c r="N171" s="30"/>
      <c r="O171" s="30"/>
      <c r="P171" s="30"/>
      <c r="Q171" s="69"/>
      <c r="R171"/>
      <c r="S171"/>
      <c r="T171"/>
      <c r="U171"/>
      <c r="V171"/>
      <c r="W171"/>
      <c r="X171"/>
      <c r="Y171"/>
      <c r="Z171"/>
      <c r="AA171"/>
    </row>
    <row r="172" spans="1:27" ht="30" customHeight="1" x14ac:dyDescent="0.25">
      <c r="A172" s="72">
        <f>ROW()</f>
        <v>172</v>
      </c>
      <c r="B172" s="130" t="s">
        <v>199</v>
      </c>
      <c r="C172" s="129"/>
      <c r="D172" s="124"/>
      <c r="E172" s="124"/>
      <c r="F172" s="124"/>
      <c r="G172" s="124"/>
      <c r="H172" s="124"/>
      <c r="I172" s="131"/>
      <c r="J172" s="131"/>
      <c r="K172" s="131"/>
      <c r="L172" s="131"/>
      <c r="M172" s="131"/>
      <c r="N172" s="131"/>
      <c r="O172" s="131"/>
      <c r="P172" s="131"/>
      <c r="Q172" s="143"/>
      <c r="R172" s="5"/>
    </row>
    <row r="173" spans="1:27" ht="60" customHeight="1" x14ac:dyDescent="0.2">
      <c r="A173" s="72">
        <f>ROW()</f>
        <v>173</v>
      </c>
      <c r="B173" s="124"/>
      <c r="C173" s="129" t="s">
        <v>44</v>
      </c>
      <c r="D173" s="131"/>
      <c r="E173" s="24" t="s">
        <v>16</v>
      </c>
      <c r="F173" s="24" t="s">
        <v>17</v>
      </c>
      <c r="G173" s="24" t="s">
        <v>18</v>
      </c>
      <c r="H173" s="24" t="s">
        <v>19</v>
      </c>
      <c r="I173" s="24" t="s">
        <v>20</v>
      </c>
      <c r="J173" s="24" t="s">
        <v>92</v>
      </c>
      <c r="K173" s="24" t="s">
        <v>93</v>
      </c>
      <c r="L173" s="24" t="s">
        <v>94</v>
      </c>
      <c r="M173" s="24" t="s">
        <v>95</v>
      </c>
      <c r="N173" s="24" t="s">
        <v>96</v>
      </c>
      <c r="O173" s="123"/>
      <c r="P173" s="24" t="s">
        <v>42</v>
      </c>
      <c r="Q173" s="143"/>
      <c r="R173" s="5"/>
    </row>
    <row r="174" spans="1:27" x14ac:dyDescent="0.2">
      <c r="A174" s="72">
        <f>ROW()</f>
        <v>174</v>
      </c>
      <c r="B174" s="124"/>
      <c r="C174" s="31" t="str">
        <f>IF(ISNUMBER('Pricing CoverSheet'!$C$12),"for year ended","")</f>
        <v>for year ended</v>
      </c>
      <c r="D174" s="131"/>
      <c r="E174" s="32">
        <f>IF(ISNUMBER('Pricing CoverSheet'!$C$12),DATE(YEAR('Pricing CoverSheet'!$C$12),MONTH('Pricing CoverSheet'!$C$12),DAY('Pricing CoverSheet'!$C$12)),"")</f>
        <v>41364</v>
      </c>
      <c r="F174" s="32">
        <f>IF(ISNUMBER('Pricing CoverSheet'!$C$12),DATE(YEAR('Pricing CoverSheet'!$C$12)+1,MONTH('Pricing CoverSheet'!$C$12),DAY('Pricing CoverSheet'!$C$12)),"")</f>
        <v>41729</v>
      </c>
      <c r="G174" s="32">
        <f>IF(ISNUMBER('Pricing CoverSheet'!$C$12),DATE(YEAR('Pricing CoverSheet'!$C$12)+2,MONTH('Pricing CoverSheet'!$C$12),DAY('Pricing CoverSheet'!$C$12)),"")</f>
        <v>42094</v>
      </c>
      <c r="H174" s="32">
        <f>IF(ISNUMBER('Pricing CoverSheet'!$C$12),DATE(YEAR('Pricing CoverSheet'!$C$12)+3,MONTH('Pricing CoverSheet'!$C$12),DAY('Pricing CoverSheet'!$C$12)),"")</f>
        <v>42460</v>
      </c>
      <c r="I174" s="32">
        <f>IF(ISNUMBER('Pricing CoverSheet'!$C$12),DATE(YEAR('Pricing CoverSheet'!$C$12)+4,MONTH('Pricing CoverSheet'!$C$12),DAY('Pricing CoverSheet'!$C$12)),"")</f>
        <v>42825</v>
      </c>
      <c r="J174" s="32">
        <f>IF(ISNUMBER('Pricing CoverSheet'!$C$12),DATE(YEAR('Pricing CoverSheet'!$C$12)+5,MONTH('Pricing CoverSheet'!$C$12),DAY('Pricing CoverSheet'!$C$12)),"")</f>
        <v>43190</v>
      </c>
      <c r="K174" s="32">
        <f>IF(ISNUMBER('Pricing CoverSheet'!$C$12),DATE(YEAR('Pricing CoverSheet'!$C$12)+6,MONTH('Pricing CoverSheet'!$C$12),DAY('Pricing CoverSheet'!$C$12)),"")</f>
        <v>43555</v>
      </c>
      <c r="L174" s="32">
        <f>IF(ISNUMBER('Pricing CoverSheet'!$C$12),DATE(YEAR('Pricing CoverSheet'!$C$12)+7,MONTH('Pricing CoverSheet'!$C$12),DAY('Pricing CoverSheet'!$C$12)),"")</f>
        <v>43921</v>
      </c>
      <c r="M174" s="32">
        <f>IF(ISNUMBER('Pricing CoverSheet'!$C$12),DATE(YEAR('Pricing CoverSheet'!$C$12)+8,MONTH('Pricing CoverSheet'!$C$12),DAY('Pricing CoverSheet'!$C$12)),"")</f>
        <v>44286</v>
      </c>
      <c r="N174" s="32">
        <f>IF(ISNUMBER('Pricing CoverSheet'!$C$12),DATE(YEAR('Pricing CoverSheet'!$C$12)+9,MONTH('Pricing CoverSheet'!$C$12),DAY('Pricing CoverSheet'!$C$12)),"")</f>
        <v>44651</v>
      </c>
      <c r="O174" s="123"/>
      <c r="P174" s="32"/>
      <c r="Q174" s="143"/>
      <c r="R174" s="5"/>
    </row>
    <row r="175" spans="1:27" x14ac:dyDescent="0.2">
      <c r="A175" s="72">
        <f>ROW()</f>
        <v>175</v>
      </c>
      <c r="B175" s="124"/>
      <c r="C175" s="20" t="s">
        <v>22</v>
      </c>
      <c r="D175" s="131"/>
      <c r="E175" s="124"/>
      <c r="F175" s="124"/>
      <c r="G175" s="124"/>
      <c r="H175" s="124"/>
      <c r="I175" s="124"/>
      <c r="J175" s="131"/>
      <c r="K175" s="131"/>
      <c r="L175" s="131"/>
      <c r="M175" s="131"/>
      <c r="N175" s="131"/>
      <c r="O175" s="131"/>
      <c r="P175" s="131"/>
      <c r="Q175" s="143"/>
      <c r="R175" s="5"/>
    </row>
    <row r="176" spans="1:27" ht="15" customHeight="1" x14ac:dyDescent="0.2">
      <c r="A176" s="72">
        <f>ROW()</f>
        <v>176</v>
      </c>
      <c r="B176" s="124"/>
      <c r="C176" s="33" t="s">
        <v>65</v>
      </c>
      <c r="D176" s="131"/>
      <c r="E176" s="125"/>
      <c r="F176" s="125"/>
      <c r="G176" s="125"/>
      <c r="H176" s="125"/>
      <c r="I176" s="125"/>
      <c r="J176" s="125"/>
      <c r="K176" s="108"/>
      <c r="L176" s="106"/>
      <c r="M176" s="125"/>
      <c r="N176" s="125"/>
      <c r="O176" s="123"/>
      <c r="P176" s="124"/>
      <c r="Q176" s="143"/>
      <c r="R176" s="5"/>
    </row>
    <row r="177" spans="1:18" ht="15" customHeight="1" thickBot="1" x14ac:dyDescent="0.25">
      <c r="A177" s="72">
        <f>ROW()</f>
        <v>177</v>
      </c>
      <c r="B177" s="124"/>
      <c r="C177" s="33" t="s">
        <v>50</v>
      </c>
      <c r="D177" s="131"/>
      <c r="E177" s="125"/>
      <c r="F177" s="125"/>
      <c r="G177" s="125"/>
      <c r="H177" s="125"/>
      <c r="I177" s="125"/>
      <c r="J177" s="125"/>
      <c r="K177" s="108"/>
      <c r="L177" s="106"/>
      <c r="M177" s="125"/>
      <c r="N177" s="125"/>
      <c r="O177" s="123"/>
      <c r="P177" s="124"/>
      <c r="Q177" s="143"/>
      <c r="R177" s="5"/>
    </row>
    <row r="178" spans="1:18" ht="13.5" thickBot="1" x14ac:dyDescent="0.25">
      <c r="A178" s="72">
        <f>ROW()</f>
        <v>178</v>
      </c>
      <c r="B178" s="124"/>
      <c r="C178" s="126" t="s">
        <v>37</v>
      </c>
      <c r="D178" s="131"/>
      <c r="E178" s="26">
        <f t="shared" ref="E178:N178" si="8">SUM(E176:E177)</f>
        <v>0</v>
      </c>
      <c r="F178" s="26">
        <f t="shared" si="8"/>
        <v>0</v>
      </c>
      <c r="G178" s="26">
        <f t="shared" si="8"/>
        <v>0</v>
      </c>
      <c r="H178" s="26">
        <f t="shared" si="8"/>
        <v>0</v>
      </c>
      <c r="I178" s="26">
        <f t="shared" si="8"/>
        <v>0</v>
      </c>
      <c r="J178" s="26">
        <f t="shared" si="8"/>
        <v>0</v>
      </c>
      <c r="K178" s="109">
        <f t="shared" si="8"/>
        <v>0</v>
      </c>
      <c r="L178" s="107">
        <f t="shared" si="8"/>
        <v>0</v>
      </c>
      <c r="M178" s="26">
        <f t="shared" si="8"/>
        <v>0</v>
      </c>
      <c r="N178" s="26">
        <f t="shared" si="8"/>
        <v>0</v>
      </c>
      <c r="O178" s="123"/>
      <c r="P178" s="124"/>
      <c r="Q178" s="143"/>
      <c r="R178" s="5"/>
    </row>
    <row r="179" spans="1:18" ht="30" customHeight="1" thickBot="1" x14ac:dyDescent="0.25">
      <c r="A179" s="72">
        <f>ROW()</f>
        <v>179</v>
      </c>
      <c r="B179" s="124"/>
      <c r="C179" s="20" t="s">
        <v>30</v>
      </c>
      <c r="D179" s="124"/>
      <c r="E179" s="124"/>
      <c r="F179" s="124"/>
      <c r="G179" s="124"/>
      <c r="H179" s="124"/>
      <c r="I179" s="124"/>
      <c r="J179" s="124"/>
      <c r="K179" s="124"/>
      <c r="L179" s="124"/>
      <c r="M179" s="124"/>
      <c r="N179" s="124"/>
      <c r="O179" s="123"/>
      <c r="P179" s="124"/>
      <c r="Q179" s="143"/>
      <c r="R179" s="5"/>
    </row>
    <row r="180" spans="1:18" ht="15" customHeight="1" thickBot="1" x14ac:dyDescent="0.25">
      <c r="A180" s="72">
        <f>ROW()</f>
        <v>180</v>
      </c>
      <c r="B180" s="124"/>
      <c r="C180" s="104" t="s">
        <v>51</v>
      </c>
      <c r="D180" s="131"/>
      <c r="E180" s="125"/>
      <c r="F180" s="125"/>
      <c r="G180" s="125"/>
      <c r="H180" s="125"/>
      <c r="I180" s="125"/>
      <c r="J180" s="125"/>
      <c r="K180" s="108"/>
      <c r="L180" s="106"/>
      <c r="M180" s="125"/>
      <c r="N180" s="125"/>
      <c r="O180" s="123"/>
      <c r="P180" s="46">
        <f t="shared" ref="P180:P210" si="9">SUM(E180,F180,G180,H180,I180,J180,K180,L180,M180,N180)</f>
        <v>0</v>
      </c>
      <c r="Q180" s="143"/>
      <c r="R180" s="5"/>
    </row>
    <row r="181" spans="1:18" ht="15" customHeight="1" thickBot="1" x14ac:dyDescent="0.25">
      <c r="A181" s="72">
        <f>ROW()</f>
        <v>181</v>
      </c>
      <c r="B181" s="124"/>
      <c r="C181" s="104" t="s">
        <v>52</v>
      </c>
      <c r="D181" s="131"/>
      <c r="E181" s="125"/>
      <c r="F181" s="125"/>
      <c r="G181" s="125"/>
      <c r="H181" s="125"/>
      <c r="I181" s="125"/>
      <c r="J181" s="125"/>
      <c r="K181" s="108"/>
      <c r="L181" s="106"/>
      <c r="M181" s="125"/>
      <c r="N181" s="125"/>
      <c r="O181" s="123"/>
      <c r="P181" s="46">
        <f t="shared" si="9"/>
        <v>0</v>
      </c>
      <c r="Q181" s="143"/>
      <c r="R181" s="5"/>
    </row>
    <row r="182" spans="1:18" ht="15" customHeight="1" thickBot="1" x14ac:dyDescent="0.25">
      <c r="A182" s="72">
        <f>ROW()</f>
        <v>182</v>
      </c>
      <c r="B182" s="124"/>
      <c r="C182" s="104" t="s">
        <v>53</v>
      </c>
      <c r="D182" s="131"/>
      <c r="E182" s="125"/>
      <c r="F182" s="125"/>
      <c r="G182" s="125"/>
      <c r="H182" s="125"/>
      <c r="I182" s="125"/>
      <c r="J182" s="125"/>
      <c r="K182" s="108"/>
      <c r="L182" s="106"/>
      <c r="M182" s="125"/>
      <c r="N182" s="125"/>
      <c r="O182" s="123"/>
      <c r="P182" s="46">
        <f t="shared" si="9"/>
        <v>0</v>
      </c>
      <c r="Q182" s="143"/>
      <c r="R182" s="5"/>
    </row>
    <row r="183" spans="1:18" ht="15" customHeight="1" thickBot="1" x14ac:dyDescent="0.25">
      <c r="A183" s="72">
        <f>ROW()</f>
        <v>183</v>
      </c>
      <c r="B183" s="124"/>
      <c r="C183" s="104" t="s">
        <v>54</v>
      </c>
      <c r="D183" s="131"/>
      <c r="E183" s="125"/>
      <c r="F183" s="125"/>
      <c r="G183" s="125"/>
      <c r="H183" s="125"/>
      <c r="I183" s="125"/>
      <c r="J183" s="125"/>
      <c r="K183" s="108"/>
      <c r="L183" s="106"/>
      <c r="M183" s="125"/>
      <c r="N183" s="125"/>
      <c r="O183" s="123"/>
      <c r="P183" s="46">
        <f t="shared" si="9"/>
        <v>0</v>
      </c>
      <c r="Q183" s="143"/>
      <c r="R183" s="5"/>
    </row>
    <row r="184" spans="1:18" ht="15" customHeight="1" thickBot="1" x14ac:dyDescent="0.25">
      <c r="A184" s="72">
        <f>ROW()</f>
        <v>184</v>
      </c>
      <c r="B184" s="124"/>
      <c r="C184" s="104" t="s">
        <v>55</v>
      </c>
      <c r="D184" s="131"/>
      <c r="E184" s="125"/>
      <c r="F184" s="125"/>
      <c r="G184" s="125"/>
      <c r="H184" s="125"/>
      <c r="I184" s="125"/>
      <c r="J184" s="125"/>
      <c r="K184" s="108"/>
      <c r="L184" s="106"/>
      <c r="M184" s="125"/>
      <c r="N184" s="125"/>
      <c r="O184" s="123"/>
      <c r="P184" s="46">
        <f t="shared" si="9"/>
        <v>0</v>
      </c>
      <c r="Q184" s="143"/>
      <c r="R184" s="5"/>
    </row>
    <row r="185" spans="1:18" ht="15" customHeight="1" thickBot="1" x14ac:dyDescent="0.25">
      <c r="A185" s="72">
        <f>ROW()</f>
        <v>185</v>
      </c>
      <c r="B185" s="124"/>
      <c r="C185" s="104" t="s">
        <v>56</v>
      </c>
      <c r="D185" s="131"/>
      <c r="E185" s="125"/>
      <c r="F185" s="125"/>
      <c r="G185" s="125"/>
      <c r="H185" s="125"/>
      <c r="I185" s="125"/>
      <c r="J185" s="125"/>
      <c r="K185" s="108"/>
      <c r="L185" s="106"/>
      <c r="M185" s="125"/>
      <c r="N185" s="125"/>
      <c r="O185" s="123"/>
      <c r="P185" s="46">
        <f t="shared" si="9"/>
        <v>0</v>
      </c>
      <c r="Q185" s="143"/>
      <c r="R185" s="5"/>
    </row>
    <row r="186" spans="1:18" ht="15" customHeight="1" thickBot="1" x14ac:dyDescent="0.25">
      <c r="A186" s="72">
        <f>ROW()</f>
        <v>186</v>
      </c>
      <c r="B186" s="124"/>
      <c r="C186" s="104" t="s">
        <v>57</v>
      </c>
      <c r="D186" s="131"/>
      <c r="E186" s="125"/>
      <c r="F186" s="125"/>
      <c r="G186" s="125"/>
      <c r="H186" s="125"/>
      <c r="I186" s="125"/>
      <c r="J186" s="125"/>
      <c r="K186" s="108"/>
      <c r="L186" s="106"/>
      <c r="M186" s="125"/>
      <c r="N186" s="125"/>
      <c r="O186" s="123"/>
      <c r="P186" s="46">
        <f t="shared" si="9"/>
        <v>0</v>
      </c>
      <c r="Q186" s="143"/>
      <c r="R186" s="5"/>
    </row>
    <row r="187" spans="1:18" ht="15" customHeight="1" thickBot="1" x14ac:dyDescent="0.25">
      <c r="A187" s="72">
        <f>ROW()</f>
        <v>187</v>
      </c>
      <c r="B187" s="124"/>
      <c r="C187" s="104" t="s">
        <v>58</v>
      </c>
      <c r="D187" s="131"/>
      <c r="E187" s="125"/>
      <c r="F187" s="125"/>
      <c r="G187" s="125"/>
      <c r="H187" s="125"/>
      <c r="I187" s="125"/>
      <c r="J187" s="125"/>
      <c r="K187" s="108"/>
      <c r="L187" s="106"/>
      <c r="M187" s="125"/>
      <c r="N187" s="125"/>
      <c r="O187" s="123"/>
      <c r="P187" s="46">
        <f t="shared" si="9"/>
        <v>0</v>
      </c>
      <c r="Q187" s="143"/>
      <c r="R187" s="5"/>
    </row>
    <row r="188" spans="1:18" ht="15" customHeight="1" thickBot="1" x14ac:dyDescent="0.25">
      <c r="A188" s="72">
        <f>ROW()</f>
        <v>188</v>
      </c>
      <c r="B188" s="124"/>
      <c r="C188" s="104" t="s">
        <v>59</v>
      </c>
      <c r="D188" s="131"/>
      <c r="E188" s="125"/>
      <c r="F188" s="125"/>
      <c r="G188" s="125"/>
      <c r="H188" s="125"/>
      <c r="I188" s="125"/>
      <c r="J188" s="125"/>
      <c r="K188" s="108"/>
      <c r="L188" s="106"/>
      <c r="M188" s="125"/>
      <c r="N188" s="125"/>
      <c r="O188" s="123"/>
      <c r="P188" s="46">
        <f t="shared" si="9"/>
        <v>0</v>
      </c>
      <c r="Q188" s="143"/>
      <c r="R188" s="5"/>
    </row>
    <row r="189" spans="1:18" ht="15" customHeight="1" thickBot="1" x14ac:dyDescent="0.25">
      <c r="A189" s="72">
        <f>ROW()</f>
        <v>189</v>
      </c>
      <c r="B189" s="124"/>
      <c r="C189" s="104" t="s">
        <v>60</v>
      </c>
      <c r="D189" s="131"/>
      <c r="E189" s="125"/>
      <c r="F189" s="125"/>
      <c r="G189" s="125"/>
      <c r="H189" s="125"/>
      <c r="I189" s="125"/>
      <c r="J189" s="125"/>
      <c r="K189" s="108"/>
      <c r="L189" s="106"/>
      <c r="M189" s="125"/>
      <c r="N189" s="125"/>
      <c r="O189" s="123"/>
      <c r="P189" s="46">
        <f t="shared" si="9"/>
        <v>0</v>
      </c>
      <c r="Q189" s="143"/>
      <c r="R189" s="5"/>
    </row>
    <row r="190" spans="1:18" ht="15" customHeight="1" thickBot="1" x14ac:dyDescent="0.25">
      <c r="A190" s="72">
        <f>ROW()</f>
        <v>190</v>
      </c>
      <c r="B190" s="124"/>
      <c r="C190" s="104" t="s">
        <v>104</v>
      </c>
      <c r="D190" s="131"/>
      <c r="E190" s="125"/>
      <c r="F190" s="125"/>
      <c r="G190" s="125"/>
      <c r="H190" s="125"/>
      <c r="I190" s="125"/>
      <c r="J190" s="125"/>
      <c r="K190" s="108"/>
      <c r="L190" s="106"/>
      <c r="M190" s="125"/>
      <c r="N190" s="125"/>
      <c r="O190" s="123"/>
      <c r="P190" s="46">
        <f t="shared" si="9"/>
        <v>0</v>
      </c>
      <c r="Q190" s="143"/>
      <c r="R190" s="5"/>
    </row>
    <row r="191" spans="1:18" ht="15" customHeight="1" thickBot="1" x14ac:dyDescent="0.25">
      <c r="A191" s="72">
        <f>ROW()</f>
        <v>191</v>
      </c>
      <c r="B191" s="124"/>
      <c r="C191" s="104" t="s">
        <v>105</v>
      </c>
      <c r="D191" s="131"/>
      <c r="E191" s="125"/>
      <c r="F191" s="125"/>
      <c r="G191" s="125"/>
      <c r="H191" s="125"/>
      <c r="I191" s="125"/>
      <c r="J191" s="125"/>
      <c r="K191" s="108"/>
      <c r="L191" s="106"/>
      <c r="M191" s="125"/>
      <c r="N191" s="125"/>
      <c r="O191" s="123"/>
      <c r="P191" s="46">
        <f t="shared" si="9"/>
        <v>0</v>
      </c>
      <c r="Q191" s="143"/>
      <c r="R191" s="5"/>
    </row>
    <row r="192" spans="1:18" ht="15" customHeight="1" thickBot="1" x14ac:dyDescent="0.25">
      <c r="A192" s="72">
        <f>ROW()</f>
        <v>192</v>
      </c>
      <c r="B192" s="124"/>
      <c r="C192" s="104" t="s">
        <v>106</v>
      </c>
      <c r="D192" s="131"/>
      <c r="E192" s="125"/>
      <c r="F192" s="125"/>
      <c r="G192" s="125"/>
      <c r="H192" s="125"/>
      <c r="I192" s="125"/>
      <c r="J192" s="125"/>
      <c r="K192" s="108"/>
      <c r="L192" s="106"/>
      <c r="M192" s="125"/>
      <c r="N192" s="125"/>
      <c r="O192" s="123"/>
      <c r="P192" s="46">
        <f t="shared" si="9"/>
        <v>0</v>
      </c>
      <c r="Q192" s="143"/>
      <c r="R192" s="5"/>
    </row>
    <row r="193" spans="1:18" ht="15" customHeight="1" thickBot="1" x14ac:dyDescent="0.25">
      <c r="A193" s="72">
        <f>ROW()</f>
        <v>193</v>
      </c>
      <c r="B193" s="124"/>
      <c r="C193" s="104" t="s">
        <v>107</v>
      </c>
      <c r="D193" s="131"/>
      <c r="E193" s="125"/>
      <c r="F193" s="125"/>
      <c r="G193" s="125"/>
      <c r="H193" s="125"/>
      <c r="I193" s="125"/>
      <c r="J193" s="125"/>
      <c r="K193" s="108"/>
      <c r="L193" s="106"/>
      <c r="M193" s="125"/>
      <c r="N193" s="125"/>
      <c r="O193" s="123"/>
      <c r="P193" s="46">
        <f t="shared" si="9"/>
        <v>0</v>
      </c>
      <c r="Q193" s="143"/>
      <c r="R193" s="5"/>
    </row>
    <row r="194" spans="1:18" ht="15" customHeight="1" thickBot="1" x14ac:dyDescent="0.25">
      <c r="A194" s="72">
        <f>ROW()</f>
        <v>194</v>
      </c>
      <c r="B194" s="124"/>
      <c r="C194" s="104" t="s">
        <v>108</v>
      </c>
      <c r="D194" s="131"/>
      <c r="E194" s="125"/>
      <c r="F194" s="125"/>
      <c r="G194" s="125"/>
      <c r="H194" s="125"/>
      <c r="I194" s="125"/>
      <c r="J194" s="125"/>
      <c r="K194" s="108"/>
      <c r="L194" s="106"/>
      <c r="M194" s="125"/>
      <c r="N194" s="125"/>
      <c r="O194" s="123"/>
      <c r="P194" s="46">
        <f t="shared" si="9"/>
        <v>0</v>
      </c>
      <c r="Q194" s="143"/>
      <c r="R194" s="5"/>
    </row>
    <row r="195" spans="1:18" ht="15" customHeight="1" thickBot="1" x14ac:dyDescent="0.25">
      <c r="A195" s="72">
        <f>ROW()</f>
        <v>195</v>
      </c>
      <c r="B195" s="124"/>
      <c r="C195" s="104" t="s">
        <v>109</v>
      </c>
      <c r="D195" s="131"/>
      <c r="E195" s="125"/>
      <c r="F195" s="125"/>
      <c r="G195" s="125"/>
      <c r="H195" s="125"/>
      <c r="I195" s="125"/>
      <c r="J195" s="125"/>
      <c r="K195" s="108"/>
      <c r="L195" s="106"/>
      <c r="M195" s="125"/>
      <c r="N195" s="125"/>
      <c r="O195" s="123"/>
      <c r="P195" s="46">
        <f t="shared" si="9"/>
        <v>0</v>
      </c>
      <c r="Q195" s="143"/>
      <c r="R195" s="5"/>
    </row>
    <row r="196" spans="1:18" ht="15" customHeight="1" thickBot="1" x14ac:dyDescent="0.25">
      <c r="A196" s="72">
        <f>ROW()</f>
        <v>196</v>
      </c>
      <c r="B196" s="124"/>
      <c r="C196" s="104" t="s">
        <v>110</v>
      </c>
      <c r="D196" s="131"/>
      <c r="E196" s="125"/>
      <c r="F196" s="125"/>
      <c r="G196" s="125"/>
      <c r="H196" s="125"/>
      <c r="I196" s="125"/>
      <c r="J196" s="125"/>
      <c r="K196" s="108"/>
      <c r="L196" s="106"/>
      <c r="M196" s="125"/>
      <c r="N196" s="125"/>
      <c r="O196" s="123"/>
      <c r="P196" s="46">
        <f t="shared" si="9"/>
        <v>0</v>
      </c>
      <c r="Q196" s="143"/>
      <c r="R196" s="5"/>
    </row>
    <row r="197" spans="1:18" ht="15" customHeight="1" thickBot="1" x14ac:dyDescent="0.25">
      <c r="A197" s="72">
        <f>ROW()</f>
        <v>197</v>
      </c>
      <c r="B197" s="124"/>
      <c r="C197" s="104" t="s">
        <v>111</v>
      </c>
      <c r="D197" s="131"/>
      <c r="E197" s="125"/>
      <c r="F197" s="125"/>
      <c r="G197" s="125"/>
      <c r="H197" s="125"/>
      <c r="I197" s="125"/>
      <c r="J197" s="125"/>
      <c r="K197" s="108"/>
      <c r="L197" s="106"/>
      <c r="M197" s="125"/>
      <c r="N197" s="125"/>
      <c r="O197" s="123"/>
      <c r="P197" s="46">
        <f t="shared" si="9"/>
        <v>0</v>
      </c>
      <c r="Q197" s="143"/>
      <c r="R197" s="5"/>
    </row>
    <row r="198" spans="1:18" ht="15" customHeight="1" thickBot="1" x14ac:dyDescent="0.25">
      <c r="A198" s="72">
        <f>ROW()</f>
        <v>198</v>
      </c>
      <c r="B198" s="124"/>
      <c r="C198" s="104" t="s">
        <v>112</v>
      </c>
      <c r="D198" s="131"/>
      <c r="E198" s="125"/>
      <c r="F198" s="125"/>
      <c r="G198" s="125"/>
      <c r="H198" s="125"/>
      <c r="I198" s="125"/>
      <c r="J198" s="125"/>
      <c r="K198" s="108"/>
      <c r="L198" s="106"/>
      <c r="M198" s="125"/>
      <c r="N198" s="125"/>
      <c r="O198" s="123"/>
      <c r="P198" s="46">
        <f t="shared" si="9"/>
        <v>0</v>
      </c>
      <c r="Q198" s="143"/>
      <c r="R198" s="5"/>
    </row>
    <row r="199" spans="1:18" ht="15" customHeight="1" thickBot="1" x14ac:dyDescent="0.25">
      <c r="A199" s="72">
        <f>ROW()</f>
        <v>199</v>
      </c>
      <c r="B199" s="124"/>
      <c r="C199" s="104" t="s">
        <v>113</v>
      </c>
      <c r="D199" s="131"/>
      <c r="E199" s="125"/>
      <c r="F199" s="125"/>
      <c r="G199" s="125"/>
      <c r="H199" s="125"/>
      <c r="I199" s="125"/>
      <c r="J199" s="125"/>
      <c r="K199" s="108"/>
      <c r="L199" s="106"/>
      <c r="M199" s="125"/>
      <c r="N199" s="125"/>
      <c r="O199" s="123"/>
      <c r="P199" s="46">
        <f t="shared" si="9"/>
        <v>0</v>
      </c>
      <c r="Q199" s="143"/>
      <c r="R199" s="5"/>
    </row>
    <row r="200" spans="1:18" ht="15" customHeight="1" thickBot="1" x14ac:dyDescent="0.25">
      <c r="A200" s="72">
        <f>ROW()</f>
        <v>200</v>
      </c>
      <c r="B200" s="124"/>
      <c r="C200" s="104" t="s">
        <v>117</v>
      </c>
      <c r="D200" s="131"/>
      <c r="E200" s="125"/>
      <c r="F200" s="125"/>
      <c r="G200" s="125"/>
      <c r="H200" s="125"/>
      <c r="I200" s="125"/>
      <c r="J200" s="125"/>
      <c r="K200" s="108"/>
      <c r="L200" s="106"/>
      <c r="M200" s="125"/>
      <c r="N200" s="125"/>
      <c r="O200" s="123"/>
      <c r="P200" s="46">
        <f t="shared" si="9"/>
        <v>0</v>
      </c>
      <c r="Q200" s="143"/>
      <c r="R200" s="5"/>
    </row>
    <row r="201" spans="1:18" ht="15" customHeight="1" thickBot="1" x14ac:dyDescent="0.25">
      <c r="A201" s="72">
        <f>ROW()</f>
        <v>201</v>
      </c>
      <c r="B201" s="124"/>
      <c r="C201" s="104" t="s">
        <v>118</v>
      </c>
      <c r="D201" s="131"/>
      <c r="E201" s="125"/>
      <c r="F201" s="125"/>
      <c r="G201" s="125"/>
      <c r="H201" s="125"/>
      <c r="I201" s="125"/>
      <c r="J201" s="125"/>
      <c r="K201" s="108"/>
      <c r="L201" s="106"/>
      <c r="M201" s="125"/>
      <c r="N201" s="125"/>
      <c r="O201" s="123"/>
      <c r="P201" s="46">
        <f t="shared" si="9"/>
        <v>0</v>
      </c>
      <c r="Q201" s="143"/>
      <c r="R201" s="5"/>
    </row>
    <row r="202" spans="1:18" ht="15" customHeight="1" thickBot="1" x14ac:dyDescent="0.25">
      <c r="A202" s="72">
        <f>ROW()</f>
        <v>202</v>
      </c>
      <c r="B202" s="124"/>
      <c r="C202" s="104" t="s">
        <v>119</v>
      </c>
      <c r="D202" s="131"/>
      <c r="E202" s="125"/>
      <c r="F202" s="125"/>
      <c r="G202" s="125"/>
      <c r="H202" s="125"/>
      <c r="I202" s="125"/>
      <c r="J202" s="125"/>
      <c r="K202" s="108"/>
      <c r="L202" s="106"/>
      <c r="M202" s="125"/>
      <c r="N202" s="125"/>
      <c r="O202" s="123"/>
      <c r="P202" s="46">
        <f t="shared" si="9"/>
        <v>0</v>
      </c>
      <c r="Q202" s="143"/>
      <c r="R202" s="5"/>
    </row>
    <row r="203" spans="1:18" ht="15" customHeight="1" thickBot="1" x14ac:dyDescent="0.25">
      <c r="A203" s="72">
        <f>ROW()</f>
        <v>203</v>
      </c>
      <c r="B203" s="124"/>
      <c r="C203" s="104" t="s">
        <v>120</v>
      </c>
      <c r="D203" s="131"/>
      <c r="E203" s="125"/>
      <c r="F203" s="125"/>
      <c r="G203" s="125"/>
      <c r="H203" s="125"/>
      <c r="I203" s="125"/>
      <c r="J203" s="125"/>
      <c r="K203" s="108"/>
      <c r="L203" s="106"/>
      <c r="M203" s="125"/>
      <c r="N203" s="125"/>
      <c r="O203" s="123"/>
      <c r="P203" s="46">
        <f t="shared" si="9"/>
        <v>0</v>
      </c>
      <c r="Q203" s="143"/>
      <c r="R203" s="5"/>
    </row>
    <row r="204" spans="1:18" ht="15" customHeight="1" thickBot="1" x14ac:dyDescent="0.25">
      <c r="A204" s="72">
        <f>ROW()</f>
        <v>204</v>
      </c>
      <c r="B204" s="124"/>
      <c r="C204" s="104" t="s">
        <v>121</v>
      </c>
      <c r="D204" s="131"/>
      <c r="E204" s="125"/>
      <c r="F204" s="125"/>
      <c r="G204" s="125"/>
      <c r="H204" s="125"/>
      <c r="I204" s="125"/>
      <c r="J204" s="125"/>
      <c r="K204" s="108"/>
      <c r="L204" s="106"/>
      <c r="M204" s="125"/>
      <c r="N204" s="125"/>
      <c r="O204" s="123"/>
      <c r="P204" s="46">
        <f t="shared" si="9"/>
        <v>0</v>
      </c>
      <c r="Q204" s="143"/>
      <c r="R204" s="5"/>
    </row>
    <row r="205" spans="1:18" ht="15" customHeight="1" thickBot="1" x14ac:dyDescent="0.25">
      <c r="A205" s="72">
        <f>ROW()</f>
        <v>205</v>
      </c>
      <c r="B205" s="124"/>
      <c r="C205" s="104" t="s">
        <v>122</v>
      </c>
      <c r="D205" s="131"/>
      <c r="E205" s="125"/>
      <c r="F205" s="125"/>
      <c r="G205" s="125"/>
      <c r="H205" s="125"/>
      <c r="I205" s="125"/>
      <c r="J205" s="125"/>
      <c r="K205" s="108"/>
      <c r="L205" s="106"/>
      <c r="M205" s="125"/>
      <c r="N205" s="125"/>
      <c r="O205" s="123"/>
      <c r="P205" s="46">
        <f t="shared" si="9"/>
        <v>0</v>
      </c>
      <c r="Q205" s="143"/>
      <c r="R205" s="5"/>
    </row>
    <row r="206" spans="1:18" ht="15" customHeight="1" thickBot="1" x14ac:dyDescent="0.25">
      <c r="A206" s="72">
        <f>ROW()</f>
        <v>206</v>
      </c>
      <c r="B206" s="124"/>
      <c r="C206" s="104" t="s">
        <v>123</v>
      </c>
      <c r="D206" s="131"/>
      <c r="E206" s="125"/>
      <c r="F206" s="125"/>
      <c r="G206" s="125"/>
      <c r="H206" s="125"/>
      <c r="I206" s="125"/>
      <c r="J206" s="125"/>
      <c r="K206" s="108"/>
      <c r="L206" s="106"/>
      <c r="M206" s="125"/>
      <c r="N206" s="125"/>
      <c r="O206" s="123"/>
      <c r="P206" s="46">
        <f t="shared" si="9"/>
        <v>0</v>
      </c>
      <c r="Q206" s="143"/>
      <c r="R206" s="5"/>
    </row>
    <row r="207" spans="1:18" ht="15" customHeight="1" thickBot="1" x14ac:dyDescent="0.25">
      <c r="A207" s="72">
        <f>ROW()</f>
        <v>207</v>
      </c>
      <c r="B207" s="124"/>
      <c r="C207" s="104" t="s">
        <v>124</v>
      </c>
      <c r="D207" s="131"/>
      <c r="E207" s="125"/>
      <c r="F207" s="125"/>
      <c r="G207" s="125"/>
      <c r="H207" s="125"/>
      <c r="I207" s="125"/>
      <c r="J207" s="125"/>
      <c r="K207" s="108"/>
      <c r="L207" s="106"/>
      <c r="M207" s="125"/>
      <c r="N207" s="125"/>
      <c r="O207" s="123"/>
      <c r="P207" s="46">
        <f t="shared" si="9"/>
        <v>0</v>
      </c>
      <c r="Q207" s="143"/>
      <c r="R207" s="5"/>
    </row>
    <row r="208" spans="1:18" ht="15" customHeight="1" thickBot="1" x14ac:dyDescent="0.25">
      <c r="A208" s="72">
        <f>ROW()</f>
        <v>208</v>
      </c>
      <c r="B208" s="124"/>
      <c r="C208" s="104" t="s">
        <v>125</v>
      </c>
      <c r="D208" s="131"/>
      <c r="E208" s="125"/>
      <c r="F208" s="125"/>
      <c r="G208" s="125"/>
      <c r="H208" s="125"/>
      <c r="I208" s="125"/>
      <c r="J208" s="125"/>
      <c r="K208" s="108"/>
      <c r="L208" s="106"/>
      <c r="M208" s="125"/>
      <c r="N208" s="125"/>
      <c r="O208" s="123"/>
      <c r="P208" s="46">
        <f t="shared" si="9"/>
        <v>0</v>
      </c>
      <c r="Q208" s="143"/>
      <c r="R208" s="5"/>
    </row>
    <row r="209" spans="1:27" ht="15" customHeight="1" thickBot="1" x14ac:dyDescent="0.25">
      <c r="A209" s="72">
        <f>ROW()</f>
        <v>209</v>
      </c>
      <c r="B209" s="124"/>
      <c r="C209" s="104" t="s">
        <v>126</v>
      </c>
      <c r="D209" s="131"/>
      <c r="E209" s="125"/>
      <c r="F209" s="125"/>
      <c r="G209" s="125"/>
      <c r="H209" s="125"/>
      <c r="I209" s="125"/>
      <c r="J209" s="125"/>
      <c r="K209" s="108"/>
      <c r="L209" s="106"/>
      <c r="M209" s="125"/>
      <c r="N209" s="125"/>
      <c r="O209" s="123"/>
      <c r="P209" s="46">
        <f t="shared" si="9"/>
        <v>0</v>
      </c>
      <c r="Q209" s="143"/>
      <c r="R209" s="5"/>
    </row>
    <row r="210" spans="1:27" ht="15" customHeight="1" thickBot="1" x14ac:dyDescent="0.25">
      <c r="A210" s="72">
        <f>ROW()</f>
        <v>210</v>
      </c>
      <c r="B210" s="124"/>
      <c r="C210" s="126" t="s">
        <v>61</v>
      </c>
      <c r="D210" s="131"/>
      <c r="E210" s="125"/>
      <c r="F210" s="125"/>
      <c r="G210" s="125"/>
      <c r="H210" s="125"/>
      <c r="I210" s="125"/>
      <c r="J210" s="125"/>
      <c r="K210" s="108"/>
      <c r="L210" s="106"/>
      <c r="M210" s="125"/>
      <c r="N210" s="125"/>
      <c r="O210" s="123"/>
      <c r="P210" s="46">
        <f t="shared" si="9"/>
        <v>0</v>
      </c>
      <c r="Q210" s="143"/>
      <c r="R210" s="5"/>
    </row>
    <row r="211" spans="1:27" ht="15" customHeight="1" thickBot="1" x14ac:dyDescent="0.25">
      <c r="A211" s="72">
        <f>ROW()</f>
        <v>211</v>
      </c>
      <c r="B211" s="124"/>
      <c r="C211" s="19" t="s">
        <v>29</v>
      </c>
      <c r="D211" s="131"/>
      <c r="E211" s="26">
        <f t="shared" ref="E211:N211" si="10">SUM(E180:E210)</f>
        <v>0</v>
      </c>
      <c r="F211" s="26">
        <f t="shared" si="10"/>
        <v>0</v>
      </c>
      <c r="G211" s="26">
        <f t="shared" si="10"/>
        <v>0</v>
      </c>
      <c r="H211" s="26">
        <f t="shared" si="10"/>
        <v>0</v>
      </c>
      <c r="I211" s="26">
        <f t="shared" si="10"/>
        <v>0</v>
      </c>
      <c r="J211" s="26">
        <f t="shared" si="10"/>
        <v>0</v>
      </c>
      <c r="K211" s="109">
        <f t="shared" si="10"/>
        <v>0</v>
      </c>
      <c r="L211" s="107">
        <f t="shared" si="10"/>
        <v>0</v>
      </c>
      <c r="M211" s="26">
        <f t="shared" si="10"/>
        <v>0</v>
      </c>
      <c r="N211" s="26">
        <f t="shared" si="10"/>
        <v>0</v>
      </c>
      <c r="O211" s="123"/>
      <c r="P211" s="26">
        <f>SUM(P180:P210)</f>
        <v>0</v>
      </c>
      <c r="Q211" s="143"/>
      <c r="R211" s="5"/>
    </row>
    <row r="212" spans="1:27" x14ac:dyDescent="0.2">
      <c r="A212" s="73">
        <f>ROW()</f>
        <v>212</v>
      </c>
      <c r="B212" s="151"/>
      <c r="C212" s="151"/>
      <c r="D212" s="151"/>
      <c r="E212" s="151"/>
      <c r="F212" s="151"/>
      <c r="G212" s="151"/>
      <c r="H212" s="151"/>
      <c r="I212" s="151"/>
      <c r="J212" s="151"/>
      <c r="K212" s="151"/>
      <c r="L212" s="151"/>
      <c r="M212" s="151"/>
      <c r="N212" s="151"/>
      <c r="O212" s="151"/>
      <c r="P212" s="150" t="s">
        <v>82</v>
      </c>
      <c r="Q212" s="148" t="s">
        <v>81</v>
      </c>
      <c r="R212" s="5"/>
    </row>
    <row r="213" spans="1:27" x14ac:dyDescent="0.2">
      <c r="J213"/>
      <c r="K213" s="5"/>
      <c r="L213"/>
    </row>
    <row r="214" spans="1:27" s="3" customFormat="1" ht="12.75" customHeight="1" x14ac:dyDescent="0.2">
      <c r="A214" s="136"/>
      <c r="B214" s="137"/>
      <c r="C214" s="137"/>
      <c r="D214" s="137"/>
      <c r="E214" s="137"/>
      <c r="F214" s="137"/>
      <c r="G214" s="137"/>
      <c r="H214" s="137"/>
      <c r="I214" s="137"/>
      <c r="J214" s="137"/>
      <c r="K214" s="138"/>
      <c r="L214"/>
      <c r="M214"/>
      <c r="N214"/>
      <c r="O214"/>
      <c r="P214"/>
      <c r="Q214"/>
      <c r="R214"/>
      <c r="S214"/>
      <c r="T214"/>
      <c r="U214"/>
      <c r="V214"/>
      <c r="W214"/>
      <c r="X214"/>
      <c r="Y214"/>
      <c r="Z214"/>
      <c r="AA214"/>
    </row>
    <row r="215" spans="1:27" s="3" customFormat="1" ht="16.5" customHeight="1" x14ac:dyDescent="0.25">
      <c r="A215" s="139"/>
      <c r="B215" s="30"/>
      <c r="C215" s="30"/>
      <c r="D215" s="30"/>
      <c r="E215" s="30"/>
      <c r="F215" s="11"/>
      <c r="G215" s="171"/>
      <c r="H215" s="171"/>
      <c r="I215" s="171"/>
      <c r="J215" s="171"/>
      <c r="K215" s="68"/>
      <c r="L215"/>
      <c r="M215"/>
      <c r="N215"/>
      <c r="O215"/>
      <c r="P215"/>
      <c r="Q215"/>
      <c r="R215"/>
      <c r="S215"/>
      <c r="T215"/>
      <c r="U215"/>
      <c r="V215"/>
      <c r="W215"/>
      <c r="X215"/>
      <c r="Y215"/>
      <c r="Z215"/>
      <c r="AA215"/>
    </row>
    <row r="216" spans="1:27" s="3" customFormat="1" ht="16.5" customHeight="1" x14ac:dyDescent="0.25">
      <c r="A216" s="139"/>
      <c r="B216" s="30"/>
      <c r="C216" s="30"/>
      <c r="D216" s="30"/>
      <c r="E216" s="30"/>
      <c r="F216" s="11"/>
      <c r="G216" s="172"/>
      <c r="H216" s="172"/>
      <c r="I216" s="172"/>
      <c r="J216" s="172"/>
      <c r="K216" s="68"/>
      <c r="L216"/>
      <c r="M216"/>
      <c r="N216"/>
      <c r="O216"/>
      <c r="P216"/>
      <c r="Q216"/>
      <c r="R216"/>
      <c r="S216"/>
      <c r="T216"/>
      <c r="U216"/>
      <c r="V216"/>
      <c r="W216"/>
      <c r="X216"/>
      <c r="Y216"/>
      <c r="Z216"/>
      <c r="AA216"/>
    </row>
    <row r="217" spans="1:27" s="3" customFormat="1" ht="20.25" customHeight="1" x14ac:dyDescent="0.25">
      <c r="A217" s="149" t="s">
        <v>200</v>
      </c>
      <c r="B217" s="10"/>
      <c r="C217" s="10"/>
      <c r="D217" s="10"/>
      <c r="E217" s="10"/>
      <c r="F217" s="10"/>
      <c r="G217" s="10"/>
      <c r="H217" s="10"/>
      <c r="I217" s="10"/>
      <c r="J217" s="10"/>
      <c r="K217" s="68"/>
      <c r="L217"/>
      <c r="M217"/>
      <c r="N217"/>
      <c r="O217"/>
      <c r="P217"/>
      <c r="Q217"/>
      <c r="R217"/>
      <c r="S217"/>
      <c r="T217"/>
      <c r="U217"/>
      <c r="V217"/>
      <c r="W217"/>
      <c r="X217"/>
      <c r="Y217"/>
      <c r="Z217"/>
      <c r="AA217"/>
    </row>
    <row r="218" spans="1:27" s="3" customFormat="1" ht="12.75" customHeight="1" x14ac:dyDescent="0.2">
      <c r="A218" s="71" t="s">
        <v>87</v>
      </c>
      <c r="B218" s="12" t="s">
        <v>139</v>
      </c>
      <c r="C218" s="30"/>
      <c r="D218" s="30"/>
      <c r="E218" s="30"/>
      <c r="F218" s="30"/>
      <c r="G218" s="30"/>
      <c r="H218" s="30"/>
      <c r="I218" s="30"/>
      <c r="J218" s="30"/>
      <c r="K218" s="69"/>
      <c r="L218"/>
      <c r="M218"/>
      <c r="N218"/>
      <c r="O218"/>
      <c r="P218"/>
      <c r="Q218"/>
      <c r="R218"/>
      <c r="S218"/>
      <c r="T218"/>
      <c r="U218"/>
      <c r="V218"/>
      <c r="W218"/>
      <c r="X218"/>
      <c r="Y218"/>
      <c r="Z218"/>
      <c r="AA218"/>
    </row>
    <row r="219" spans="1:27" ht="35.25" customHeight="1" x14ac:dyDescent="0.2">
      <c r="A219" s="72">
        <f>ROW()</f>
        <v>219</v>
      </c>
      <c r="B219" s="131"/>
      <c r="C219" s="57" t="s">
        <v>10</v>
      </c>
      <c r="D219" s="44"/>
      <c r="E219" s="44"/>
      <c r="F219" s="44"/>
      <c r="G219" s="44"/>
      <c r="H219" s="44"/>
      <c r="I219" s="44"/>
      <c r="J219" s="44"/>
      <c r="K219" s="152"/>
      <c r="L219"/>
    </row>
    <row r="220" spans="1:27" s="3" customFormat="1" ht="15" customHeight="1" x14ac:dyDescent="0.2">
      <c r="A220" s="72">
        <f>ROW()</f>
        <v>220</v>
      </c>
      <c r="B220" s="131"/>
      <c r="C220" s="173"/>
      <c r="D220" s="173"/>
      <c r="E220" s="173"/>
      <c r="F220" s="173"/>
      <c r="G220" s="173"/>
      <c r="H220" s="173"/>
      <c r="I220" s="173"/>
      <c r="J220" s="173"/>
      <c r="K220" s="153"/>
      <c r="L220"/>
      <c r="M220"/>
      <c r="N220"/>
      <c r="O220"/>
      <c r="P220"/>
      <c r="Q220"/>
      <c r="R220"/>
      <c r="S220"/>
      <c r="T220"/>
      <c r="U220"/>
      <c r="V220"/>
      <c r="W220"/>
      <c r="X220"/>
      <c r="Y220"/>
      <c r="Z220"/>
      <c r="AA220"/>
    </row>
    <row r="221" spans="1:27" s="3" customFormat="1" ht="15" customHeight="1" x14ac:dyDescent="0.2">
      <c r="A221" s="72">
        <f>ROW()</f>
        <v>221</v>
      </c>
      <c r="B221" s="131"/>
      <c r="C221" s="173"/>
      <c r="D221" s="173"/>
      <c r="E221" s="173"/>
      <c r="F221" s="173"/>
      <c r="G221" s="173"/>
      <c r="H221" s="173"/>
      <c r="I221" s="173"/>
      <c r="J221" s="173"/>
      <c r="K221" s="153"/>
      <c r="L221"/>
      <c r="M221"/>
      <c r="N221"/>
      <c r="O221"/>
      <c r="P221"/>
      <c r="Q221"/>
      <c r="R221"/>
      <c r="S221"/>
      <c r="T221"/>
      <c r="U221"/>
      <c r="V221"/>
      <c r="W221"/>
      <c r="X221"/>
      <c r="Y221"/>
      <c r="Z221"/>
      <c r="AA221"/>
    </row>
    <row r="222" spans="1:27" ht="15" customHeight="1" x14ac:dyDescent="0.2">
      <c r="A222" s="72">
        <f>ROW()</f>
        <v>222</v>
      </c>
      <c r="B222" s="131"/>
      <c r="C222" s="173"/>
      <c r="D222" s="173"/>
      <c r="E222" s="173"/>
      <c r="F222" s="173"/>
      <c r="G222" s="173"/>
      <c r="H222" s="173"/>
      <c r="I222" s="173"/>
      <c r="J222" s="173"/>
      <c r="K222" s="153"/>
      <c r="L222"/>
    </row>
    <row r="223" spans="1:27" ht="15" customHeight="1" x14ac:dyDescent="0.2">
      <c r="A223" s="72">
        <f>ROW()</f>
        <v>223</v>
      </c>
      <c r="B223" s="131"/>
      <c r="C223" s="173"/>
      <c r="D223" s="173"/>
      <c r="E223" s="173"/>
      <c r="F223" s="173"/>
      <c r="G223" s="173"/>
      <c r="H223" s="173"/>
      <c r="I223" s="173"/>
      <c r="J223" s="173"/>
      <c r="K223" s="153"/>
      <c r="L223"/>
    </row>
    <row r="224" spans="1:27" ht="15" customHeight="1" x14ac:dyDescent="0.2">
      <c r="A224" s="72">
        <f>ROW()</f>
        <v>224</v>
      </c>
      <c r="B224" s="131"/>
      <c r="C224" s="173"/>
      <c r="D224" s="173"/>
      <c r="E224" s="173"/>
      <c r="F224" s="173"/>
      <c r="G224" s="173"/>
      <c r="H224" s="173"/>
      <c r="I224" s="173"/>
      <c r="J224" s="173"/>
      <c r="K224" s="153"/>
      <c r="L224"/>
    </row>
    <row r="225" spans="1:27" ht="15" customHeight="1" x14ac:dyDescent="0.2">
      <c r="A225" s="72">
        <f>ROW()</f>
        <v>225</v>
      </c>
      <c r="B225" s="131"/>
      <c r="C225" s="173"/>
      <c r="D225" s="173"/>
      <c r="E225" s="173"/>
      <c r="F225" s="173"/>
      <c r="G225" s="173"/>
      <c r="H225" s="173"/>
      <c r="I225" s="173"/>
      <c r="J225" s="173"/>
      <c r="K225" s="153"/>
      <c r="L225"/>
    </row>
    <row r="226" spans="1:27" ht="15" customHeight="1" x14ac:dyDescent="0.2">
      <c r="A226" s="72">
        <f>ROW()</f>
        <v>226</v>
      </c>
      <c r="B226" s="131"/>
      <c r="C226" s="173"/>
      <c r="D226" s="173"/>
      <c r="E226" s="173"/>
      <c r="F226" s="173"/>
      <c r="G226" s="173"/>
      <c r="H226" s="173"/>
      <c r="I226" s="173"/>
      <c r="J226" s="173"/>
      <c r="K226" s="153"/>
      <c r="L226"/>
    </row>
    <row r="227" spans="1:27" ht="15" customHeight="1" x14ac:dyDescent="0.2">
      <c r="A227" s="72">
        <f>ROW()</f>
        <v>227</v>
      </c>
      <c r="B227" s="131"/>
      <c r="C227" s="173"/>
      <c r="D227" s="173"/>
      <c r="E227" s="173"/>
      <c r="F227" s="173"/>
      <c r="G227" s="173"/>
      <c r="H227" s="173"/>
      <c r="I227" s="173"/>
      <c r="J227" s="173"/>
      <c r="K227" s="153"/>
      <c r="L227"/>
    </row>
    <row r="228" spans="1:27" ht="15" customHeight="1" x14ac:dyDescent="0.2">
      <c r="A228" s="72">
        <f>ROW()</f>
        <v>228</v>
      </c>
      <c r="B228" s="131"/>
      <c r="C228" s="173"/>
      <c r="D228" s="173"/>
      <c r="E228" s="173"/>
      <c r="F228" s="173"/>
      <c r="G228" s="173"/>
      <c r="H228" s="173"/>
      <c r="I228" s="173"/>
      <c r="J228" s="173"/>
      <c r="K228" s="153"/>
      <c r="L228"/>
    </row>
    <row r="229" spans="1:27" ht="15" customHeight="1" x14ac:dyDescent="0.2">
      <c r="A229" s="72">
        <f>ROW()</f>
        <v>229</v>
      </c>
      <c r="B229" s="131"/>
      <c r="C229" s="173"/>
      <c r="D229" s="173"/>
      <c r="E229" s="173"/>
      <c r="F229" s="173"/>
      <c r="G229" s="173"/>
      <c r="H229" s="173"/>
      <c r="I229" s="173"/>
      <c r="J229" s="173"/>
      <c r="K229" s="153"/>
      <c r="L229"/>
    </row>
    <row r="230" spans="1:27" ht="15" customHeight="1" x14ac:dyDescent="0.2">
      <c r="A230" s="72">
        <f>ROW()</f>
        <v>230</v>
      </c>
      <c r="B230" s="131"/>
      <c r="C230" s="173"/>
      <c r="D230" s="173"/>
      <c r="E230" s="173"/>
      <c r="F230" s="173"/>
      <c r="G230" s="173"/>
      <c r="H230" s="173"/>
      <c r="I230" s="173"/>
      <c r="J230" s="173"/>
      <c r="K230" s="153"/>
      <c r="L230"/>
    </row>
    <row r="231" spans="1:27" ht="15" customHeight="1" x14ac:dyDescent="0.2">
      <c r="A231" s="72">
        <f>ROW()</f>
        <v>231</v>
      </c>
      <c r="B231" s="131"/>
      <c r="C231" s="173"/>
      <c r="D231" s="173"/>
      <c r="E231" s="173"/>
      <c r="F231" s="173"/>
      <c r="G231" s="173"/>
      <c r="H231" s="173"/>
      <c r="I231" s="173"/>
      <c r="J231" s="173"/>
      <c r="K231" s="153"/>
      <c r="L231"/>
    </row>
    <row r="232" spans="1:27" ht="15" customHeight="1" x14ac:dyDescent="0.2">
      <c r="A232" s="72">
        <f>ROW()</f>
        <v>232</v>
      </c>
      <c r="B232" s="131"/>
      <c r="C232" s="173"/>
      <c r="D232" s="173"/>
      <c r="E232" s="173"/>
      <c r="F232" s="173"/>
      <c r="G232" s="173"/>
      <c r="H232" s="173"/>
      <c r="I232" s="173"/>
      <c r="J232" s="173"/>
      <c r="K232" s="153"/>
      <c r="L232"/>
    </row>
    <row r="233" spans="1:27" ht="24.95" customHeight="1" x14ac:dyDescent="0.2">
      <c r="A233" s="72">
        <f>ROW()</f>
        <v>233</v>
      </c>
      <c r="B233" s="131"/>
      <c r="C233" s="187" t="s">
        <v>76</v>
      </c>
      <c r="D233" s="188"/>
      <c r="E233" s="188"/>
      <c r="F233" s="188"/>
      <c r="G233" s="188"/>
      <c r="H233" s="188"/>
      <c r="I233" s="188"/>
      <c r="J233" s="188"/>
      <c r="K233" s="152"/>
      <c r="L233"/>
    </row>
    <row r="234" spans="1:27" ht="35.25" customHeight="1" x14ac:dyDescent="0.2">
      <c r="A234" s="72">
        <f>ROW()</f>
        <v>234</v>
      </c>
      <c r="B234" s="131"/>
      <c r="C234" s="57" t="s">
        <v>11</v>
      </c>
      <c r="D234" s="44"/>
      <c r="E234" s="44"/>
      <c r="F234" s="44"/>
      <c r="G234" s="44"/>
      <c r="H234" s="44"/>
      <c r="I234" s="44"/>
      <c r="J234" s="44"/>
      <c r="K234" s="152"/>
      <c r="L234"/>
    </row>
    <row r="235" spans="1:27" s="3" customFormat="1" ht="15" customHeight="1" x14ac:dyDescent="0.2">
      <c r="A235" s="72">
        <f>ROW()</f>
        <v>235</v>
      </c>
      <c r="B235" s="131"/>
      <c r="C235" s="173"/>
      <c r="D235" s="173"/>
      <c r="E235" s="173"/>
      <c r="F235" s="173"/>
      <c r="G235" s="173"/>
      <c r="H235" s="173"/>
      <c r="I235" s="173"/>
      <c r="J235" s="173"/>
      <c r="K235" s="153"/>
      <c r="L235"/>
      <c r="M235"/>
      <c r="N235"/>
      <c r="O235"/>
      <c r="P235"/>
      <c r="Q235"/>
      <c r="R235"/>
      <c r="S235"/>
      <c r="T235"/>
      <c r="U235"/>
      <c r="V235"/>
      <c r="W235"/>
      <c r="X235"/>
      <c r="Y235"/>
      <c r="Z235"/>
      <c r="AA235"/>
    </row>
    <row r="236" spans="1:27" ht="15" customHeight="1" x14ac:dyDescent="0.2">
      <c r="A236" s="72">
        <f>ROW()</f>
        <v>236</v>
      </c>
      <c r="B236" s="131"/>
      <c r="C236" s="173"/>
      <c r="D236" s="173"/>
      <c r="E236" s="173"/>
      <c r="F236" s="173"/>
      <c r="G236" s="173"/>
      <c r="H236" s="173"/>
      <c r="I236" s="173"/>
      <c r="J236" s="173"/>
      <c r="K236" s="153"/>
      <c r="L236"/>
    </row>
    <row r="237" spans="1:27" ht="15" customHeight="1" x14ac:dyDescent="0.2">
      <c r="A237" s="72">
        <f>ROW()</f>
        <v>237</v>
      </c>
      <c r="B237" s="131"/>
      <c r="C237" s="173"/>
      <c r="D237" s="173"/>
      <c r="E237" s="173"/>
      <c r="F237" s="173"/>
      <c r="G237" s="173"/>
      <c r="H237" s="173"/>
      <c r="I237" s="173"/>
      <c r="J237" s="173"/>
      <c r="K237" s="153"/>
      <c r="L237"/>
    </row>
    <row r="238" spans="1:27" ht="15" customHeight="1" x14ac:dyDescent="0.2">
      <c r="A238" s="72">
        <f>ROW()</f>
        <v>238</v>
      </c>
      <c r="B238" s="131"/>
      <c r="C238" s="173"/>
      <c r="D238" s="173"/>
      <c r="E238" s="173"/>
      <c r="F238" s="173"/>
      <c r="G238" s="173"/>
      <c r="H238" s="173"/>
      <c r="I238" s="173"/>
      <c r="J238" s="173"/>
      <c r="K238" s="153"/>
      <c r="L238"/>
    </row>
    <row r="239" spans="1:27" ht="15" customHeight="1" x14ac:dyDescent="0.2">
      <c r="A239" s="72">
        <f>ROW()</f>
        <v>239</v>
      </c>
      <c r="B239" s="131"/>
      <c r="C239" s="173"/>
      <c r="D239" s="173"/>
      <c r="E239" s="173"/>
      <c r="F239" s="173"/>
      <c r="G239" s="173"/>
      <c r="H239" s="173"/>
      <c r="I239" s="173"/>
      <c r="J239" s="173"/>
      <c r="K239" s="153"/>
      <c r="L239"/>
    </row>
    <row r="240" spans="1:27" ht="15" customHeight="1" x14ac:dyDescent="0.2">
      <c r="A240" s="72">
        <f>ROW()</f>
        <v>240</v>
      </c>
      <c r="B240" s="131"/>
      <c r="C240" s="173"/>
      <c r="D240" s="173"/>
      <c r="E240" s="173"/>
      <c r="F240" s="173"/>
      <c r="G240" s="173"/>
      <c r="H240" s="173"/>
      <c r="I240" s="173"/>
      <c r="J240" s="173"/>
      <c r="K240" s="153"/>
      <c r="L240"/>
    </row>
    <row r="241" spans="1:12" ht="15" customHeight="1" x14ac:dyDescent="0.2">
      <c r="A241" s="72">
        <f>ROW()</f>
        <v>241</v>
      </c>
      <c r="B241" s="131"/>
      <c r="C241" s="173"/>
      <c r="D241" s="173"/>
      <c r="E241" s="173"/>
      <c r="F241" s="173"/>
      <c r="G241" s="173"/>
      <c r="H241" s="173"/>
      <c r="I241" s="173"/>
      <c r="J241" s="173"/>
      <c r="K241" s="153"/>
      <c r="L241"/>
    </row>
    <row r="242" spans="1:12" ht="15" customHeight="1" x14ac:dyDescent="0.2">
      <c r="A242" s="72">
        <f>ROW()</f>
        <v>242</v>
      </c>
      <c r="B242" s="131"/>
      <c r="C242" s="173"/>
      <c r="D242" s="173"/>
      <c r="E242" s="173"/>
      <c r="F242" s="173"/>
      <c r="G242" s="173"/>
      <c r="H242" s="173"/>
      <c r="I242" s="173"/>
      <c r="J242" s="173"/>
      <c r="K242" s="153"/>
      <c r="L242"/>
    </row>
    <row r="243" spans="1:12" ht="15" customHeight="1" x14ac:dyDescent="0.2">
      <c r="A243" s="72">
        <f>ROW()</f>
        <v>243</v>
      </c>
      <c r="B243" s="131"/>
      <c r="C243" s="173"/>
      <c r="D243" s="173"/>
      <c r="E243" s="173"/>
      <c r="F243" s="173"/>
      <c r="G243" s="173"/>
      <c r="H243" s="173"/>
      <c r="I243" s="173"/>
      <c r="J243" s="173"/>
      <c r="K243" s="153"/>
      <c r="L243"/>
    </row>
    <row r="244" spans="1:12" ht="15" customHeight="1" x14ac:dyDescent="0.2">
      <c r="A244" s="72">
        <f>ROW()</f>
        <v>244</v>
      </c>
      <c r="B244" s="131"/>
      <c r="C244" s="173"/>
      <c r="D244" s="173"/>
      <c r="E244" s="173"/>
      <c r="F244" s="173"/>
      <c r="G244" s="173"/>
      <c r="H244" s="173"/>
      <c r="I244" s="173"/>
      <c r="J244" s="173"/>
      <c r="K244" s="153"/>
      <c r="L244"/>
    </row>
    <row r="245" spans="1:12" ht="15" customHeight="1" x14ac:dyDescent="0.2">
      <c r="A245" s="72">
        <f>ROW()</f>
        <v>245</v>
      </c>
      <c r="B245" s="131"/>
      <c r="C245" s="173"/>
      <c r="D245" s="173"/>
      <c r="E245" s="173"/>
      <c r="F245" s="173"/>
      <c r="G245" s="173"/>
      <c r="H245" s="173"/>
      <c r="I245" s="173"/>
      <c r="J245" s="173"/>
      <c r="K245" s="153"/>
      <c r="L245"/>
    </row>
    <row r="246" spans="1:12" ht="15" customHeight="1" x14ac:dyDescent="0.2">
      <c r="A246" s="72">
        <f>ROW()</f>
        <v>246</v>
      </c>
      <c r="B246" s="131"/>
      <c r="C246" s="173"/>
      <c r="D246" s="173"/>
      <c r="E246" s="173"/>
      <c r="F246" s="173"/>
      <c r="G246" s="173"/>
      <c r="H246" s="173"/>
      <c r="I246" s="173"/>
      <c r="J246" s="173"/>
      <c r="K246" s="153"/>
      <c r="L246"/>
    </row>
    <row r="247" spans="1:12" ht="15" customHeight="1" x14ac:dyDescent="0.2">
      <c r="A247" s="72">
        <f>ROW()</f>
        <v>247</v>
      </c>
      <c r="B247" s="131"/>
      <c r="C247" s="173"/>
      <c r="D247" s="173"/>
      <c r="E247" s="173"/>
      <c r="F247" s="173"/>
      <c r="G247" s="173"/>
      <c r="H247" s="173"/>
      <c r="I247" s="173"/>
      <c r="J247" s="173"/>
      <c r="K247" s="153"/>
      <c r="L247"/>
    </row>
    <row r="248" spans="1:12" ht="12.6" customHeight="1" x14ac:dyDescent="0.2">
      <c r="A248" s="72">
        <f>ROW()</f>
        <v>248</v>
      </c>
      <c r="B248" s="131"/>
      <c r="C248" s="187" t="s">
        <v>78</v>
      </c>
      <c r="D248" s="188"/>
      <c r="E248" s="188"/>
      <c r="F248" s="188"/>
      <c r="G248" s="188"/>
      <c r="H248" s="188"/>
      <c r="I248" s="188"/>
      <c r="J248" s="188"/>
      <c r="K248" s="152"/>
      <c r="L248"/>
    </row>
    <row r="249" spans="1:12" ht="30" customHeight="1" x14ac:dyDescent="0.25">
      <c r="A249" s="72">
        <f>ROW()</f>
        <v>249</v>
      </c>
      <c r="B249" s="130" t="s">
        <v>201</v>
      </c>
      <c r="C249" s="129"/>
      <c r="D249" s="127"/>
      <c r="E249" s="124"/>
      <c r="F249" s="124"/>
      <c r="G249" s="124"/>
      <c r="H249" s="124"/>
      <c r="I249" s="124"/>
      <c r="J249" s="123"/>
      <c r="K249" s="152"/>
      <c r="L249"/>
    </row>
    <row r="250" spans="1:12" ht="60" customHeight="1" x14ac:dyDescent="0.2">
      <c r="A250" s="72">
        <f>ROW()</f>
        <v>250</v>
      </c>
      <c r="B250" s="131"/>
      <c r="C250" s="129" t="s">
        <v>44</v>
      </c>
      <c r="D250" s="127"/>
      <c r="E250" s="124"/>
      <c r="F250" s="24" t="s">
        <v>16</v>
      </c>
      <c r="G250" s="24" t="s">
        <v>17</v>
      </c>
      <c r="H250" s="24" t="s">
        <v>18</v>
      </c>
      <c r="I250" s="24" t="s">
        <v>19</v>
      </c>
      <c r="J250" s="24" t="s">
        <v>20</v>
      </c>
      <c r="K250" s="152"/>
      <c r="L250"/>
    </row>
    <row r="251" spans="1:12" x14ac:dyDescent="0.2">
      <c r="A251" s="72">
        <f>ROW()</f>
        <v>251</v>
      </c>
      <c r="B251" s="131"/>
      <c r="C251" s="127"/>
      <c r="D251" s="127"/>
      <c r="E251" s="124"/>
      <c r="F251" s="32">
        <f>IF(ISNUMBER('Pricing CoverSheet'!$C$12),DATE(YEAR('Pricing CoverSheet'!$C$12),MONTH('Pricing CoverSheet'!$C$12),DAY('Pricing CoverSheet'!$C$12)),"")</f>
        <v>41364</v>
      </c>
      <c r="G251" s="32">
        <f>IF(ISNUMBER('Pricing CoverSheet'!$C$12),DATE(YEAR('Pricing CoverSheet'!$C$12)+1,MONTH('Pricing CoverSheet'!$C$12),DAY('Pricing CoverSheet'!$C$12)),"")</f>
        <v>41729</v>
      </c>
      <c r="H251" s="32">
        <f>IF(ISNUMBER('Pricing CoverSheet'!$C$12),DATE(YEAR('Pricing CoverSheet'!$C$12)+2,MONTH('Pricing CoverSheet'!$C$12),DAY('Pricing CoverSheet'!$C$12)),"")</f>
        <v>42094</v>
      </c>
      <c r="I251" s="32">
        <f>IF(ISNUMBER('Pricing CoverSheet'!$C$12),DATE(YEAR('Pricing CoverSheet'!$C$12)+3,MONTH('Pricing CoverSheet'!$C$12),DAY('Pricing CoverSheet'!$C$12)),"")</f>
        <v>42460</v>
      </c>
      <c r="J251" s="32">
        <f>IF(ISNUMBER('Pricing CoverSheet'!$C$12),DATE(YEAR('Pricing CoverSheet'!$C$12)+4,MONTH('Pricing CoverSheet'!$C$12),DAY('Pricing CoverSheet'!$C$12)),"")</f>
        <v>42825</v>
      </c>
      <c r="K251" s="152"/>
      <c r="L251"/>
    </row>
    <row r="252" spans="1:12" ht="15" customHeight="1" x14ac:dyDescent="0.2">
      <c r="A252" s="72">
        <f>ROW()</f>
        <v>252</v>
      </c>
      <c r="B252" s="124"/>
      <c r="C252" s="126" t="s">
        <v>62</v>
      </c>
      <c r="D252" s="127"/>
      <c r="E252" s="124"/>
      <c r="F252" s="125"/>
      <c r="G252" s="125"/>
      <c r="H252" s="125"/>
      <c r="I252" s="125"/>
      <c r="J252" s="125"/>
      <c r="K252" s="152"/>
      <c r="L252"/>
    </row>
    <row r="253" spans="1:12" ht="15" customHeight="1" x14ac:dyDescent="0.2">
      <c r="A253" s="72">
        <f>ROW()</f>
        <v>253</v>
      </c>
      <c r="B253" s="124"/>
      <c r="C253" s="126" t="s">
        <v>63</v>
      </c>
      <c r="D253" s="127"/>
      <c r="E253" s="124"/>
      <c r="F253" s="125"/>
      <c r="G253" s="125"/>
      <c r="H253" s="125"/>
      <c r="I253" s="125"/>
      <c r="J253" s="125"/>
      <c r="K253" s="152"/>
      <c r="L253"/>
    </row>
    <row r="254" spans="1:12" ht="15" customHeight="1" thickBot="1" x14ac:dyDescent="0.25">
      <c r="A254" s="72">
        <f>ROW()</f>
        <v>254</v>
      </c>
      <c r="B254" s="124"/>
      <c r="C254" s="126" t="s">
        <v>64</v>
      </c>
      <c r="D254" s="127"/>
      <c r="E254" s="124"/>
      <c r="F254" s="125"/>
      <c r="G254" s="125"/>
      <c r="H254" s="125"/>
      <c r="I254" s="125"/>
      <c r="J254" s="125"/>
      <c r="K254" s="152"/>
      <c r="L254"/>
    </row>
    <row r="255" spans="1:12" ht="15" customHeight="1" thickBot="1" x14ac:dyDescent="0.25">
      <c r="A255" s="72">
        <f>ROW()</f>
        <v>255</v>
      </c>
      <c r="B255" s="124"/>
      <c r="C255" s="126" t="s">
        <v>116</v>
      </c>
      <c r="D255" s="127"/>
      <c r="E255" s="124"/>
      <c r="F255" s="26">
        <f>SUM(F252:F254)</f>
        <v>0</v>
      </c>
      <c r="G255" s="26">
        <f>SUM(G252:G254)</f>
        <v>0</v>
      </c>
      <c r="H255" s="26">
        <f>SUM(H252:H254)</f>
        <v>0</v>
      </c>
      <c r="I255" s="26">
        <f>SUM(I252:I254)</f>
        <v>0</v>
      </c>
      <c r="J255" s="26">
        <f>SUM(J252:J254)</f>
        <v>0</v>
      </c>
      <c r="K255" s="152"/>
      <c r="L255"/>
    </row>
    <row r="256" spans="1:12" ht="15" customHeight="1" x14ac:dyDescent="0.2">
      <c r="A256" s="72"/>
      <c r="B256" s="124"/>
      <c r="C256" s="126"/>
      <c r="D256" s="127"/>
      <c r="E256" s="124"/>
      <c r="F256" s="27"/>
      <c r="G256" s="27"/>
      <c r="H256" s="27"/>
      <c r="I256" s="27"/>
      <c r="J256" s="27"/>
      <c r="K256" s="152"/>
      <c r="L256"/>
    </row>
    <row r="257" spans="1:27" x14ac:dyDescent="0.2">
      <c r="A257" s="73">
        <f>ROW()</f>
        <v>257</v>
      </c>
      <c r="B257" s="151"/>
      <c r="C257" s="151"/>
      <c r="D257" s="151"/>
      <c r="E257" s="154"/>
      <c r="F257" s="151"/>
      <c r="G257" s="151"/>
      <c r="H257" s="151"/>
      <c r="I257" s="151"/>
      <c r="J257" s="151"/>
      <c r="K257" s="148" t="s">
        <v>83</v>
      </c>
      <c r="L257"/>
    </row>
    <row r="258" spans="1:27" x14ac:dyDescent="0.2">
      <c r="J258"/>
      <c r="K258" s="5"/>
      <c r="L258"/>
    </row>
    <row r="259" spans="1:27" s="3" customFormat="1" ht="12.75" customHeight="1" x14ac:dyDescent="0.2">
      <c r="A259" s="136"/>
      <c r="B259" s="137"/>
      <c r="C259" s="137"/>
      <c r="D259" s="137"/>
      <c r="E259" s="137"/>
      <c r="F259" s="137"/>
      <c r="G259" s="137"/>
      <c r="H259" s="137"/>
      <c r="I259" s="137"/>
      <c r="J259" s="137"/>
      <c r="K259" s="138"/>
      <c r="L259"/>
      <c r="M259"/>
      <c r="N259"/>
      <c r="O259"/>
      <c r="P259"/>
      <c r="Q259"/>
      <c r="R259"/>
      <c r="S259"/>
      <c r="T259"/>
      <c r="U259"/>
      <c r="V259"/>
      <c r="W259"/>
      <c r="X259"/>
      <c r="Y259"/>
      <c r="Z259"/>
      <c r="AA259"/>
    </row>
    <row r="260" spans="1:27" s="3" customFormat="1" ht="16.5" customHeight="1" x14ac:dyDescent="0.25">
      <c r="A260" s="139"/>
      <c r="B260" s="30"/>
      <c r="C260" s="30"/>
      <c r="D260" s="30"/>
      <c r="E260" s="30"/>
      <c r="F260" s="11"/>
      <c r="G260" s="171" t="str">
        <f>IF(NOT(ISBLANK('Pricing CoverSheet'!$C$8)),'Pricing CoverSheet'!$C$8,"")</f>
        <v>Airport Company</v>
      </c>
      <c r="H260" s="171"/>
      <c r="I260" s="171"/>
      <c r="J260" s="171"/>
      <c r="K260" s="68"/>
      <c r="L260"/>
      <c r="M260"/>
      <c r="N260"/>
      <c r="O260"/>
      <c r="P260"/>
      <c r="Q260"/>
      <c r="R260"/>
      <c r="S260"/>
      <c r="T260"/>
      <c r="U260"/>
      <c r="V260"/>
      <c r="W260"/>
      <c r="X260"/>
      <c r="Y260"/>
      <c r="Z260"/>
      <c r="AA260"/>
    </row>
    <row r="261" spans="1:27" s="3" customFormat="1" ht="16.5" customHeight="1" x14ac:dyDescent="0.25">
      <c r="A261" s="139"/>
      <c r="B261" s="30"/>
      <c r="C261" s="30"/>
      <c r="D261" s="30"/>
      <c r="E261" s="30"/>
      <c r="F261" s="11"/>
      <c r="G261" s="172">
        <f>IF(ISNUMBER('Pricing CoverSheet'!$C$12),'Pricing CoverSheet'!$C$12,"")</f>
        <v>41364</v>
      </c>
      <c r="H261" s="172"/>
      <c r="I261" s="172"/>
      <c r="J261" s="172"/>
      <c r="K261" s="68"/>
      <c r="L261"/>
      <c r="M261"/>
      <c r="N261"/>
      <c r="O261"/>
      <c r="P261"/>
      <c r="Q261"/>
      <c r="R261"/>
      <c r="S261"/>
      <c r="T261"/>
      <c r="U261"/>
      <c r="V261"/>
      <c r="W261"/>
      <c r="X261"/>
      <c r="Y261"/>
      <c r="Z261"/>
      <c r="AA261"/>
    </row>
    <row r="262" spans="1:27" s="3" customFormat="1" ht="20.25" customHeight="1" x14ac:dyDescent="0.25">
      <c r="A262" s="149" t="s">
        <v>202</v>
      </c>
      <c r="B262" s="10"/>
      <c r="C262" s="10"/>
      <c r="D262" s="10"/>
      <c r="E262" s="10"/>
      <c r="F262" s="10"/>
      <c r="G262" s="10"/>
      <c r="H262" s="10"/>
      <c r="I262" s="10"/>
      <c r="J262" s="10"/>
      <c r="K262" s="68"/>
      <c r="L262"/>
      <c r="M262"/>
      <c r="N262"/>
      <c r="O262"/>
      <c r="P262"/>
      <c r="Q262"/>
      <c r="R262"/>
      <c r="S262"/>
      <c r="T262"/>
      <c r="U262"/>
      <c r="V262"/>
      <c r="W262"/>
      <c r="X262"/>
      <c r="Y262"/>
      <c r="Z262"/>
      <c r="AA262"/>
    </row>
    <row r="263" spans="1:27" s="3" customFormat="1" ht="12.75" customHeight="1" x14ac:dyDescent="0.2">
      <c r="A263" s="71" t="s">
        <v>87</v>
      </c>
      <c r="B263" s="12" t="s">
        <v>139</v>
      </c>
      <c r="C263" s="30"/>
      <c r="D263" s="30"/>
      <c r="E263" s="30"/>
      <c r="F263" s="30"/>
      <c r="G263" s="30"/>
      <c r="H263" s="30"/>
      <c r="I263" s="30"/>
      <c r="J263" s="30"/>
      <c r="K263" s="69"/>
      <c r="L263"/>
      <c r="M263"/>
      <c r="N263"/>
      <c r="O263"/>
      <c r="P263"/>
      <c r="Q263"/>
      <c r="R263"/>
      <c r="S263"/>
      <c r="T263"/>
      <c r="U263"/>
      <c r="V263"/>
      <c r="W263"/>
      <c r="X263"/>
      <c r="Y263"/>
      <c r="Z263"/>
      <c r="AA263"/>
    </row>
    <row r="264" spans="1:27" ht="30" customHeight="1" x14ac:dyDescent="0.25">
      <c r="A264" s="72">
        <f>ROW()</f>
        <v>264</v>
      </c>
      <c r="B264" s="130" t="s">
        <v>203</v>
      </c>
      <c r="C264" s="129"/>
      <c r="D264" s="127"/>
      <c r="E264" s="124"/>
      <c r="F264" s="124"/>
      <c r="G264" s="124"/>
      <c r="H264" s="124"/>
      <c r="I264" s="124"/>
      <c r="J264" s="124"/>
      <c r="K264" s="152"/>
      <c r="L264"/>
    </row>
    <row r="265" spans="1:27" ht="60" customHeight="1" x14ac:dyDescent="0.2">
      <c r="A265" s="72">
        <f>ROW()</f>
        <v>265</v>
      </c>
      <c r="B265" s="131"/>
      <c r="C265" s="129" t="s">
        <v>44</v>
      </c>
      <c r="D265" s="127"/>
      <c r="E265" s="124"/>
      <c r="F265" s="24" t="s">
        <v>16</v>
      </c>
      <c r="G265" s="24" t="s">
        <v>17</v>
      </c>
      <c r="H265" s="24" t="s">
        <v>18</v>
      </c>
      <c r="I265" s="24" t="s">
        <v>19</v>
      </c>
      <c r="J265" s="24" t="s">
        <v>20</v>
      </c>
      <c r="K265" s="152"/>
      <c r="L265"/>
    </row>
    <row r="266" spans="1:27" x14ac:dyDescent="0.2">
      <c r="A266" s="72">
        <f>ROW()</f>
        <v>266</v>
      </c>
      <c r="B266" s="131"/>
      <c r="C266" s="127"/>
      <c r="D266" s="127"/>
      <c r="E266" s="124"/>
      <c r="F266" s="32">
        <f>IF(ISNUMBER('Pricing CoverSheet'!$C$12),DATE(YEAR('Pricing CoverSheet'!$C$12),MONTH('Pricing CoverSheet'!$C$12),DAY('Pricing CoverSheet'!$C$12)),"")</f>
        <v>41364</v>
      </c>
      <c r="G266" s="32">
        <f>IF(ISNUMBER('Pricing CoverSheet'!$C$12),DATE(YEAR('Pricing CoverSheet'!$C$12)+1,MONTH('Pricing CoverSheet'!$C$12),DAY('Pricing CoverSheet'!$C$12)),"")</f>
        <v>41729</v>
      </c>
      <c r="H266" s="32">
        <f>IF(ISNUMBER('Pricing CoverSheet'!$C$12),DATE(YEAR('Pricing CoverSheet'!$C$12)+2,MONTH('Pricing CoverSheet'!$C$12),DAY('Pricing CoverSheet'!$C$12)),"")</f>
        <v>42094</v>
      </c>
      <c r="I266" s="32">
        <f>IF(ISNUMBER('Pricing CoverSheet'!$C$12),DATE(YEAR('Pricing CoverSheet'!$C$12)+3,MONTH('Pricing CoverSheet'!$C$12),DAY('Pricing CoverSheet'!$C$12)),"")</f>
        <v>42460</v>
      </c>
      <c r="J266" s="32">
        <f>IF(ISNUMBER('Pricing CoverSheet'!$C$12),DATE(YEAR('Pricing CoverSheet'!$C$12)+4,MONTH('Pricing CoverSheet'!$C$12),DAY('Pricing CoverSheet'!$C$12)),"")</f>
        <v>42825</v>
      </c>
      <c r="K266" s="152"/>
      <c r="L266"/>
    </row>
    <row r="267" spans="1:27" ht="15" customHeight="1" x14ac:dyDescent="0.2">
      <c r="A267" s="72">
        <f>ROW()</f>
        <v>267</v>
      </c>
      <c r="B267" s="124"/>
      <c r="C267" s="124" t="s">
        <v>136</v>
      </c>
      <c r="D267" s="127"/>
      <c r="E267" s="124"/>
      <c r="F267" s="125"/>
      <c r="G267" s="125"/>
      <c r="H267" s="125"/>
      <c r="I267" s="125"/>
      <c r="J267" s="125"/>
      <c r="K267" s="152"/>
      <c r="L267"/>
    </row>
    <row r="268" spans="1:27" ht="15" customHeight="1" thickBot="1" x14ac:dyDescent="0.25">
      <c r="A268" s="72">
        <f>ROW()</f>
        <v>268</v>
      </c>
      <c r="B268" s="124"/>
      <c r="C268" s="124" t="s">
        <v>137</v>
      </c>
      <c r="D268" s="127"/>
      <c r="E268" s="124"/>
      <c r="F268" s="125"/>
      <c r="G268" s="125"/>
      <c r="H268" s="125"/>
      <c r="I268" s="125"/>
      <c r="J268" s="125"/>
      <c r="K268" s="152"/>
      <c r="L268"/>
    </row>
    <row r="269" spans="1:27" ht="15" customHeight="1" thickBot="1" x14ac:dyDescent="0.25">
      <c r="A269" s="72">
        <f>ROW()</f>
        <v>269</v>
      </c>
      <c r="B269" s="124"/>
      <c r="C269" s="124" t="s">
        <v>138</v>
      </c>
      <c r="D269" s="127"/>
      <c r="E269" s="124"/>
      <c r="F269" s="26">
        <f>SUM(F267:F268)</f>
        <v>0</v>
      </c>
      <c r="G269" s="26">
        <f>SUM(G267:G268)</f>
        <v>0</v>
      </c>
      <c r="H269" s="26">
        <f>SUM(H267:H268)</f>
        <v>0</v>
      </c>
      <c r="I269" s="26">
        <f>SUM(I267:I268)</f>
        <v>0</v>
      </c>
      <c r="J269" s="26">
        <f>SUM(J267:J268)</f>
        <v>0</v>
      </c>
      <c r="K269" s="152"/>
      <c r="L269"/>
    </row>
    <row r="270" spans="1:27" x14ac:dyDescent="0.2">
      <c r="A270" s="72">
        <f>ROW()</f>
        <v>270</v>
      </c>
      <c r="B270" s="127"/>
      <c r="C270" s="127"/>
      <c r="D270" s="127"/>
      <c r="E270" s="124"/>
      <c r="F270" s="127"/>
      <c r="G270" s="127"/>
      <c r="H270" s="127"/>
      <c r="I270" s="127"/>
      <c r="J270" s="127"/>
      <c r="K270" s="155"/>
      <c r="L270"/>
    </row>
    <row r="271" spans="1:27" ht="30" customHeight="1" x14ac:dyDescent="0.25">
      <c r="A271" s="72">
        <f>ROW()</f>
        <v>271</v>
      </c>
      <c r="B271" s="130" t="s">
        <v>204</v>
      </c>
      <c r="C271" s="129"/>
      <c r="D271" s="127"/>
      <c r="E271" s="124"/>
      <c r="F271" s="124"/>
      <c r="G271" s="124"/>
      <c r="H271" s="124"/>
      <c r="I271" s="124"/>
      <c r="J271" s="124"/>
      <c r="K271" s="152"/>
      <c r="L271"/>
    </row>
    <row r="272" spans="1:27" ht="60" customHeight="1" x14ac:dyDescent="0.2">
      <c r="A272" s="72">
        <f>ROW()</f>
        <v>272</v>
      </c>
      <c r="B272" s="131"/>
      <c r="C272" s="129" t="s">
        <v>44</v>
      </c>
      <c r="D272" s="127"/>
      <c r="E272" s="124"/>
      <c r="F272" s="24" t="s">
        <v>16</v>
      </c>
      <c r="G272" s="24" t="s">
        <v>17</v>
      </c>
      <c r="H272" s="24" t="s">
        <v>18</v>
      </c>
      <c r="I272" s="24" t="s">
        <v>19</v>
      </c>
      <c r="J272" s="24" t="s">
        <v>20</v>
      </c>
      <c r="K272" s="152"/>
      <c r="L272"/>
    </row>
    <row r="273" spans="1:12" x14ac:dyDescent="0.2">
      <c r="A273" s="72">
        <f>ROW()</f>
        <v>273</v>
      </c>
      <c r="B273" s="131"/>
      <c r="C273" s="127"/>
      <c r="D273" s="127"/>
      <c r="E273" s="124"/>
      <c r="F273" s="32">
        <f>IF(ISNUMBER('Pricing CoverSheet'!$C$12),DATE(YEAR('Pricing CoverSheet'!$C$12),MONTH('Pricing CoverSheet'!$C$12),DAY('Pricing CoverSheet'!$C$12)),"")</f>
        <v>41364</v>
      </c>
      <c r="G273" s="32">
        <f>IF(ISNUMBER('Pricing CoverSheet'!$C$12),DATE(YEAR('Pricing CoverSheet'!$C$12)+1,MONTH('Pricing CoverSheet'!$C$12),DAY('Pricing CoverSheet'!$C$12)),"")</f>
        <v>41729</v>
      </c>
      <c r="H273" s="32">
        <f>IF(ISNUMBER('Pricing CoverSheet'!$C$12),DATE(YEAR('Pricing CoverSheet'!$C$12)+2,MONTH('Pricing CoverSheet'!$C$12),DAY('Pricing CoverSheet'!$C$12)),"")</f>
        <v>42094</v>
      </c>
      <c r="I273" s="32">
        <f>IF(ISNUMBER('Pricing CoverSheet'!$C$12),DATE(YEAR('Pricing CoverSheet'!$C$12)+3,MONTH('Pricing CoverSheet'!$C$12),DAY('Pricing CoverSheet'!$C$12)),"")</f>
        <v>42460</v>
      </c>
      <c r="J273" s="32">
        <f>IF(ISNUMBER('Pricing CoverSheet'!$C$12),DATE(YEAR('Pricing CoverSheet'!$C$12)+4,MONTH('Pricing CoverSheet'!$C$12),DAY('Pricing CoverSheet'!$C$12)),"")</f>
        <v>42825</v>
      </c>
      <c r="K273" s="152"/>
      <c r="L273"/>
    </row>
    <row r="274" spans="1:12" x14ac:dyDescent="0.2">
      <c r="A274" s="72">
        <f>ROW()</f>
        <v>274</v>
      </c>
      <c r="B274" s="131"/>
      <c r="C274" s="117" t="s">
        <v>169</v>
      </c>
      <c r="D274" s="127"/>
      <c r="E274" s="124"/>
      <c r="F274" s="32"/>
      <c r="G274" s="32"/>
      <c r="H274" s="32"/>
      <c r="I274" s="32"/>
      <c r="J274" s="32"/>
      <c r="K274" s="152"/>
      <c r="L274"/>
    </row>
    <row r="275" spans="1:12" ht="15" customHeight="1" x14ac:dyDescent="0.2">
      <c r="A275" s="72">
        <f>ROW()</f>
        <v>275</v>
      </c>
      <c r="B275" s="124"/>
      <c r="C275" s="126" t="s">
        <v>239</v>
      </c>
      <c r="D275" s="127"/>
      <c r="E275" s="124"/>
      <c r="F275" s="132"/>
      <c r="G275" s="132"/>
      <c r="H275" s="132"/>
      <c r="I275" s="132"/>
      <c r="J275" s="132"/>
      <c r="K275" s="152"/>
      <c r="L275"/>
    </row>
    <row r="276" spans="1:12" ht="15" customHeight="1" x14ac:dyDescent="0.2">
      <c r="A276" s="72">
        <f>ROW()</f>
        <v>276</v>
      </c>
      <c r="B276" s="124"/>
      <c r="C276" s="117" t="s">
        <v>145</v>
      </c>
      <c r="D276" s="127"/>
      <c r="E276" s="124"/>
      <c r="F276" s="124"/>
      <c r="G276" s="124"/>
      <c r="H276" s="124"/>
      <c r="I276" s="124"/>
      <c r="J276" s="124"/>
      <c r="K276" s="152"/>
      <c r="L276"/>
    </row>
    <row r="277" spans="1:12" ht="15" customHeight="1" x14ac:dyDescent="0.2">
      <c r="A277" s="72">
        <f>ROW()</f>
        <v>277</v>
      </c>
      <c r="B277" s="124"/>
      <c r="C277" s="126" t="s">
        <v>140</v>
      </c>
      <c r="D277" s="127"/>
      <c r="E277" s="124"/>
      <c r="F277" s="132"/>
      <c r="G277" s="132"/>
      <c r="H277" s="132"/>
      <c r="I277" s="132"/>
      <c r="J277" s="132"/>
      <c r="K277" s="152"/>
      <c r="L277"/>
    </row>
    <row r="278" spans="1:12" ht="15" customHeight="1" x14ac:dyDescent="0.2">
      <c r="A278" s="72">
        <f>ROW()</f>
        <v>278</v>
      </c>
      <c r="B278" s="124"/>
      <c r="C278" s="126" t="s">
        <v>141</v>
      </c>
      <c r="D278" s="127"/>
      <c r="E278" s="124"/>
      <c r="F278" s="132"/>
      <c r="G278" s="132"/>
      <c r="H278" s="132"/>
      <c r="I278" s="132"/>
      <c r="J278" s="132"/>
      <c r="K278" s="152"/>
      <c r="L278"/>
    </row>
    <row r="279" spans="1:12" ht="15" customHeight="1" x14ac:dyDescent="0.2">
      <c r="A279" s="72">
        <f>ROW()</f>
        <v>279</v>
      </c>
      <c r="B279" s="124"/>
      <c r="C279" s="126" t="s">
        <v>142</v>
      </c>
      <c r="D279" s="127"/>
      <c r="E279" s="124"/>
      <c r="F279" s="132"/>
      <c r="G279" s="132"/>
      <c r="H279" s="132"/>
      <c r="I279" s="132"/>
      <c r="J279" s="132"/>
      <c r="K279" s="152"/>
      <c r="L279"/>
    </row>
    <row r="280" spans="1:12" ht="15" customHeight="1" x14ac:dyDescent="0.2">
      <c r="A280" s="72">
        <f>ROW()</f>
        <v>280</v>
      </c>
      <c r="B280" s="124"/>
      <c r="C280" s="126" t="s">
        <v>154</v>
      </c>
      <c r="D280" s="127"/>
      <c r="E280" s="124"/>
      <c r="F280" s="132"/>
      <c r="G280" s="132"/>
      <c r="H280" s="132"/>
      <c r="I280" s="132"/>
      <c r="J280" s="132"/>
      <c r="K280" s="152"/>
      <c r="L280"/>
    </row>
    <row r="281" spans="1:12" ht="15" customHeight="1" x14ac:dyDescent="0.2">
      <c r="A281" s="72">
        <f>ROW()</f>
        <v>281</v>
      </c>
      <c r="B281" s="124"/>
      <c r="C281" s="117" t="s">
        <v>28</v>
      </c>
      <c r="D281" s="127"/>
      <c r="E281" s="124"/>
      <c r="F281" s="124"/>
      <c r="G281" s="124"/>
      <c r="H281" s="124"/>
      <c r="I281" s="124"/>
      <c r="J281" s="124"/>
      <c r="K281" s="152"/>
      <c r="L281"/>
    </row>
    <row r="282" spans="1:12" ht="15" customHeight="1" x14ac:dyDescent="0.2">
      <c r="A282" s="72">
        <f>ROW()</f>
        <v>282</v>
      </c>
      <c r="B282" s="124"/>
      <c r="C282" s="126" t="s">
        <v>140</v>
      </c>
      <c r="D282" s="127"/>
      <c r="E282" s="124"/>
      <c r="F282" s="132"/>
      <c r="G282" s="132"/>
      <c r="H282" s="132"/>
      <c r="I282" s="132"/>
      <c r="J282" s="132"/>
      <c r="K282" s="152"/>
      <c r="L282"/>
    </row>
    <row r="283" spans="1:12" ht="15" customHeight="1" x14ac:dyDescent="0.2">
      <c r="A283" s="72">
        <f>ROW()</f>
        <v>283</v>
      </c>
      <c r="B283" s="124"/>
      <c r="C283" s="126" t="s">
        <v>141</v>
      </c>
      <c r="D283" s="127"/>
      <c r="E283" s="124"/>
      <c r="F283" s="132"/>
      <c r="G283" s="132"/>
      <c r="H283" s="132"/>
      <c r="I283" s="132"/>
      <c r="J283" s="132"/>
      <c r="K283" s="152"/>
      <c r="L283"/>
    </row>
    <row r="284" spans="1:12" ht="15" customHeight="1" x14ac:dyDescent="0.2">
      <c r="A284" s="72">
        <f>ROW()</f>
        <v>284</v>
      </c>
      <c r="B284" s="124"/>
      <c r="C284" s="126" t="s">
        <v>142</v>
      </c>
      <c r="D284" s="127"/>
      <c r="E284" s="124"/>
      <c r="F284" s="132"/>
      <c r="G284" s="132"/>
      <c r="H284" s="132"/>
      <c r="I284" s="132"/>
      <c r="J284" s="132"/>
      <c r="K284" s="152"/>
      <c r="L284"/>
    </row>
    <row r="285" spans="1:12" ht="15" customHeight="1" thickBot="1" x14ac:dyDescent="0.25">
      <c r="A285" s="72">
        <f>ROW()</f>
        <v>285</v>
      </c>
      <c r="B285" s="124"/>
      <c r="C285" s="126" t="s">
        <v>154</v>
      </c>
      <c r="D285" s="127"/>
      <c r="E285" s="124"/>
      <c r="F285" s="132"/>
      <c r="G285" s="132"/>
      <c r="H285" s="132"/>
      <c r="I285" s="132"/>
      <c r="J285" s="132"/>
      <c r="K285" s="152"/>
      <c r="L285"/>
    </row>
    <row r="286" spans="1:12" ht="15" customHeight="1" thickBot="1" x14ac:dyDescent="0.25">
      <c r="A286" s="72">
        <f>ROW()</f>
        <v>286</v>
      </c>
      <c r="B286" s="124"/>
      <c r="C286" s="126" t="s">
        <v>144</v>
      </c>
      <c r="D286" s="127"/>
      <c r="E286" s="124"/>
      <c r="F286" s="26">
        <f>SUM(F282:F285)</f>
        <v>0</v>
      </c>
      <c r="G286" s="26">
        <f>SUM(G282:G285)</f>
        <v>0</v>
      </c>
      <c r="H286" s="26">
        <f>SUM(H282:H285)</f>
        <v>0</v>
      </c>
      <c r="I286" s="26">
        <f>SUM(I282:I285)</f>
        <v>0</v>
      </c>
      <c r="J286" s="26">
        <f>SUM(J282:J285)</f>
        <v>0</v>
      </c>
      <c r="K286" s="152"/>
      <c r="L286"/>
    </row>
    <row r="287" spans="1:12" ht="15" customHeight="1" x14ac:dyDescent="0.2">
      <c r="A287" s="72">
        <f>ROW()</f>
        <v>287</v>
      </c>
      <c r="B287" s="124"/>
      <c r="C287" s="123"/>
      <c r="D287" s="123"/>
      <c r="E287" s="124"/>
      <c r="F287" s="123"/>
      <c r="G287" s="123"/>
      <c r="H287" s="123"/>
      <c r="I287" s="123"/>
      <c r="J287" s="123"/>
      <c r="K287" s="152"/>
      <c r="L287"/>
    </row>
    <row r="288" spans="1:12" x14ac:dyDescent="0.2">
      <c r="A288" s="72">
        <v>260</v>
      </c>
      <c r="B288" s="124"/>
      <c r="C288" s="117" t="s">
        <v>168</v>
      </c>
      <c r="D288" s="123"/>
      <c r="E288" s="124"/>
      <c r="F288" s="123"/>
      <c r="G288" s="123"/>
      <c r="H288" s="123"/>
      <c r="I288" s="123"/>
      <c r="J288" s="123"/>
      <c r="K288" s="152"/>
      <c r="L288" s="121"/>
    </row>
    <row r="289" spans="1:12" x14ac:dyDescent="0.2">
      <c r="A289" s="72">
        <v>261</v>
      </c>
      <c r="B289" s="127"/>
      <c r="C289" s="126" t="s">
        <v>240</v>
      </c>
      <c r="D289" s="127"/>
      <c r="E289" s="124"/>
      <c r="F289" s="125"/>
      <c r="G289" s="125"/>
      <c r="H289" s="125"/>
      <c r="I289" s="125"/>
      <c r="J289" s="125"/>
      <c r="K289" s="155"/>
      <c r="L289" s="121"/>
    </row>
    <row r="290" spans="1:12" x14ac:dyDescent="0.2">
      <c r="A290" s="72">
        <v>262</v>
      </c>
      <c r="B290" s="127"/>
      <c r="C290" s="117" t="s">
        <v>241</v>
      </c>
      <c r="D290" s="127"/>
      <c r="E290" s="124"/>
      <c r="F290" s="124"/>
      <c r="G290" s="124"/>
      <c r="H290" s="124"/>
      <c r="I290" s="124"/>
      <c r="J290" s="124"/>
      <c r="K290" s="155"/>
      <c r="L290" s="122"/>
    </row>
    <row r="291" spans="1:12" x14ac:dyDescent="0.2">
      <c r="A291" s="72">
        <v>263</v>
      </c>
      <c r="B291" s="127"/>
      <c r="C291" s="126" t="s">
        <v>140</v>
      </c>
      <c r="D291" s="127"/>
      <c r="E291" s="127"/>
      <c r="F291" s="132"/>
      <c r="G291" s="132"/>
      <c r="H291" s="132"/>
      <c r="I291" s="132"/>
      <c r="J291" s="132"/>
      <c r="K291" s="155"/>
      <c r="L291" s="122"/>
    </row>
    <row r="292" spans="1:12" x14ac:dyDescent="0.2">
      <c r="A292" s="72">
        <v>264</v>
      </c>
      <c r="B292" s="124"/>
      <c r="C292" s="126" t="s">
        <v>141</v>
      </c>
      <c r="D292" s="123"/>
      <c r="E292" s="124"/>
      <c r="F292" s="132"/>
      <c r="G292" s="132"/>
      <c r="H292" s="132"/>
      <c r="I292" s="132"/>
      <c r="J292" s="132"/>
      <c r="K292" s="152"/>
      <c r="L292" s="121"/>
    </row>
    <row r="293" spans="1:12" x14ac:dyDescent="0.2">
      <c r="A293" s="72">
        <v>265</v>
      </c>
      <c r="B293" s="124"/>
      <c r="C293" s="126" t="s">
        <v>142</v>
      </c>
      <c r="D293" s="123"/>
      <c r="E293" s="124"/>
      <c r="F293" s="132"/>
      <c r="G293" s="132"/>
      <c r="H293" s="132"/>
      <c r="I293" s="132"/>
      <c r="J293" s="132"/>
      <c r="K293" s="152"/>
      <c r="L293" s="121"/>
    </row>
    <row r="294" spans="1:12" x14ac:dyDescent="0.2">
      <c r="A294" s="72">
        <v>266</v>
      </c>
      <c r="B294" s="124"/>
      <c r="C294" s="126" t="s">
        <v>154</v>
      </c>
      <c r="D294" s="123"/>
      <c r="E294" s="124"/>
      <c r="F294" s="132"/>
      <c r="G294" s="132"/>
      <c r="H294" s="132"/>
      <c r="I294" s="132"/>
      <c r="J294" s="132"/>
      <c r="K294" s="152"/>
      <c r="L294" s="121"/>
    </row>
    <row r="295" spans="1:12" ht="33" customHeight="1" x14ac:dyDescent="0.25">
      <c r="A295" s="72">
        <v>267</v>
      </c>
      <c r="B295" s="130" t="s">
        <v>205</v>
      </c>
      <c r="C295" s="129"/>
      <c r="D295" s="127"/>
      <c r="E295" s="124"/>
      <c r="F295" s="124"/>
      <c r="G295" s="124"/>
      <c r="H295" s="124"/>
      <c r="I295" s="124"/>
      <c r="J295" s="124"/>
      <c r="K295" s="152"/>
      <c r="L295" s="121"/>
    </row>
    <row r="296" spans="1:12" ht="25.15" customHeight="1" x14ac:dyDescent="0.2">
      <c r="A296" s="72">
        <v>268</v>
      </c>
      <c r="B296" s="131"/>
      <c r="C296" s="129" t="s">
        <v>186</v>
      </c>
      <c r="D296" s="128"/>
      <c r="E296" s="124"/>
      <c r="F296" s="124"/>
      <c r="G296" s="124"/>
      <c r="H296" s="124"/>
      <c r="I296" s="124"/>
      <c r="J296" s="124"/>
      <c r="K296" s="152"/>
      <c r="L296" s="121"/>
    </row>
    <row r="297" spans="1:12" x14ac:dyDescent="0.2">
      <c r="A297" s="72">
        <v>269</v>
      </c>
      <c r="B297" s="124"/>
      <c r="C297" s="173"/>
      <c r="D297" s="173"/>
      <c r="E297" s="173"/>
      <c r="F297" s="173"/>
      <c r="G297" s="173"/>
      <c r="H297" s="173"/>
      <c r="I297" s="173"/>
      <c r="J297" s="173"/>
      <c r="K297" s="152"/>
      <c r="L297" s="121"/>
    </row>
    <row r="298" spans="1:12" x14ac:dyDescent="0.2">
      <c r="A298" s="72">
        <v>270</v>
      </c>
      <c r="B298" s="124"/>
      <c r="C298" s="173"/>
      <c r="D298" s="173"/>
      <c r="E298" s="173"/>
      <c r="F298" s="173"/>
      <c r="G298" s="173"/>
      <c r="H298" s="173"/>
      <c r="I298" s="173"/>
      <c r="J298" s="173"/>
      <c r="K298" s="152"/>
      <c r="L298" s="121"/>
    </row>
    <row r="299" spans="1:12" x14ac:dyDescent="0.2">
      <c r="A299" s="72">
        <v>271</v>
      </c>
      <c r="B299" s="124"/>
      <c r="C299" s="173"/>
      <c r="D299" s="173"/>
      <c r="E299" s="173"/>
      <c r="F299" s="173"/>
      <c r="G299" s="173"/>
      <c r="H299" s="173"/>
      <c r="I299" s="173"/>
      <c r="J299" s="173"/>
      <c r="K299" s="152"/>
      <c r="L299" s="121"/>
    </row>
    <row r="300" spans="1:12" x14ac:dyDescent="0.2">
      <c r="A300" s="72">
        <v>272</v>
      </c>
      <c r="B300" s="124"/>
      <c r="C300" s="173"/>
      <c r="D300" s="173"/>
      <c r="E300" s="173"/>
      <c r="F300" s="173"/>
      <c r="G300" s="173"/>
      <c r="H300" s="173"/>
      <c r="I300" s="173"/>
      <c r="J300" s="173"/>
      <c r="K300" s="152"/>
      <c r="L300" s="121"/>
    </row>
    <row r="301" spans="1:12" x14ac:dyDescent="0.2">
      <c r="A301" s="72">
        <v>273</v>
      </c>
      <c r="B301" s="124"/>
      <c r="C301" s="173"/>
      <c r="D301" s="173"/>
      <c r="E301" s="173"/>
      <c r="F301" s="173"/>
      <c r="G301" s="173"/>
      <c r="H301" s="173"/>
      <c r="I301" s="173"/>
      <c r="J301" s="173"/>
      <c r="K301" s="152"/>
      <c r="L301" s="121"/>
    </row>
    <row r="302" spans="1:12" x14ac:dyDescent="0.2">
      <c r="A302" s="72">
        <v>274</v>
      </c>
      <c r="B302" s="124"/>
      <c r="C302" s="173"/>
      <c r="D302" s="173"/>
      <c r="E302" s="173"/>
      <c r="F302" s="173"/>
      <c r="G302" s="173"/>
      <c r="H302" s="173"/>
      <c r="I302" s="173"/>
      <c r="J302" s="173"/>
      <c r="K302" s="152"/>
      <c r="L302" s="121"/>
    </row>
    <row r="303" spans="1:12" x14ac:dyDescent="0.2">
      <c r="A303" s="72">
        <v>275</v>
      </c>
      <c r="B303" s="124"/>
      <c r="C303" s="173"/>
      <c r="D303" s="173"/>
      <c r="E303" s="173"/>
      <c r="F303" s="173"/>
      <c r="G303" s="173"/>
      <c r="H303" s="173"/>
      <c r="I303" s="173"/>
      <c r="J303" s="173"/>
      <c r="K303" s="152"/>
      <c r="L303" s="121"/>
    </row>
    <row r="304" spans="1:12" x14ac:dyDescent="0.2">
      <c r="A304" s="72">
        <v>276</v>
      </c>
      <c r="B304" s="124"/>
      <c r="C304" s="173"/>
      <c r="D304" s="173"/>
      <c r="E304" s="173"/>
      <c r="F304" s="173"/>
      <c r="G304" s="173"/>
      <c r="H304" s="173"/>
      <c r="I304" s="173"/>
      <c r="J304" s="173"/>
      <c r="K304" s="152"/>
      <c r="L304" s="121"/>
    </row>
    <row r="305" spans="1:12" x14ac:dyDescent="0.2">
      <c r="A305" s="73"/>
      <c r="B305" s="154"/>
      <c r="C305" s="156"/>
      <c r="D305" s="156"/>
      <c r="E305" s="154"/>
      <c r="F305" s="156"/>
      <c r="G305" s="156"/>
      <c r="H305" s="156"/>
      <c r="I305" s="156"/>
      <c r="J305" s="156"/>
      <c r="K305" s="148" t="s">
        <v>84</v>
      </c>
      <c r="L305" s="121"/>
    </row>
  </sheetData>
  <sheetProtection formatColumns="0" formatRows="0"/>
  <mergeCells count="29">
    <mergeCell ref="C297:J304"/>
    <mergeCell ref="C33:K35"/>
    <mergeCell ref="G2:J2"/>
    <mergeCell ref="G3:J3"/>
    <mergeCell ref="C63:J70"/>
    <mergeCell ref="C104:J111"/>
    <mergeCell ref="C233:J233"/>
    <mergeCell ref="G261:J261"/>
    <mergeCell ref="I57:K57"/>
    <mergeCell ref="I58:K58"/>
    <mergeCell ref="C43:K45"/>
    <mergeCell ref="C53:K53"/>
    <mergeCell ref="C235:J247"/>
    <mergeCell ref="C248:J248"/>
    <mergeCell ref="G215:J215"/>
    <mergeCell ref="G216:J216"/>
    <mergeCell ref="C220:J232"/>
    <mergeCell ref="G260:J260"/>
    <mergeCell ref="L168:O168"/>
    <mergeCell ref="L169:O169"/>
    <mergeCell ref="C143:I143"/>
    <mergeCell ref="H115:J115"/>
    <mergeCell ref="H116:J116"/>
    <mergeCell ref="C162:J164"/>
    <mergeCell ref="I27:K27"/>
    <mergeCell ref="G36:I36"/>
    <mergeCell ref="C96:J98"/>
    <mergeCell ref="C42:K42"/>
    <mergeCell ref="C135:J137"/>
  </mergeCells>
  <phoneticPr fontId="1" type="noConversion"/>
  <conditionalFormatting sqref="H161:J161 F151:J152 F158:J158 G153:J154 G156:J156 H155:J155 H157:J157 F160:J160 H159:J159">
    <cfRule type="expression" dxfId="8" priority="16" stopIfTrue="1">
      <formula>IF(AND(ISNUMBER(#REF!),ISNUMBER(#REF!)),OR(DATE(YEAR(#REF!)-1,MONTH(#REF!),DAY(#REF!))&lt;=#REF!,#REF!&lt;=DATE(2011,1,1)),FALSE)</formula>
    </cfRule>
  </conditionalFormatting>
  <conditionalFormatting sqref="H95:J95">
    <cfRule type="expression" dxfId="7" priority="8" stopIfTrue="1">
      <formula>IF(AND(ISNUMBER(#REF!),ISNUMBER(#REF!)),OR(DATE(YEAR(#REF!)-1,MONTH(#REF!),DAY(#REF!))&lt;=#REF!,#REF!&lt;=DATE(2011,1,1)),FALSE)</formula>
    </cfRule>
  </conditionalFormatting>
  <conditionalFormatting sqref="F155">
    <cfRule type="expression" dxfId="6" priority="7" stopIfTrue="1">
      <formula>IF(AND(ISNUMBER(#REF!),ISNUMBER(#REF!)),OR(DATE(YEAR(#REF!)-1,MONTH(#REF!),DAY(#REF!))&lt;=#REF!,#REF!&lt;=DATE(2011,1,1)),FALSE)</formula>
    </cfRule>
  </conditionalFormatting>
  <conditionalFormatting sqref="F157:J157">
    <cfRule type="expression" dxfId="5" priority="6" stopIfTrue="1">
      <formula>IF(AND(ISNUMBER(#REF!),ISNUMBER(#REF!)),OR(DATE(YEAR(#REF!)-1,MONTH(#REF!),DAY(#REF!))&lt;=#REF!,#REF!&lt;=DATE(2011,1,1)),FALSE)</formula>
    </cfRule>
  </conditionalFormatting>
  <conditionalFormatting sqref="G155:J155">
    <cfRule type="expression" dxfId="4" priority="5" stopIfTrue="1">
      <formula>IF(AND(ISNUMBER(#REF!),ISNUMBER(#REF!)),OR(DATE(YEAR(#REF!)-1,MONTH(#REF!),DAY(#REF!))&lt;=#REF!,#REF!&lt;=DATE(2011,1,1)),FALSE)</formula>
    </cfRule>
  </conditionalFormatting>
  <conditionalFormatting sqref="G157">
    <cfRule type="expression" dxfId="3" priority="4" stopIfTrue="1">
      <formula>IF(AND(ISNUMBER(#REF!),ISNUMBER(#REF!)),OR(DATE(YEAR(#REF!)-1,MONTH(#REF!),DAY(#REF!))&lt;=#REF!,#REF!&lt;=DATE(2011,1,1)),FALSE)</formula>
    </cfRule>
  </conditionalFormatting>
  <conditionalFormatting sqref="F159">
    <cfRule type="expression" dxfId="2" priority="3" stopIfTrue="1">
      <formula>IF(AND(ISNUMBER(#REF!),ISNUMBER(#REF!)),OR(DATE(YEAR(#REF!)-1,MONTH(#REF!),DAY(#REF!))&lt;=#REF!,#REF!&lt;=DATE(2011,1,1)),FALSE)</formula>
    </cfRule>
  </conditionalFormatting>
  <conditionalFormatting sqref="G159:J159">
    <cfRule type="expression" dxfId="1" priority="2" stopIfTrue="1">
      <formula>IF(AND(ISNUMBER(#REF!),ISNUMBER(#REF!)),OR(DATE(YEAR(#REF!)-1,MONTH(#REF!),DAY(#REF!))&lt;=#REF!,#REF!&lt;=DATE(2011,1,1)),FALSE)</formula>
    </cfRule>
  </conditionalFormatting>
  <conditionalFormatting sqref="H134:J134">
    <cfRule type="expression" dxfId="0" priority="1" stopIfTrue="1">
      <formula>IF(AND(ISNUMBER(#REF!),ISNUMBER(#REF!)),OR(DATE(YEAR(#REF!)-1,MONTH(#REF!),DAY(#REF!))&lt;=#REF!,#REF!&lt;=DATE(2011,1,1)),FALSE)</formula>
    </cfRule>
  </conditionalFormatting>
  <dataValidations count="2">
    <dataValidation allowBlank="1" showInputMessage="1" promptTitle="Short text entry cell" prompt=" " sqref="C180:C209"/>
    <dataValidation type="custom" allowBlank="1" showInputMessage="1" showErrorMessage="1" errorTitle="Thousands of dollars" error="Numeric values are accepted" promptTitle="Thousands of dollars" sqref="E176:N177 E180:N210 F252:J254 F267:J268 G127:J131 F139:J141 F277:J280 F282:J286 F275:J275 F101:J101 F126:F131 F73:J76 F80:J81 F90:F93 F145:F150 G146:J150 F153:F154 F156:J156">
      <formula1>ISNUMBER(E73)</formula1>
    </dataValidation>
  </dataValidations>
  <pageMargins left="0.74803149606299213" right="0.74803149606299213" top="0.98425196850393704" bottom="0.98425196850393704" header="0.51181102362204722" footer="0.51181102362204722"/>
  <pageSetup paperSize="9" scale="47" fitToHeight="10" orientation="landscape" r:id="rId1"/>
  <headerFooter alignWithMargins="0">
    <oddHeader>&amp;CCommerce Commission Information Disclosure Template</oddHeader>
    <oddFooter>&amp;C&amp;F&amp;R&amp;A</oddFooter>
  </headerFooter>
  <rowBreaks count="2" manualBreakCount="2">
    <brk id="55" max="11" man="1"/>
    <brk id="2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AH132"/>
  <sheetViews>
    <sheetView showGridLines="0" view="pageBreakPreview" zoomScale="80" zoomScaleNormal="85" zoomScaleSheetLayoutView="80" workbookViewId="0"/>
  </sheetViews>
  <sheetFormatPr defaultRowHeight="12.75" x14ac:dyDescent="0.2"/>
  <cols>
    <col min="1" max="1" width="4.5703125" customWidth="1"/>
    <col min="2" max="2" width="11.7109375" customWidth="1"/>
    <col min="3" max="3" width="92.28515625" customWidth="1"/>
    <col min="4" max="4" width="14.140625" customWidth="1"/>
    <col min="5" max="9" width="15.7109375" customWidth="1"/>
    <col min="10" max="10" width="15.7109375" style="4" customWidth="1"/>
    <col min="11" max="11" width="15.7109375" style="110" customWidth="1"/>
    <col min="12" max="12" width="12.140625" style="1" customWidth="1"/>
    <col min="13" max="14" width="12.140625" customWidth="1"/>
    <col min="15" max="15" width="0.5703125" customWidth="1"/>
    <col min="16" max="16" width="12.140625" customWidth="1"/>
    <col min="17" max="17" width="2.7109375" customWidth="1"/>
    <col min="18" max="18" width="9.28515625" bestFit="1" customWidth="1"/>
  </cols>
  <sheetData>
    <row r="1" spans="1:12" ht="12.75" customHeight="1" x14ac:dyDescent="0.2">
      <c r="A1" s="136"/>
      <c r="B1" s="137"/>
      <c r="C1" s="137"/>
      <c r="D1" s="137"/>
      <c r="E1" s="137"/>
      <c r="F1" s="137"/>
      <c r="G1" s="137"/>
      <c r="H1" s="137"/>
      <c r="I1" s="137"/>
      <c r="J1" s="137"/>
      <c r="K1" s="137"/>
      <c r="L1" s="138"/>
    </row>
    <row r="2" spans="1:12" ht="16.5" customHeight="1" x14ac:dyDescent="0.25">
      <c r="A2" s="139"/>
      <c r="B2" s="30"/>
      <c r="C2" s="30"/>
      <c r="D2" s="30"/>
      <c r="E2" s="30"/>
      <c r="F2" s="11"/>
      <c r="G2" s="171" t="str">
        <f>IF(NOT(ISBLANK('Pricing CoverSheet'!$C$8)),'Pricing CoverSheet'!$C$8,"")</f>
        <v>Airport Company</v>
      </c>
      <c r="H2" s="171"/>
      <c r="I2" s="171"/>
      <c r="J2" s="171"/>
      <c r="K2" s="43"/>
      <c r="L2" s="140"/>
    </row>
    <row r="3" spans="1:12" ht="16.5" customHeight="1" x14ac:dyDescent="0.25">
      <c r="A3" s="139"/>
      <c r="B3" s="30"/>
      <c r="C3" s="30"/>
      <c r="D3" s="30"/>
      <c r="E3" s="30"/>
      <c r="F3" s="11"/>
      <c r="G3" s="172">
        <f>IF(ISNUMBER('Pricing CoverSheet'!$C$12),'Pricing CoverSheet'!$C$12,"")</f>
        <v>41364</v>
      </c>
      <c r="H3" s="172"/>
      <c r="I3" s="172"/>
      <c r="J3" s="172"/>
      <c r="K3" s="43"/>
      <c r="L3" s="140"/>
    </row>
    <row r="4" spans="1:12" ht="20.25" customHeight="1" x14ac:dyDescent="0.25">
      <c r="A4" s="141" t="s">
        <v>206</v>
      </c>
      <c r="B4" s="10"/>
      <c r="C4" s="10"/>
      <c r="D4" s="10"/>
      <c r="E4" s="10"/>
      <c r="F4" s="10"/>
      <c r="G4" s="10"/>
      <c r="H4" s="10"/>
      <c r="I4" s="10"/>
      <c r="J4" s="10"/>
      <c r="K4" s="10"/>
      <c r="L4" s="68"/>
    </row>
    <row r="5" spans="1:12" ht="12.75" customHeight="1" x14ac:dyDescent="0.2">
      <c r="A5" s="71" t="s">
        <v>87</v>
      </c>
      <c r="B5" s="12" t="s">
        <v>139</v>
      </c>
      <c r="C5" s="30"/>
      <c r="D5" s="30"/>
      <c r="E5" s="30"/>
      <c r="F5" s="30"/>
      <c r="G5" s="30"/>
      <c r="H5" s="30"/>
      <c r="I5" s="30"/>
      <c r="J5" s="30"/>
      <c r="K5" s="30"/>
      <c r="L5" s="69"/>
    </row>
    <row r="6" spans="1:12" ht="12.75" customHeight="1" x14ac:dyDescent="0.2">
      <c r="A6" s="142"/>
      <c r="B6" s="12"/>
      <c r="C6" s="30"/>
      <c r="D6" s="30"/>
      <c r="E6" s="30"/>
      <c r="F6" s="30"/>
      <c r="G6" s="30"/>
      <c r="H6" s="30"/>
      <c r="I6" s="30"/>
      <c r="J6" s="30"/>
      <c r="K6" s="30"/>
      <c r="L6" s="69"/>
    </row>
    <row r="7" spans="1:12" ht="15" customHeight="1" x14ac:dyDescent="0.25">
      <c r="A7" s="72">
        <f>ROW()</f>
        <v>7</v>
      </c>
      <c r="B7" s="130" t="s">
        <v>207</v>
      </c>
      <c r="C7" s="126"/>
      <c r="D7" s="131"/>
      <c r="E7" s="131"/>
      <c r="F7" s="131"/>
      <c r="G7" s="131"/>
      <c r="H7" s="131"/>
      <c r="I7" s="131"/>
      <c r="J7" s="131"/>
      <c r="K7" s="131"/>
      <c r="L7" s="143"/>
    </row>
    <row r="8" spans="1:12" ht="15" customHeight="1" x14ac:dyDescent="0.25">
      <c r="A8" s="72">
        <f>ROW()</f>
        <v>8</v>
      </c>
      <c r="B8" s="130"/>
      <c r="C8" s="126"/>
      <c r="D8" s="131"/>
      <c r="E8" s="32">
        <f>E49</f>
        <v>41000</v>
      </c>
      <c r="F8" s="32">
        <f>EOMONTH(E48,12)-IF(ISBLANK(E51),F51,E51)</f>
        <v>41182</v>
      </c>
      <c r="G8" s="32">
        <f>EOMONTH(F8,12)</f>
        <v>41547</v>
      </c>
      <c r="H8" s="32">
        <f>EOMONTH(G8,12)</f>
        <v>41912</v>
      </c>
      <c r="I8" s="32">
        <f>EOMONTH(H8,12)</f>
        <v>42277</v>
      </c>
      <c r="J8" s="32">
        <f>EOMONTH(I8,12)</f>
        <v>42643</v>
      </c>
      <c r="K8" s="32">
        <f>J8+IF(ISBLANK(E51),F51,E51)</f>
        <v>42825</v>
      </c>
      <c r="L8" s="143"/>
    </row>
    <row r="9" spans="1:12" ht="15" customHeight="1" x14ac:dyDescent="0.2">
      <c r="A9" s="72">
        <f>ROW()</f>
        <v>9</v>
      </c>
      <c r="B9" s="131"/>
      <c r="C9" s="126" t="s">
        <v>184</v>
      </c>
      <c r="D9" s="131"/>
      <c r="E9" s="144">
        <f>E114</f>
        <v>0</v>
      </c>
      <c r="F9" s="131"/>
      <c r="G9" s="131"/>
      <c r="H9" s="131"/>
      <c r="I9" s="131"/>
      <c r="J9" s="131"/>
      <c r="K9" s="131"/>
      <c r="L9" s="143"/>
    </row>
    <row r="10" spans="1:12" ht="15" customHeight="1" thickBot="1" x14ac:dyDescent="0.25">
      <c r="A10" s="72">
        <f>ROW()</f>
        <v>10</v>
      </c>
      <c r="B10" s="131"/>
      <c r="C10" s="33" t="s">
        <v>130</v>
      </c>
      <c r="D10" s="131"/>
      <c r="E10" s="144">
        <f>G31</f>
        <v>0</v>
      </c>
      <c r="F10" s="131"/>
      <c r="G10" s="131"/>
      <c r="H10" s="131"/>
      <c r="I10" s="131"/>
      <c r="J10" s="131"/>
      <c r="K10" s="131"/>
      <c r="L10" s="143"/>
    </row>
    <row r="11" spans="1:12" ht="15" customHeight="1" thickBot="1" x14ac:dyDescent="0.25">
      <c r="A11" s="72">
        <f>ROW()</f>
        <v>11</v>
      </c>
      <c r="B11" s="131"/>
      <c r="C11" s="126" t="s">
        <v>131</v>
      </c>
      <c r="D11" s="131"/>
      <c r="E11" s="145">
        <f>E9-E10</f>
        <v>0</v>
      </c>
      <c r="F11" s="131"/>
      <c r="G11" s="131"/>
      <c r="H11" s="131"/>
      <c r="I11" s="131"/>
      <c r="J11" s="131"/>
      <c r="K11" s="131"/>
      <c r="L11" s="143"/>
    </row>
    <row r="12" spans="1:12" ht="15" customHeight="1" x14ac:dyDescent="0.2">
      <c r="A12" s="72">
        <f>ROW()</f>
        <v>12</v>
      </c>
      <c r="B12" s="131"/>
      <c r="C12" s="126"/>
      <c r="D12" s="131"/>
      <c r="E12" s="131"/>
      <c r="F12" s="131"/>
      <c r="G12" s="131"/>
      <c r="H12" s="131"/>
      <c r="I12" s="131"/>
      <c r="J12" s="131"/>
      <c r="K12" s="131"/>
      <c r="L12" s="143"/>
    </row>
    <row r="13" spans="1:12" ht="15" customHeight="1" x14ac:dyDescent="0.2">
      <c r="A13" s="72">
        <f>ROW()</f>
        <v>13</v>
      </c>
      <c r="B13" s="16" t="s">
        <v>47</v>
      </c>
      <c r="C13" s="33" t="s">
        <v>182</v>
      </c>
      <c r="D13" s="131"/>
      <c r="E13" s="131"/>
      <c r="F13" s="144">
        <f>F93-F94</f>
        <v>0</v>
      </c>
      <c r="G13" s="144">
        <f>G93-G94</f>
        <v>0</v>
      </c>
      <c r="H13" s="144">
        <f>H93-H94</f>
        <v>0</v>
      </c>
      <c r="I13" s="144">
        <f>I93-I94</f>
        <v>0</v>
      </c>
      <c r="J13" s="144">
        <f>J93-J94</f>
        <v>0</v>
      </c>
      <c r="K13" s="131"/>
      <c r="L13" s="143"/>
    </row>
    <row r="14" spans="1:12" ht="15" customHeight="1" x14ac:dyDescent="0.2">
      <c r="A14" s="72">
        <f>ROW()</f>
        <v>14</v>
      </c>
      <c r="B14" s="16" t="s">
        <v>45</v>
      </c>
      <c r="C14" s="33" t="s">
        <v>143</v>
      </c>
      <c r="D14" s="131"/>
      <c r="E14" s="131"/>
      <c r="F14" s="144">
        <f>-F122</f>
        <v>0</v>
      </c>
      <c r="G14" s="144">
        <f>-G122</f>
        <v>0</v>
      </c>
      <c r="H14" s="144">
        <f>-H122</f>
        <v>0</v>
      </c>
      <c r="I14" s="144">
        <f>-I122</f>
        <v>0</v>
      </c>
      <c r="J14" s="144">
        <f>-J122</f>
        <v>0</v>
      </c>
      <c r="K14" s="131"/>
      <c r="L14" s="143"/>
    </row>
    <row r="15" spans="1:12" s="121" customFormat="1" ht="15" customHeight="1" x14ac:dyDescent="0.2">
      <c r="A15" s="72">
        <f>ROW()</f>
        <v>15</v>
      </c>
      <c r="B15" s="16" t="s">
        <v>47</v>
      </c>
      <c r="C15" s="33" t="s">
        <v>242</v>
      </c>
      <c r="D15" s="131"/>
      <c r="E15" s="131"/>
      <c r="F15" s="144">
        <f>F123</f>
        <v>0</v>
      </c>
      <c r="G15" s="144">
        <f t="shared" ref="G15:J15" si="0">G123</f>
        <v>0</v>
      </c>
      <c r="H15" s="144">
        <f t="shared" si="0"/>
        <v>0</v>
      </c>
      <c r="I15" s="144">
        <f t="shared" si="0"/>
        <v>0</v>
      </c>
      <c r="J15" s="144">
        <f t="shared" si="0"/>
        <v>0</v>
      </c>
      <c r="K15" s="131"/>
      <c r="L15" s="143"/>
    </row>
    <row r="16" spans="1:12" ht="15" customHeight="1" x14ac:dyDescent="0.2">
      <c r="A16" s="72">
        <f>ROW()</f>
        <v>16</v>
      </c>
      <c r="B16" s="16" t="s">
        <v>45</v>
      </c>
      <c r="C16" s="33" t="s">
        <v>72</v>
      </c>
      <c r="D16" s="131"/>
      <c r="E16" s="131"/>
      <c r="F16" s="144">
        <f>-F77</f>
        <v>0</v>
      </c>
      <c r="G16" s="144">
        <f>-G77</f>
        <v>0</v>
      </c>
      <c r="H16" s="144">
        <f>-H77</f>
        <v>0</v>
      </c>
      <c r="I16" s="144">
        <f>-I77</f>
        <v>0</v>
      </c>
      <c r="J16" s="144">
        <f>-J77</f>
        <v>0</v>
      </c>
      <c r="K16" s="131"/>
      <c r="L16" s="143"/>
    </row>
    <row r="17" spans="1:13" ht="15" customHeight="1" x14ac:dyDescent="0.2">
      <c r="A17" s="72">
        <f>ROW()</f>
        <v>17</v>
      </c>
      <c r="B17" s="16" t="s">
        <v>45</v>
      </c>
      <c r="C17" s="33" t="s">
        <v>162</v>
      </c>
      <c r="D17" s="131"/>
      <c r="E17" s="131"/>
      <c r="F17" s="144">
        <f>-F79</f>
        <v>0</v>
      </c>
      <c r="G17" s="144">
        <f>-G79</f>
        <v>0</v>
      </c>
      <c r="H17" s="144">
        <f>-H79</f>
        <v>0</v>
      </c>
      <c r="I17" s="144">
        <f>-I79</f>
        <v>0</v>
      </c>
      <c r="J17" s="144">
        <f>-J79</f>
        <v>0</v>
      </c>
      <c r="K17" s="131"/>
      <c r="L17" s="143"/>
    </row>
    <row r="18" spans="1:13" ht="15" customHeight="1" x14ac:dyDescent="0.2">
      <c r="A18" s="72">
        <f>ROW()</f>
        <v>18</v>
      </c>
      <c r="B18" s="105"/>
      <c r="C18" s="33"/>
      <c r="D18" s="131"/>
      <c r="E18" s="131"/>
      <c r="F18" s="131"/>
      <c r="G18" s="131"/>
      <c r="H18" s="131"/>
      <c r="I18" s="131"/>
      <c r="J18" s="131"/>
      <c r="K18" s="131"/>
      <c r="L18" s="143"/>
      <c r="M18" s="65"/>
    </row>
    <row r="19" spans="1:13" ht="15" customHeight="1" x14ac:dyDescent="0.2">
      <c r="A19" s="72">
        <f>ROW()</f>
        <v>19</v>
      </c>
      <c r="B19" s="131"/>
      <c r="C19" s="33" t="s">
        <v>183</v>
      </c>
      <c r="D19" s="131"/>
      <c r="E19" s="131"/>
      <c r="F19" s="131"/>
      <c r="G19" s="131"/>
      <c r="H19" s="131"/>
      <c r="I19" s="131"/>
      <c r="J19" s="131"/>
      <c r="K19" s="144">
        <f>J125</f>
        <v>0</v>
      </c>
      <c r="L19" s="143"/>
    </row>
    <row r="20" spans="1:13" ht="15" customHeight="1" thickBot="1" x14ac:dyDescent="0.25">
      <c r="A20" s="72">
        <f>ROW()</f>
        <v>20</v>
      </c>
      <c r="B20" s="131"/>
      <c r="C20" s="33" t="s">
        <v>149</v>
      </c>
      <c r="D20" s="131"/>
      <c r="E20" s="131"/>
      <c r="F20" s="131"/>
      <c r="G20" s="131"/>
      <c r="H20" s="131"/>
      <c r="I20" s="131"/>
      <c r="J20" s="131"/>
      <c r="K20" s="144">
        <f>E41</f>
        <v>0</v>
      </c>
      <c r="L20" s="143"/>
    </row>
    <row r="21" spans="1:13" ht="15" customHeight="1" thickBot="1" x14ac:dyDescent="0.25">
      <c r="A21" s="72">
        <f>ROW()</f>
        <v>21</v>
      </c>
      <c r="B21" s="131"/>
      <c r="C21" s="126" t="s">
        <v>229</v>
      </c>
      <c r="D21" s="131"/>
      <c r="E21" s="131"/>
      <c r="F21" s="131"/>
      <c r="G21" s="131"/>
      <c r="H21" s="131"/>
      <c r="I21" s="131"/>
      <c r="J21" s="131"/>
      <c r="K21" s="145">
        <f>K19-K20</f>
        <v>0</v>
      </c>
      <c r="L21" s="143"/>
    </row>
    <row r="22" spans="1:13" ht="15" customHeight="1" x14ac:dyDescent="0.2">
      <c r="A22" s="72">
        <f>ROW()</f>
        <v>22</v>
      </c>
      <c r="B22" s="131"/>
      <c r="C22" s="126"/>
      <c r="D22" s="131"/>
      <c r="E22" s="131"/>
      <c r="F22" s="131"/>
      <c r="G22" s="131"/>
      <c r="H22" s="131"/>
      <c r="I22" s="131"/>
      <c r="J22" s="131"/>
      <c r="K22" s="131"/>
      <c r="L22" s="143"/>
    </row>
    <row r="23" spans="1:13" ht="15" customHeight="1" x14ac:dyDescent="0.2">
      <c r="A23" s="72">
        <f>ROW()</f>
        <v>23</v>
      </c>
      <c r="B23" s="131"/>
      <c r="C23" s="33" t="s">
        <v>231</v>
      </c>
      <c r="D23" s="131"/>
      <c r="E23" s="144">
        <f>-E11</f>
        <v>0</v>
      </c>
      <c r="F23" s="113">
        <f>SUM(F13:F17)</f>
        <v>0</v>
      </c>
      <c r="G23" s="113">
        <f>SUM(G13:G17)</f>
        <v>0</v>
      </c>
      <c r="H23" s="113">
        <f>SUM(H13:H17)</f>
        <v>0</v>
      </c>
      <c r="I23" s="113">
        <f>SUM(I13:I17)</f>
        <v>0</v>
      </c>
      <c r="J23" s="113">
        <f>SUM(J13:J17)</f>
        <v>0</v>
      </c>
      <c r="K23" s="144">
        <f>K21</f>
        <v>0</v>
      </c>
      <c r="L23" s="143"/>
    </row>
    <row r="24" spans="1:13" ht="15" customHeight="1" thickBot="1" x14ac:dyDescent="0.25">
      <c r="A24" s="72">
        <f>ROW()</f>
        <v>24</v>
      </c>
      <c r="B24" s="131"/>
      <c r="C24" s="33"/>
      <c r="D24" s="131"/>
      <c r="E24" s="131"/>
      <c r="F24" s="120"/>
      <c r="G24" s="120"/>
      <c r="H24" s="120"/>
      <c r="I24" s="120"/>
      <c r="J24" s="120"/>
      <c r="K24" s="120"/>
      <c r="L24" s="143"/>
    </row>
    <row r="25" spans="1:13" ht="15.6" customHeight="1" thickBot="1" x14ac:dyDescent="0.25">
      <c r="A25" s="72">
        <f>ROW()</f>
        <v>25</v>
      </c>
      <c r="B25" s="131"/>
      <c r="C25" s="126" t="str">
        <f>"Post-tax IRR as at "&amp;TEXT(E8,"dd mmmm yyy")</f>
        <v>Post-tax IRR as at 01 April 2012</v>
      </c>
      <c r="D25" s="131"/>
      <c r="E25" s="114" t="str">
        <f>IFERROR("",XIRR(E23:K23,E8:K8))</f>
        <v/>
      </c>
      <c r="F25" s="131"/>
      <c r="G25" s="131"/>
      <c r="H25" s="131"/>
      <c r="I25" s="131"/>
      <c r="J25" s="131"/>
      <c r="K25" s="131"/>
      <c r="L25" s="143"/>
    </row>
    <row r="26" spans="1:13" ht="26.45" customHeight="1" x14ac:dyDescent="0.25">
      <c r="A26" s="72">
        <f>ROW()</f>
        <v>26</v>
      </c>
      <c r="B26" s="130" t="s">
        <v>208</v>
      </c>
      <c r="C26" s="126"/>
      <c r="D26" s="131"/>
      <c r="E26" s="131"/>
      <c r="F26" s="131"/>
      <c r="G26" s="131"/>
      <c r="H26" s="131"/>
      <c r="I26" s="131"/>
      <c r="J26" s="131"/>
      <c r="K26" s="131"/>
      <c r="L26" s="143"/>
    </row>
    <row r="27" spans="1:13" s="121" customFormat="1" ht="76.5" x14ac:dyDescent="0.2">
      <c r="A27" s="72">
        <f>ROW()</f>
        <v>27</v>
      </c>
      <c r="B27" s="131"/>
      <c r="C27" s="33"/>
      <c r="D27" s="131"/>
      <c r="E27" s="32" t="s">
        <v>163</v>
      </c>
      <c r="F27" s="32" t="s">
        <v>164</v>
      </c>
      <c r="G27" s="32" t="s">
        <v>248</v>
      </c>
      <c r="H27" s="131"/>
      <c r="I27" s="174" t="s">
        <v>166</v>
      </c>
      <c r="J27" s="174"/>
      <c r="K27" s="174"/>
      <c r="L27" s="143"/>
    </row>
    <row r="28" spans="1:13" s="121" customFormat="1" ht="15" customHeight="1" x14ac:dyDescent="0.2">
      <c r="A28" s="72">
        <f>ROW()</f>
        <v>28</v>
      </c>
      <c r="B28" s="131"/>
      <c r="C28" s="33" t="s">
        <v>243</v>
      </c>
      <c r="D28" s="131"/>
      <c r="E28" s="146"/>
      <c r="F28" s="146"/>
      <c r="G28" s="144">
        <f>E28+F28</f>
        <v>0</v>
      </c>
      <c r="H28" s="131"/>
      <c r="I28" s="133"/>
      <c r="J28" s="134"/>
      <c r="K28" s="135"/>
      <c r="L28" s="143"/>
    </row>
    <row r="29" spans="1:13" s="121" customFormat="1" ht="15" customHeight="1" x14ac:dyDescent="0.2">
      <c r="A29" s="72">
        <f>ROW()</f>
        <v>29</v>
      </c>
      <c r="B29" s="131"/>
      <c r="C29" s="33" t="s">
        <v>232</v>
      </c>
      <c r="D29" s="131"/>
      <c r="E29" s="146"/>
      <c r="F29" s="146"/>
      <c r="G29" s="144">
        <f t="shared" ref="G29:G30" si="1">E29+F29</f>
        <v>0</v>
      </c>
      <c r="H29" s="131"/>
      <c r="I29" s="133"/>
      <c r="J29" s="134"/>
      <c r="K29" s="135"/>
      <c r="L29" s="143"/>
    </row>
    <row r="30" spans="1:13" s="121" customFormat="1" ht="15" customHeight="1" thickBot="1" x14ac:dyDescent="0.25">
      <c r="A30" s="72">
        <f>ROW()</f>
        <v>30</v>
      </c>
      <c r="B30" s="131"/>
      <c r="C30" s="33" t="s">
        <v>176</v>
      </c>
      <c r="D30" s="131"/>
      <c r="E30" s="146"/>
      <c r="F30" s="146"/>
      <c r="G30" s="144">
        <f t="shared" si="1"/>
        <v>0</v>
      </c>
      <c r="H30" s="131"/>
      <c r="I30" s="133"/>
      <c r="J30" s="134"/>
      <c r="K30" s="135"/>
      <c r="L30" s="143"/>
    </row>
    <row r="31" spans="1:13" s="121" customFormat="1" ht="15" customHeight="1" thickBot="1" x14ac:dyDescent="0.25">
      <c r="A31" s="72">
        <f>ROW()</f>
        <v>31</v>
      </c>
      <c r="B31" s="131"/>
      <c r="C31" s="126" t="s">
        <v>130</v>
      </c>
      <c r="D31" s="131"/>
      <c r="E31" s="112">
        <f t="shared" ref="E31:F31" si="2">SUM(E28:E30)</f>
        <v>0</v>
      </c>
      <c r="F31" s="112">
        <f t="shared" si="2"/>
        <v>0</v>
      </c>
      <c r="G31" s="112">
        <f>SUM(G28:G30)</f>
        <v>0</v>
      </c>
      <c r="H31" s="131"/>
      <c r="I31" s="131"/>
      <c r="J31" s="131"/>
      <c r="K31" s="131"/>
      <c r="L31" s="143"/>
    </row>
    <row r="32" spans="1:13" s="121" customFormat="1" ht="23.45" customHeight="1" x14ac:dyDescent="0.2">
      <c r="A32" s="72">
        <f>ROW()</f>
        <v>32</v>
      </c>
      <c r="B32" s="131"/>
      <c r="C32" s="129" t="s">
        <v>253</v>
      </c>
      <c r="D32" s="131"/>
      <c r="E32" s="131"/>
      <c r="F32" s="131"/>
      <c r="G32" s="131"/>
      <c r="H32" s="131"/>
      <c r="I32" s="131"/>
      <c r="J32" s="131"/>
      <c r="K32" s="131"/>
      <c r="L32" s="143"/>
    </row>
    <row r="33" spans="1:12" s="121" customFormat="1" ht="15" customHeight="1" x14ac:dyDescent="0.2">
      <c r="A33" s="72">
        <f>ROW()</f>
        <v>33</v>
      </c>
      <c r="B33" s="131"/>
      <c r="C33" s="178"/>
      <c r="D33" s="179"/>
      <c r="E33" s="179"/>
      <c r="F33" s="179"/>
      <c r="G33" s="179"/>
      <c r="H33" s="179"/>
      <c r="I33" s="179"/>
      <c r="J33" s="179"/>
      <c r="K33" s="180"/>
      <c r="L33" s="143"/>
    </row>
    <row r="34" spans="1:12" s="121" customFormat="1" ht="15" customHeight="1" x14ac:dyDescent="0.2">
      <c r="A34" s="72">
        <f>ROW()</f>
        <v>34</v>
      </c>
      <c r="B34" s="131"/>
      <c r="C34" s="181"/>
      <c r="D34" s="182"/>
      <c r="E34" s="182"/>
      <c r="F34" s="182"/>
      <c r="G34" s="182"/>
      <c r="H34" s="182"/>
      <c r="I34" s="182"/>
      <c r="J34" s="182"/>
      <c r="K34" s="183"/>
      <c r="L34" s="143"/>
    </row>
    <row r="35" spans="1:12" s="121" customFormat="1" ht="15" customHeight="1" x14ac:dyDescent="0.2">
      <c r="A35" s="72">
        <f>ROW()</f>
        <v>35</v>
      </c>
      <c r="B35" s="131"/>
      <c r="C35" s="184"/>
      <c r="D35" s="185"/>
      <c r="E35" s="185"/>
      <c r="F35" s="185"/>
      <c r="G35" s="185"/>
      <c r="H35" s="185"/>
      <c r="I35" s="185"/>
      <c r="J35" s="185"/>
      <c r="K35" s="186"/>
      <c r="L35" s="143"/>
    </row>
    <row r="36" spans="1:12" ht="46.15" customHeight="1" x14ac:dyDescent="0.25">
      <c r="A36" s="72">
        <f>ROW()</f>
        <v>36</v>
      </c>
      <c r="B36" s="130" t="s">
        <v>209</v>
      </c>
      <c r="C36" s="126"/>
      <c r="D36" s="131"/>
      <c r="E36" s="131"/>
      <c r="F36" s="131"/>
      <c r="G36" s="174" t="s">
        <v>166</v>
      </c>
      <c r="H36" s="174"/>
      <c r="I36" s="174"/>
      <c r="J36" s="131"/>
      <c r="K36" s="131"/>
      <c r="L36" s="143"/>
    </row>
    <row r="37" spans="1:12" ht="15" customHeight="1" x14ac:dyDescent="0.2">
      <c r="A37" s="72">
        <f>ROW()</f>
        <v>37</v>
      </c>
      <c r="B37" s="131"/>
      <c r="C37" s="146" t="s">
        <v>165</v>
      </c>
      <c r="D37" s="131"/>
      <c r="E37" s="146"/>
      <c r="F37" s="131"/>
      <c r="G37" s="133"/>
      <c r="H37" s="134"/>
      <c r="I37" s="135"/>
      <c r="J37" s="131"/>
      <c r="K37" s="131"/>
      <c r="L37" s="143"/>
    </row>
    <row r="38" spans="1:12" ht="15" customHeight="1" x14ac:dyDescent="0.2">
      <c r="A38" s="72">
        <f>ROW()</f>
        <v>38</v>
      </c>
      <c r="B38" s="131"/>
      <c r="C38" s="146" t="s">
        <v>165</v>
      </c>
      <c r="D38" s="131"/>
      <c r="E38" s="146"/>
      <c r="F38" s="131"/>
      <c r="G38" s="133"/>
      <c r="H38" s="134"/>
      <c r="I38" s="135"/>
      <c r="J38" s="131"/>
      <c r="K38" s="131"/>
      <c r="L38" s="143"/>
    </row>
    <row r="39" spans="1:12" ht="15" customHeight="1" x14ac:dyDescent="0.2">
      <c r="A39" s="72">
        <f>ROW()</f>
        <v>39</v>
      </c>
      <c r="B39" s="131"/>
      <c r="C39" s="146" t="s">
        <v>165</v>
      </c>
      <c r="D39" s="131"/>
      <c r="E39" s="146"/>
      <c r="F39" s="131"/>
      <c r="G39" s="133"/>
      <c r="H39" s="134"/>
      <c r="I39" s="135"/>
      <c r="J39" s="131"/>
      <c r="K39" s="131"/>
      <c r="L39" s="143"/>
    </row>
    <row r="40" spans="1:12" ht="15" customHeight="1" thickBot="1" x14ac:dyDescent="0.25">
      <c r="A40" s="72">
        <f>ROW()</f>
        <v>40</v>
      </c>
      <c r="B40" s="131"/>
      <c r="C40" s="146" t="s">
        <v>165</v>
      </c>
      <c r="D40" s="131"/>
      <c r="E40" s="146"/>
      <c r="F40" s="131"/>
      <c r="G40" s="133"/>
      <c r="H40" s="134"/>
      <c r="I40" s="135"/>
      <c r="J40" s="131"/>
      <c r="K40" s="131"/>
      <c r="L40" s="143"/>
    </row>
    <row r="41" spans="1:12" ht="15" customHeight="1" thickBot="1" x14ac:dyDescent="0.25">
      <c r="A41" s="72">
        <f>ROW()</f>
        <v>41</v>
      </c>
      <c r="B41" s="131"/>
      <c r="C41" s="126" t="s">
        <v>150</v>
      </c>
      <c r="D41" s="131"/>
      <c r="E41" s="112">
        <f>SUM(E37:E40)</f>
        <v>0</v>
      </c>
      <c r="F41" s="131"/>
      <c r="G41" s="131"/>
      <c r="H41" s="131"/>
      <c r="I41" s="131"/>
      <c r="J41" s="131"/>
      <c r="K41" s="131"/>
      <c r="L41" s="143"/>
    </row>
    <row r="42" spans="1:12" ht="25.15" customHeight="1" x14ac:dyDescent="0.2">
      <c r="A42" s="72">
        <f>ROW()</f>
        <v>42</v>
      </c>
      <c r="B42" s="131"/>
      <c r="C42" s="175" t="s">
        <v>177</v>
      </c>
      <c r="D42" s="175"/>
      <c r="E42" s="175"/>
      <c r="F42" s="175"/>
      <c r="G42" s="175"/>
      <c r="H42" s="175"/>
      <c r="I42" s="175"/>
      <c r="J42" s="175"/>
      <c r="K42" s="175"/>
      <c r="L42" s="143"/>
    </row>
    <row r="43" spans="1:12" ht="15" customHeight="1" x14ac:dyDescent="0.2">
      <c r="A43" s="72">
        <f>ROW()</f>
        <v>43</v>
      </c>
      <c r="B43" s="131"/>
      <c r="C43" s="178"/>
      <c r="D43" s="179"/>
      <c r="E43" s="179"/>
      <c r="F43" s="179"/>
      <c r="G43" s="179"/>
      <c r="H43" s="179"/>
      <c r="I43" s="179"/>
      <c r="J43" s="179"/>
      <c r="K43" s="180"/>
      <c r="L43" s="143"/>
    </row>
    <row r="44" spans="1:12" ht="15" customHeight="1" x14ac:dyDescent="0.2">
      <c r="A44" s="72">
        <f>ROW()</f>
        <v>44</v>
      </c>
      <c r="B44" s="131"/>
      <c r="C44" s="181"/>
      <c r="D44" s="182"/>
      <c r="E44" s="182"/>
      <c r="F44" s="182"/>
      <c r="G44" s="182"/>
      <c r="H44" s="182"/>
      <c r="I44" s="182"/>
      <c r="J44" s="182"/>
      <c r="K44" s="183"/>
      <c r="L44" s="143"/>
    </row>
    <row r="45" spans="1:12" ht="15" customHeight="1" x14ac:dyDescent="0.2">
      <c r="A45" s="72">
        <f>ROW()</f>
        <v>45</v>
      </c>
      <c r="B45" s="131"/>
      <c r="C45" s="184"/>
      <c r="D45" s="185"/>
      <c r="E45" s="185"/>
      <c r="F45" s="185"/>
      <c r="G45" s="185"/>
      <c r="H45" s="185"/>
      <c r="I45" s="185"/>
      <c r="J45" s="185"/>
      <c r="K45" s="186"/>
      <c r="L45" s="143"/>
    </row>
    <row r="46" spans="1:12" ht="23.45" customHeight="1" x14ac:dyDescent="0.25">
      <c r="A46" s="72">
        <f>ROW()</f>
        <v>46</v>
      </c>
      <c r="B46" s="130" t="s">
        <v>210</v>
      </c>
      <c r="C46" s="126"/>
      <c r="D46" s="131"/>
      <c r="E46" s="131"/>
      <c r="F46" s="131"/>
      <c r="G46" s="131"/>
      <c r="H46" s="131"/>
      <c r="I46" s="131"/>
      <c r="J46" s="131"/>
      <c r="K46" s="131"/>
      <c r="L46" s="143"/>
    </row>
    <row r="47" spans="1:12" ht="15" customHeight="1" x14ac:dyDescent="0.2">
      <c r="A47" s="72">
        <f>ROW()</f>
        <v>47</v>
      </c>
      <c r="B47" s="131"/>
      <c r="C47" s="126"/>
      <c r="D47" s="131"/>
      <c r="E47" s="131"/>
      <c r="F47" s="131"/>
      <c r="G47" s="131"/>
      <c r="H47" s="131"/>
      <c r="I47" s="131"/>
      <c r="J47" s="131"/>
      <c r="K47" s="131"/>
      <c r="L47" s="143"/>
    </row>
    <row r="48" spans="1:12" ht="15" customHeight="1" x14ac:dyDescent="0.2">
      <c r="A48" s="72">
        <f>ROW()</f>
        <v>48</v>
      </c>
      <c r="B48" s="131"/>
      <c r="C48" s="126" t="s">
        <v>103</v>
      </c>
      <c r="D48" s="131"/>
      <c r="E48" s="147">
        <f>IF(ISNUMBER('Pricing CoverSheet'!$C$14),'Pricing CoverSheet'!$C$14,"")</f>
        <v>40999</v>
      </c>
      <c r="F48" s="131"/>
      <c r="G48" s="131"/>
      <c r="H48" s="131"/>
      <c r="I48" s="131"/>
      <c r="J48" s="131"/>
      <c r="K48" s="131"/>
      <c r="L48" s="143"/>
    </row>
    <row r="49" spans="1:34" ht="15" customHeight="1" x14ac:dyDescent="0.2">
      <c r="A49" s="72">
        <f>ROW()</f>
        <v>49</v>
      </c>
      <c r="B49" s="131"/>
      <c r="C49" s="126" t="s">
        <v>246</v>
      </c>
      <c r="D49" s="131"/>
      <c r="E49" s="53">
        <v>41000</v>
      </c>
      <c r="F49" s="131"/>
      <c r="G49" s="131"/>
      <c r="H49" s="131"/>
      <c r="I49" s="131"/>
      <c r="J49" s="131"/>
      <c r="K49" s="131"/>
      <c r="L49" s="143"/>
    </row>
    <row r="50" spans="1:34" ht="25.5" x14ac:dyDescent="0.2">
      <c r="A50" s="72">
        <f>ROW()</f>
        <v>50</v>
      </c>
      <c r="B50" s="131"/>
      <c r="C50" s="126"/>
      <c r="D50" s="131"/>
      <c r="E50" s="111" t="s">
        <v>133</v>
      </c>
      <c r="F50" s="111" t="s">
        <v>132</v>
      </c>
      <c r="G50" s="131"/>
      <c r="H50" s="131"/>
      <c r="I50" s="131"/>
      <c r="J50" s="131"/>
      <c r="K50" s="131"/>
      <c r="L50" s="143"/>
    </row>
    <row r="51" spans="1:34" ht="15" customHeight="1" x14ac:dyDescent="0.2">
      <c r="A51" s="72">
        <f>ROW()</f>
        <v>51</v>
      </c>
      <c r="B51" s="131"/>
      <c r="C51" s="126" t="s">
        <v>134</v>
      </c>
      <c r="D51" s="131"/>
      <c r="E51" s="125"/>
      <c r="F51" s="125">
        <v>182</v>
      </c>
      <c r="G51" s="131"/>
      <c r="H51" s="131"/>
      <c r="I51" s="131"/>
      <c r="J51" s="131"/>
      <c r="K51" s="131"/>
      <c r="L51" s="143"/>
    </row>
    <row r="52" spans="1:34" ht="30" customHeight="1" x14ac:dyDescent="0.2">
      <c r="A52" s="72">
        <f>ROW()</f>
        <v>52</v>
      </c>
      <c r="B52" s="131"/>
      <c r="C52" s="129" t="s">
        <v>178</v>
      </c>
      <c r="D52" s="131"/>
      <c r="E52" s="131"/>
      <c r="F52" s="131"/>
      <c r="G52" s="131"/>
      <c r="H52" s="131"/>
      <c r="I52" s="131"/>
      <c r="J52" s="131"/>
      <c r="K52" s="131"/>
      <c r="L52" s="143"/>
    </row>
    <row r="53" spans="1:34" ht="58.15" customHeight="1" x14ac:dyDescent="0.2">
      <c r="A53" s="72">
        <f>ROW()</f>
        <v>53</v>
      </c>
      <c r="B53" s="131"/>
      <c r="C53" s="195"/>
      <c r="D53" s="196"/>
      <c r="E53" s="196"/>
      <c r="F53" s="196"/>
      <c r="G53" s="196"/>
      <c r="H53" s="196"/>
      <c r="I53" s="196"/>
      <c r="J53" s="196"/>
      <c r="K53" s="197"/>
      <c r="L53" s="143"/>
    </row>
    <row r="54" spans="1:34" ht="15" customHeight="1" x14ac:dyDescent="0.2">
      <c r="A54" s="73">
        <f>ROW()</f>
        <v>54</v>
      </c>
      <c r="B54" s="115"/>
      <c r="C54" s="116"/>
      <c r="D54" s="115"/>
      <c r="E54" s="115"/>
      <c r="F54" s="115"/>
      <c r="G54" s="115"/>
      <c r="H54" s="115"/>
      <c r="I54" s="115"/>
      <c r="J54" s="115"/>
      <c r="K54" s="115"/>
      <c r="L54" s="148" t="s">
        <v>255</v>
      </c>
    </row>
    <row r="55" spans="1:34" ht="15" customHeight="1" x14ac:dyDescent="0.2">
      <c r="A55" s="102"/>
      <c r="B55" s="65"/>
      <c r="C55" s="25"/>
      <c r="D55" s="65"/>
      <c r="E55" s="65"/>
      <c r="F55" s="65"/>
      <c r="G55" s="65"/>
      <c r="H55" s="65"/>
      <c r="I55" s="65"/>
      <c r="J55" s="65"/>
      <c r="K55" s="65"/>
      <c r="L55" s="66"/>
    </row>
    <row r="56" spans="1:34" s="3" customFormat="1" ht="12.75" customHeight="1" x14ac:dyDescent="0.2">
      <c r="A56" s="136"/>
      <c r="B56" s="137"/>
      <c r="C56" s="137"/>
      <c r="D56" s="137"/>
      <c r="E56" s="137"/>
      <c r="F56" s="137"/>
      <c r="G56" s="137"/>
      <c r="H56" s="137"/>
      <c r="I56" s="137"/>
      <c r="J56" s="137"/>
      <c r="K56" s="137"/>
      <c r="L56" s="138"/>
      <c r="M56"/>
      <c r="N56"/>
      <c r="O56"/>
      <c r="P56"/>
      <c r="Q56"/>
      <c r="R56"/>
      <c r="S56"/>
    </row>
    <row r="57" spans="1:34" s="3" customFormat="1" ht="16.5" customHeight="1" x14ac:dyDescent="0.25">
      <c r="A57" s="139"/>
      <c r="B57" s="30"/>
      <c r="C57" s="30"/>
      <c r="D57" s="30"/>
      <c r="E57" s="30"/>
      <c r="F57" s="30"/>
      <c r="G57" s="30"/>
      <c r="H57" s="59" t="s">
        <v>41</v>
      </c>
      <c r="I57" s="189"/>
      <c r="J57" s="190"/>
      <c r="K57" s="191"/>
      <c r="L57" s="68"/>
      <c r="M57"/>
      <c r="N57"/>
      <c r="O57"/>
      <c r="P57"/>
      <c r="Q57"/>
      <c r="R57"/>
      <c r="S57"/>
    </row>
    <row r="58" spans="1:34" s="3" customFormat="1" ht="16.5" customHeight="1" x14ac:dyDescent="0.25">
      <c r="A58" s="139"/>
      <c r="B58" s="30"/>
      <c r="C58" s="30"/>
      <c r="D58" s="30"/>
      <c r="E58" s="30"/>
      <c r="F58" s="30"/>
      <c r="G58" s="30"/>
      <c r="H58" s="59" t="s">
        <v>73</v>
      </c>
      <c r="I58" s="192"/>
      <c r="J58" s="193"/>
      <c r="K58" s="194"/>
      <c r="L58" s="68"/>
      <c r="M58"/>
      <c r="N58"/>
      <c r="O58"/>
      <c r="P58"/>
      <c r="Q58"/>
      <c r="R58"/>
      <c r="S58"/>
    </row>
    <row r="59" spans="1:34" s="3" customFormat="1" ht="20.25" customHeight="1" x14ac:dyDescent="0.25">
      <c r="A59" s="149" t="s">
        <v>211</v>
      </c>
      <c r="B59" s="10"/>
      <c r="C59" s="10"/>
      <c r="D59" s="10"/>
      <c r="E59" s="10"/>
      <c r="F59" s="10"/>
      <c r="G59" s="10"/>
      <c r="H59" s="10"/>
      <c r="I59" s="10"/>
      <c r="J59" s="10"/>
      <c r="K59" s="10"/>
      <c r="L59" s="68"/>
      <c r="M59"/>
      <c r="N59"/>
      <c r="O59"/>
      <c r="P59"/>
      <c r="Q59"/>
      <c r="R59"/>
      <c r="S59"/>
    </row>
    <row r="60" spans="1:34" s="3" customFormat="1" ht="12.75" customHeight="1" x14ac:dyDescent="0.2">
      <c r="A60" s="71" t="s">
        <v>87</v>
      </c>
      <c r="B60" s="12" t="s">
        <v>139</v>
      </c>
      <c r="C60" s="30"/>
      <c r="D60" s="30"/>
      <c r="E60" s="30"/>
      <c r="F60" s="30"/>
      <c r="G60" s="30"/>
      <c r="H60" s="30"/>
      <c r="I60" s="30"/>
      <c r="J60" s="30"/>
      <c r="K60" s="30"/>
      <c r="L60" s="69"/>
      <c r="M60"/>
      <c r="N60"/>
      <c r="O60"/>
      <c r="P60"/>
      <c r="Q60"/>
      <c r="R60"/>
      <c r="S60"/>
      <c r="T60"/>
      <c r="U60"/>
      <c r="V60"/>
      <c r="W60"/>
      <c r="X60"/>
      <c r="Y60"/>
      <c r="Z60"/>
      <c r="AA60"/>
      <c r="AB60"/>
      <c r="AC60"/>
      <c r="AD60"/>
      <c r="AE60"/>
      <c r="AF60"/>
      <c r="AG60"/>
      <c r="AH60"/>
    </row>
    <row r="61" spans="1:34" ht="24.95" customHeight="1" x14ac:dyDescent="0.25">
      <c r="A61" s="72">
        <f>ROW()</f>
        <v>61</v>
      </c>
      <c r="B61" s="130" t="s">
        <v>227</v>
      </c>
      <c r="C61" s="131"/>
      <c r="D61" s="131"/>
      <c r="E61" s="131"/>
      <c r="F61" s="131"/>
      <c r="G61" s="131"/>
      <c r="H61" s="131"/>
      <c r="I61" s="131"/>
      <c r="J61" s="131"/>
      <c r="K61" s="131"/>
      <c r="L61" s="143"/>
    </row>
    <row r="62" spans="1:34" ht="30" customHeight="1" x14ac:dyDescent="0.2">
      <c r="A62" s="72">
        <f>ROW()</f>
        <v>62</v>
      </c>
      <c r="B62" s="124"/>
      <c r="C62" s="129" t="s">
        <v>185</v>
      </c>
      <c r="D62" s="131"/>
      <c r="E62" s="131"/>
      <c r="F62" s="131"/>
      <c r="G62" s="131"/>
      <c r="H62" s="131"/>
      <c r="I62" s="131"/>
      <c r="J62" s="131"/>
      <c r="K62" s="131"/>
      <c r="L62" s="143"/>
    </row>
    <row r="63" spans="1:34" ht="15" customHeight="1" x14ac:dyDescent="0.2">
      <c r="A63" s="72">
        <f>ROW()</f>
        <v>63</v>
      </c>
      <c r="B63" s="124"/>
      <c r="C63" s="173"/>
      <c r="D63" s="173"/>
      <c r="E63" s="173"/>
      <c r="F63" s="173"/>
      <c r="G63" s="173"/>
      <c r="H63" s="173"/>
      <c r="I63" s="173"/>
      <c r="J63" s="173"/>
      <c r="K63" s="131"/>
      <c r="L63" s="143"/>
    </row>
    <row r="64" spans="1:34" ht="15" customHeight="1" x14ac:dyDescent="0.2">
      <c r="A64" s="72">
        <f>ROW()</f>
        <v>64</v>
      </c>
      <c r="B64" s="124"/>
      <c r="C64" s="173"/>
      <c r="D64" s="173"/>
      <c r="E64" s="173"/>
      <c r="F64" s="173"/>
      <c r="G64" s="173"/>
      <c r="H64" s="173"/>
      <c r="I64" s="173"/>
      <c r="J64" s="173"/>
      <c r="K64" s="131"/>
      <c r="L64" s="143"/>
    </row>
    <row r="65" spans="1:12" ht="15" customHeight="1" x14ac:dyDescent="0.2">
      <c r="A65" s="72">
        <f>ROW()</f>
        <v>65</v>
      </c>
      <c r="B65" s="124"/>
      <c r="C65" s="173"/>
      <c r="D65" s="173"/>
      <c r="E65" s="173"/>
      <c r="F65" s="173"/>
      <c r="G65" s="173"/>
      <c r="H65" s="173"/>
      <c r="I65" s="173"/>
      <c r="J65" s="173"/>
      <c r="K65" s="131"/>
      <c r="L65" s="143"/>
    </row>
    <row r="66" spans="1:12" ht="15" customHeight="1" x14ac:dyDescent="0.2">
      <c r="A66" s="72">
        <f>ROW()</f>
        <v>66</v>
      </c>
      <c r="B66" s="124"/>
      <c r="C66" s="173"/>
      <c r="D66" s="173"/>
      <c r="E66" s="173"/>
      <c r="F66" s="173"/>
      <c r="G66" s="173"/>
      <c r="H66" s="173"/>
      <c r="I66" s="173"/>
      <c r="J66" s="173"/>
      <c r="K66" s="131"/>
      <c r="L66" s="143"/>
    </row>
    <row r="67" spans="1:12" ht="15" customHeight="1" x14ac:dyDescent="0.2">
      <c r="A67" s="72">
        <f>ROW()</f>
        <v>67</v>
      </c>
      <c r="B67" s="124"/>
      <c r="C67" s="173"/>
      <c r="D67" s="173"/>
      <c r="E67" s="173"/>
      <c r="F67" s="173"/>
      <c r="G67" s="173"/>
      <c r="H67" s="173"/>
      <c r="I67" s="173"/>
      <c r="J67" s="173"/>
      <c r="K67" s="131"/>
      <c r="L67" s="143"/>
    </row>
    <row r="68" spans="1:12" ht="15" customHeight="1" x14ac:dyDescent="0.2">
      <c r="A68" s="72">
        <f>ROW()</f>
        <v>68</v>
      </c>
      <c r="B68" s="124"/>
      <c r="C68" s="173"/>
      <c r="D68" s="173"/>
      <c r="E68" s="173"/>
      <c r="F68" s="173"/>
      <c r="G68" s="173"/>
      <c r="H68" s="173"/>
      <c r="I68" s="173"/>
      <c r="J68" s="173"/>
      <c r="K68" s="131"/>
      <c r="L68" s="143"/>
    </row>
    <row r="69" spans="1:12" ht="15" customHeight="1" x14ac:dyDescent="0.2">
      <c r="A69" s="72">
        <f>ROW()</f>
        <v>69</v>
      </c>
      <c r="B69" s="124"/>
      <c r="C69" s="173"/>
      <c r="D69" s="173"/>
      <c r="E69" s="173"/>
      <c r="F69" s="173"/>
      <c r="G69" s="173"/>
      <c r="H69" s="173"/>
      <c r="I69" s="173"/>
      <c r="J69" s="173"/>
      <c r="K69" s="131"/>
      <c r="L69" s="143"/>
    </row>
    <row r="70" spans="1:12" ht="15" customHeight="1" x14ac:dyDescent="0.2">
      <c r="A70" s="72">
        <f>ROW()</f>
        <v>70</v>
      </c>
      <c r="B70" s="124"/>
      <c r="C70" s="173"/>
      <c r="D70" s="173"/>
      <c r="E70" s="173"/>
      <c r="F70" s="173"/>
      <c r="G70" s="173"/>
      <c r="H70" s="173"/>
      <c r="I70" s="173"/>
      <c r="J70" s="173"/>
      <c r="K70" s="131"/>
      <c r="L70" s="143"/>
    </row>
    <row r="71" spans="1:12" ht="60" customHeight="1" x14ac:dyDescent="0.2">
      <c r="A71" s="72">
        <f>ROW()</f>
        <v>71</v>
      </c>
      <c r="B71" s="124"/>
      <c r="C71" s="129" t="s">
        <v>44</v>
      </c>
      <c r="D71" s="124"/>
      <c r="E71" s="124"/>
      <c r="F71" s="24" t="s">
        <v>16</v>
      </c>
      <c r="G71" s="24" t="s">
        <v>17</v>
      </c>
      <c r="H71" s="24" t="s">
        <v>18</v>
      </c>
      <c r="I71" s="24" t="s">
        <v>19</v>
      </c>
      <c r="J71" s="24" t="s">
        <v>20</v>
      </c>
      <c r="K71" s="131"/>
      <c r="L71" s="143"/>
    </row>
    <row r="72" spans="1:12" x14ac:dyDescent="0.2">
      <c r="A72" s="72">
        <f>ROW()</f>
        <v>72</v>
      </c>
      <c r="B72" s="124"/>
      <c r="C72" s="129"/>
      <c r="D72" s="124"/>
      <c r="E72" s="124"/>
      <c r="F72" s="32">
        <f>IF(ISNUMBER('Pricing CoverSheet'!$C$12),DATE(YEAR('Pricing CoverSheet'!$C$12),MONTH('Pricing CoverSheet'!$C$12),DAY('Pricing CoverSheet'!$C$12)),"")</f>
        <v>41364</v>
      </c>
      <c r="G72" s="32">
        <f>IF(ISNUMBER('Pricing CoverSheet'!$C$12),DATE(YEAR('Pricing CoverSheet'!$C$12)+1,MONTH('Pricing CoverSheet'!$C$12),DAY('Pricing CoverSheet'!$C$12)),"")</f>
        <v>41729</v>
      </c>
      <c r="H72" s="32">
        <f>IF(ISNUMBER('Pricing CoverSheet'!$C$12),DATE(YEAR('Pricing CoverSheet'!$C$12)+2,MONTH('Pricing CoverSheet'!$C$12),DAY('Pricing CoverSheet'!$C$12)),"")</f>
        <v>42094</v>
      </c>
      <c r="I72" s="32">
        <f>IF(ISNUMBER('Pricing CoverSheet'!$C$12),DATE(YEAR('Pricing CoverSheet'!$C$12)+3,MONTH('Pricing CoverSheet'!$C$12),DAY('Pricing CoverSheet'!$C$12)),"")</f>
        <v>42460</v>
      </c>
      <c r="J72" s="32">
        <f>IF(ISNUMBER('Pricing CoverSheet'!$C$12),DATE(YEAR('Pricing CoverSheet'!$C$12)+4,MONTH('Pricing CoverSheet'!$C$12),DAY('Pricing CoverSheet'!$C$12)),"")</f>
        <v>42825</v>
      </c>
      <c r="K72" s="131"/>
      <c r="L72" s="143"/>
    </row>
    <row r="73" spans="1:12" x14ac:dyDescent="0.2">
      <c r="A73" s="72">
        <f>ROW()</f>
        <v>73</v>
      </c>
      <c r="B73" s="124"/>
      <c r="C73" s="126" t="s">
        <v>236</v>
      </c>
      <c r="D73" s="124"/>
      <c r="E73" s="124"/>
      <c r="F73" s="125"/>
      <c r="G73" s="125"/>
      <c r="H73" s="125"/>
      <c r="I73" s="125"/>
      <c r="J73" s="125"/>
      <c r="K73" s="131"/>
      <c r="L73" s="143"/>
    </row>
    <row r="74" spans="1:12" x14ac:dyDescent="0.2">
      <c r="A74" s="72">
        <f>ROW()</f>
        <v>74</v>
      </c>
      <c r="B74" s="16" t="s">
        <v>47</v>
      </c>
      <c r="C74" s="126" t="s">
        <v>237</v>
      </c>
      <c r="D74" s="124"/>
      <c r="E74" s="124"/>
      <c r="F74" s="125"/>
      <c r="G74" s="125"/>
      <c r="H74" s="125"/>
      <c r="I74" s="125"/>
      <c r="J74" s="125"/>
      <c r="K74" s="131"/>
      <c r="L74" s="143"/>
    </row>
    <row r="75" spans="1:12" x14ac:dyDescent="0.2">
      <c r="A75" s="72">
        <f>ROW()</f>
        <v>75</v>
      </c>
      <c r="B75" s="124"/>
      <c r="C75" s="19" t="s">
        <v>250</v>
      </c>
      <c r="D75" s="124"/>
      <c r="E75" s="124"/>
      <c r="F75" s="17">
        <f>SUM(F73:F74)</f>
        <v>0</v>
      </c>
      <c r="G75" s="17">
        <f>SUM(G73:G74)</f>
        <v>0</v>
      </c>
      <c r="H75" s="17">
        <f>SUM(H73:H74)</f>
        <v>0</v>
      </c>
      <c r="I75" s="17">
        <f>SUM(I73:I74)</f>
        <v>0</v>
      </c>
      <c r="J75" s="17">
        <f>SUM(J73:J74)</f>
        <v>0</v>
      </c>
      <c r="K75" s="131"/>
      <c r="L75" s="143"/>
    </row>
    <row r="76" spans="1:12" x14ac:dyDescent="0.2">
      <c r="A76" s="72">
        <f>ROW()</f>
        <v>76</v>
      </c>
      <c r="B76" s="124"/>
      <c r="C76" s="129"/>
      <c r="D76" s="124"/>
      <c r="E76" s="124"/>
      <c r="F76" s="32"/>
      <c r="G76" s="32"/>
      <c r="H76" s="32"/>
      <c r="I76" s="32"/>
      <c r="J76" s="32"/>
      <c r="K76" s="131"/>
      <c r="L76" s="143"/>
    </row>
    <row r="77" spans="1:12" x14ac:dyDescent="0.2">
      <c r="A77" s="72">
        <f>ROW()</f>
        <v>77</v>
      </c>
      <c r="B77" s="16" t="s">
        <v>45</v>
      </c>
      <c r="C77" s="126" t="s">
        <v>72</v>
      </c>
      <c r="D77" s="124"/>
      <c r="E77" s="124"/>
      <c r="F77" s="125"/>
      <c r="G77" s="125"/>
      <c r="H77" s="125"/>
      <c r="I77" s="125"/>
      <c r="J77" s="125"/>
      <c r="K77" s="131"/>
      <c r="L77" s="143"/>
    </row>
    <row r="78" spans="1:12" x14ac:dyDescent="0.2">
      <c r="A78" s="72">
        <f>ROW()</f>
        <v>78</v>
      </c>
      <c r="B78" s="16" t="s">
        <v>45</v>
      </c>
      <c r="C78" s="126" t="s">
        <v>27</v>
      </c>
      <c r="D78" s="124"/>
      <c r="E78" s="124"/>
      <c r="F78" s="17">
        <f>F120</f>
        <v>0</v>
      </c>
      <c r="G78" s="17">
        <f>G120</f>
        <v>0</v>
      </c>
      <c r="H78" s="17">
        <f>H120</f>
        <v>0</v>
      </c>
      <c r="I78" s="17">
        <f>I120</f>
        <v>0</v>
      </c>
      <c r="J78" s="17">
        <f>J120</f>
        <v>0</v>
      </c>
      <c r="K78" s="131"/>
      <c r="L78" s="143"/>
    </row>
    <row r="79" spans="1:12" x14ac:dyDescent="0.2">
      <c r="A79" s="72">
        <f>ROW()</f>
        <v>79</v>
      </c>
      <c r="B79" s="16" t="s">
        <v>45</v>
      </c>
      <c r="C79" s="126" t="s">
        <v>162</v>
      </c>
      <c r="D79" s="124"/>
      <c r="E79" s="124"/>
      <c r="F79" s="125"/>
      <c r="G79" s="125"/>
      <c r="H79" s="125"/>
      <c r="I79" s="125"/>
      <c r="J79" s="125"/>
      <c r="K79" s="131"/>
      <c r="L79" s="143"/>
    </row>
    <row r="80" spans="1:12" x14ac:dyDescent="0.2">
      <c r="A80" s="72">
        <f>ROW()</f>
        <v>80</v>
      </c>
      <c r="B80" s="16" t="s">
        <v>47</v>
      </c>
      <c r="C80" s="126" t="s">
        <v>28</v>
      </c>
      <c r="D80" s="124"/>
      <c r="E80" s="124"/>
      <c r="F80" s="17">
        <f>-F121</f>
        <v>0</v>
      </c>
      <c r="G80" s="17">
        <f>-G121</f>
        <v>0</v>
      </c>
      <c r="H80" s="17">
        <f>-H121</f>
        <v>0</v>
      </c>
      <c r="I80" s="17">
        <f>-I121</f>
        <v>0</v>
      </c>
      <c r="J80" s="17">
        <f>-J121</f>
        <v>0</v>
      </c>
      <c r="K80" s="131"/>
      <c r="L80" s="143"/>
    </row>
    <row r="81" spans="1:12" x14ac:dyDescent="0.2">
      <c r="A81" s="72">
        <f>ROW()</f>
        <v>81</v>
      </c>
      <c r="B81" s="124"/>
      <c r="C81" s="129"/>
      <c r="D81" s="124"/>
      <c r="E81" s="124"/>
      <c r="F81" s="32"/>
      <c r="G81" s="32"/>
      <c r="H81" s="32"/>
      <c r="I81" s="32"/>
      <c r="J81" s="32"/>
      <c r="K81" s="131"/>
      <c r="L81" s="143"/>
    </row>
    <row r="82" spans="1:12" x14ac:dyDescent="0.2">
      <c r="A82" s="72">
        <f>ROW()</f>
        <v>82</v>
      </c>
      <c r="B82" s="124"/>
      <c r="C82" s="118" t="s">
        <v>146</v>
      </c>
      <c r="D82" s="124"/>
      <c r="E82" s="124"/>
      <c r="F82" s="17">
        <f>F75-F77-F78-F79+F80</f>
        <v>0</v>
      </c>
      <c r="G82" s="17">
        <f>G75-G77-G78-G79+G80</f>
        <v>0</v>
      </c>
      <c r="H82" s="17">
        <f>H75-H77-H78-H79+H80</f>
        <v>0</v>
      </c>
      <c r="I82" s="17">
        <f>I75-I77-I78-I79+I80</f>
        <v>0</v>
      </c>
      <c r="J82" s="17">
        <f>J75-J77-J78-J79+J80</f>
        <v>0</v>
      </c>
      <c r="K82" s="131"/>
      <c r="L82" s="143"/>
    </row>
    <row r="83" spans="1:12" x14ac:dyDescent="0.2">
      <c r="A83" s="72">
        <f>ROW()</f>
        <v>83</v>
      </c>
      <c r="B83" s="124"/>
      <c r="C83" s="129"/>
      <c r="D83" s="124"/>
      <c r="E83" s="124"/>
      <c r="F83" s="32"/>
      <c r="G83" s="32"/>
      <c r="H83" s="32"/>
      <c r="I83" s="32"/>
      <c r="J83" s="32"/>
      <c r="K83" s="131"/>
      <c r="L83" s="143"/>
    </row>
    <row r="84" spans="1:12" x14ac:dyDescent="0.2">
      <c r="A84" s="72">
        <f>ROW()</f>
        <v>84</v>
      </c>
      <c r="B84" s="124"/>
      <c r="C84" s="118" t="s">
        <v>147</v>
      </c>
      <c r="D84" s="124"/>
      <c r="E84" s="124"/>
      <c r="F84" s="17">
        <f>F119+0.5*(F122-F123)</f>
        <v>0</v>
      </c>
      <c r="G84" s="17">
        <f>G119+0.5*(G122-G123)</f>
        <v>0</v>
      </c>
      <c r="H84" s="17">
        <f>H119+0.5*(H122-H123)</f>
        <v>0</v>
      </c>
      <c r="I84" s="17">
        <f>I119+0.5*(I122-I123)</f>
        <v>0</v>
      </c>
      <c r="J84" s="17">
        <f>J119+0.5*(J122-J123)</f>
        <v>0</v>
      </c>
      <c r="K84" s="131"/>
      <c r="L84" s="143"/>
    </row>
    <row r="85" spans="1:12" x14ac:dyDescent="0.2">
      <c r="A85" s="72">
        <f>ROW()</f>
        <v>85</v>
      </c>
      <c r="B85" s="124"/>
      <c r="C85" s="129"/>
      <c r="D85" s="124"/>
      <c r="E85" s="124"/>
      <c r="F85" s="32"/>
      <c r="G85" s="32"/>
      <c r="H85" s="32"/>
      <c r="I85" s="32"/>
      <c r="J85" s="32"/>
      <c r="K85" s="131"/>
      <c r="L85" s="143"/>
    </row>
    <row r="86" spans="1:12" x14ac:dyDescent="0.2">
      <c r="A86" s="72">
        <f>ROW()</f>
        <v>86</v>
      </c>
      <c r="B86" s="124"/>
      <c r="C86" s="118" t="s">
        <v>148</v>
      </c>
      <c r="D86" s="124"/>
      <c r="E86" s="124"/>
      <c r="F86" s="119" t="str">
        <f>IFERROR("",F82/F84)</f>
        <v/>
      </c>
      <c r="G86" s="119" t="str">
        <f t="shared" ref="G86:J86" si="3">IFERROR("",G82/G84)</f>
        <v/>
      </c>
      <c r="H86" s="119" t="str">
        <f t="shared" si="3"/>
        <v/>
      </c>
      <c r="I86" s="119" t="str">
        <f t="shared" si="3"/>
        <v/>
      </c>
      <c r="J86" s="119" t="str">
        <f t="shared" si="3"/>
        <v/>
      </c>
      <c r="K86" s="131"/>
      <c r="L86" s="143"/>
    </row>
    <row r="87" spans="1:12" x14ac:dyDescent="0.2">
      <c r="A87" s="72">
        <f>ROW()</f>
        <v>87</v>
      </c>
      <c r="B87" s="124"/>
      <c r="C87" s="129"/>
      <c r="D87" s="124"/>
      <c r="E87" s="124"/>
      <c r="F87" s="32"/>
      <c r="G87" s="32"/>
      <c r="H87" s="32"/>
      <c r="I87" s="32"/>
      <c r="J87" s="32"/>
      <c r="K87" s="131"/>
      <c r="L87" s="143"/>
    </row>
    <row r="88" spans="1:12" s="121" customFormat="1" x14ac:dyDescent="0.2">
      <c r="A88" s="72">
        <f>ROW()</f>
        <v>88</v>
      </c>
      <c r="B88" s="124"/>
      <c r="C88" s="33" t="s">
        <v>26</v>
      </c>
      <c r="D88" s="124"/>
      <c r="E88" s="124"/>
      <c r="F88" s="45"/>
      <c r="G88" s="32"/>
      <c r="H88" s="32"/>
      <c r="I88" s="32"/>
      <c r="J88" s="32"/>
      <c r="K88" s="131"/>
      <c r="L88" s="143"/>
    </row>
    <row r="89" spans="1:12" s="121" customFormat="1" x14ac:dyDescent="0.2">
      <c r="A89" s="72">
        <f>ROW()</f>
        <v>89</v>
      </c>
      <c r="B89" s="124"/>
      <c r="C89" s="33" t="s">
        <v>179</v>
      </c>
      <c r="D89" s="124"/>
      <c r="E89" s="124"/>
      <c r="F89" s="45"/>
      <c r="G89" s="32"/>
      <c r="H89" s="32"/>
      <c r="I89" s="32"/>
      <c r="J89" s="32"/>
      <c r="K89" s="131"/>
      <c r="L89" s="143"/>
    </row>
    <row r="90" spans="1:12" ht="12.6" customHeight="1" x14ac:dyDescent="0.2">
      <c r="A90" s="72">
        <f>ROW()</f>
        <v>90</v>
      </c>
      <c r="B90" s="124"/>
      <c r="C90" s="33" t="s">
        <v>251</v>
      </c>
      <c r="D90" s="124"/>
      <c r="E90" s="124"/>
      <c r="F90" s="45"/>
      <c r="G90" s="32"/>
      <c r="H90" s="32"/>
      <c r="I90" s="32"/>
      <c r="J90" s="32"/>
      <c r="K90" s="131"/>
      <c r="L90" s="143"/>
    </row>
    <row r="91" spans="1:12" s="121" customFormat="1" ht="12.6" customHeight="1" x14ac:dyDescent="0.2">
      <c r="A91" s="72">
        <f>ROW()</f>
        <v>91</v>
      </c>
      <c r="B91" s="124"/>
      <c r="C91" s="33" t="s">
        <v>252</v>
      </c>
      <c r="D91" s="124"/>
      <c r="E91" s="124"/>
      <c r="F91" s="45"/>
      <c r="G91" s="32"/>
      <c r="H91" s="32"/>
      <c r="I91" s="32"/>
      <c r="J91" s="32"/>
      <c r="K91" s="131"/>
      <c r="L91" s="143"/>
    </row>
    <row r="92" spans="1:12" ht="30" customHeight="1" x14ac:dyDescent="0.2">
      <c r="A92" s="72">
        <f>ROW()</f>
        <v>92</v>
      </c>
      <c r="B92" s="124"/>
      <c r="C92" s="129" t="s">
        <v>153</v>
      </c>
      <c r="D92" s="124"/>
      <c r="E92" s="124"/>
      <c r="F92" s="124"/>
      <c r="G92" s="124"/>
      <c r="H92" s="124"/>
      <c r="I92" s="124"/>
      <c r="J92" s="124"/>
      <c r="K92" s="131"/>
      <c r="L92" s="143"/>
    </row>
    <row r="93" spans="1:12" ht="15" customHeight="1" x14ac:dyDescent="0.2">
      <c r="A93" s="72">
        <f>ROW()</f>
        <v>93</v>
      </c>
      <c r="B93" s="124"/>
      <c r="C93" s="19" t="s">
        <v>244</v>
      </c>
      <c r="D93" s="124"/>
      <c r="E93" s="124"/>
      <c r="F93" s="17">
        <f>F73</f>
        <v>0</v>
      </c>
      <c r="G93" s="17">
        <f>G73</f>
        <v>0</v>
      </c>
      <c r="H93" s="17">
        <f>H73</f>
        <v>0</v>
      </c>
      <c r="I93" s="17">
        <f>I73</f>
        <v>0</v>
      </c>
      <c r="J93" s="17">
        <f>J73</f>
        <v>0</v>
      </c>
      <c r="K93" s="131"/>
      <c r="L93" s="143"/>
    </row>
    <row r="94" spans="1:12" ht="15" customHeight="1" thickBot="1" x14ac:dyDescent="0.25">
      <c r="A94" s="72">
        <f>ROW()</f>
        <v>94</v>
      </c>
      <c r="B94" s="124"/>
      <c r="C94" s="126" t="s">
        <v>180</v>
      </c>
      <c r="D94" s="124"/>
      <c r="E94" s="124"/>
      <c r="F94" s="125"/>
      <c r="G94" s="125"/>
      <c r="H94" s="125"/>
      <c r="I94" s="125"/>
      <c r="J94" s="125"/>
      <c r="K94" s="131"/>
      <c r="L94" s="143"/>
    </row>
    <row r="95" spans="1:12" ht="15" customHeight="1" thickBot="1" x14ac:dyDescent="0.25">
      <c r="A95" s="72">
        <f>ROW()</f>
        <v>95</v>
      </c>
      <c r="B95" s="124"/>
      <c r="C95" s="19" t="s">
        <v>245</v>
      </c>
      <c r="D95" s="124"/>
      <c r="E95" s="124"/>
      <c r="F95" s="145">
        <f>F93+F94</f>
        <v>0</v>
      </c>
      <c r="G95" s="145">
        <f>G93+G94</f>
        <v>0</v>
      </c>
      <c r="H95" s="145">
        <f>H93+H94</f>
        <v>0</v>
      </c>
      <c r="I95" s="145">
        <f>I93+I94</f>
        <v>0</v>
      </c>
      <c r="J95" s="145">
        <f>J93+J94</f>
        <v>0</v>
      </c>
      <c r="K95" s="131"/>
      <c r="L95" s="143"/>
    </row>
    <row r="96" spans="1:12" ht="30" customHeight="1" x14ac:dyDescent="0.2">
      <c r="A96" s="72">
        <f>ROW()</f>
        <v>96</v>
      </c>
      <c r="B96" s="124"/>
      <c r="C96" s="129" t="s">
        <v>48</v>
      </c>
      <c r="D96" s="128"/>
      <c r="E96" s="124"/>
      <c r="F96" s="124"/>
      <c r="G96" s="124"/>
      <c r="H96" s="124"/>
      <c r="I96" s="124"/>
      <c r="J96" s="124"/>
      <c r="K96" s="131"/>
      <c r="L96" s="143"/>
    </row>
    <row r="97" spans="1:34" ht="15" customHeight="1" x14ac:dyDescent="0.2">
      <c r="A97" s="72">
        <f>ROW()</f>
        <v>97</v>
      </c>
      <c r="B97" s="124"/>
      <c r="C97" s="173"/>
      <c r="D97" s="173"/>
      <c r="E97" s="173"/>
      <c r="F97" s="173"/>
      <c r="G97" s="173"/>
      <c r="H97" s="173"/>
      <c r="I97" s="173"/>
      <c r="J97" s="173"/>
      <c r="K97" s="131"/>
      <c r="L97" s="143"/>
    </row>
    <row r="98" spans="1:34" ht="15" customHeight="1" x14ac:dyDescent="0.2">
      <c r="A98" s="72">
        <f>ROW()</f>
        <v>98</v>
      </c>
      <c r="B98" s="124"/>
      <c r="C98" s="173"/>
      <c r="D98" s="173"/>
      <c r="E98" s="173"/>
      <c r="F98" s="173"/>
      <c r="G98" s="173"/>
      <c r="H98" s="173"/>
      <c r="I98" s="173"/>
      <c r="J98" s="173"/>
      <c r="K98" s="131"/>
      <c r="L98" s="143"/>
    </row>
    <row r="99" spans="1:34" ht="15" customHeight="1" x14ac:dyDescent="0.2">
      <c r="A99" s="72">
        <f>ROW()</f>
        <v>99</v>
      </c>
      <c r="B99" s="124"/>
      <c r="C99" s="173"/>
      <c r="D99" s="173"/>
      <c r="E99" s="173"/>
      <c r="F99" s="173"/>
      <c r="G99" s="173"/>
      <c r="H99" s="173"/>
      <c r="I99" s="173"/>
      <c r="J99" s="173"/>
      <c r="K99" s="131"/>
      <c r="L99" s="143"/>
    </row>
    <row r="100" spans="1:34" ht="15" customHeight="1" x14ac:dyDescent="0.2">
      <c r="A100" s="72">
        <f>ROW()</f>
        <v>100</v>
      </c>
      <c r="B100" s="124"/>
      <c r="C100" s="173"/>
      <c r="D100" s="173"/>
      <c r="E100" s="173"/>
      <c r="F100" s="173"/>
      <c r="G100" s="173"/>
      <c r="H100" s="173"/>
      <c r="I100" s="173"/>
      <c r="J100" s="173"/>
      <c r="K100" s="131"/>
      <c r="L100" s="143"/>
    </row>
    <row r="101" spans="1:34" ht="15" customHeight="1" x14ac:dyDescent="0.2">
      <c r="A101" s="72">
        <f>ROW()</f>
        <v>101</v>
      </c>
      <c r="B101" s="124"/>
      <c r="C101" s="173"/>
      <c r="D101" s="173"/>
      <c r="E101" s="173"/>
      <c r="F101" s="173"/>
      <c r="G101" s="173"/>
      <c r="H101" s="173"/>
      <c r="I101" s="173"/>
      <c r="J101" s="173"/>
      <c r="K101" s="131"/>
      <c r="L101" s="143"/>
    </row>
    <row r="102" spans="1:34" ht="15" customHeight="1" x14ac:dyDescent="0.2">
      <c r="A102" s="72">
        <f>ROW()</f>
        <v>102</v>
      </c>
      <c r="B102" s="124"/>
      <c r="C102" s="173"/>
      <c r="D102" s="173"/>
      <c r="E102" s="173"/>
      <c r="F102" s="173"/>
      <c r="G102" s="173"/>
      <c r="H102" s="173"/>
      <c r="I102" s="173"/>
      <c r="J102" s="173"/>
      <c r="K102" s="131"/>
      <c r="L102" s="143"/>
    </row>
    <row r="103" spans="1:34" ht="15" customHeight="1" x14ac:dyDescent="0.2">
      <c r="A103" s="72">
        <f>ROW()</f>
        <v>103</v>
      </c>
      <c r="B103" s="124"/>
      <c r="C103" s="173"/>
      <c r="D103" s="173"/>
      <c r="E103" s="173"/>
      <c r="F103" s="173"/>
      <c r="G103" s="173"/>
      <c r="H103" s="173"/>
      <c r="I103" s="173"/>
      <c r="J103" s="173"/>
      <c r="K103" s="131"/>
      <c r="L103" s="143"/>
    </row>
    <row r="104" spans="1:34" ht="15" customHeight="1" x14ac:dyDescent="0.2">
      <c r="A104" s="72">
        <f>ROW()</f>
        <v>104</v>
      </c>
      <c r="B104" s="124"/>
      <c r="C104" s="173"/>
      <c r="D104" s="173"/>
      <c r="E104" s="173"/>
      <c r="F104" s="173"/>
      <c r="G104" s="173"/>
      <c r="H104" s="173"/>
      <c r="I104" s="173"/>
      <c r="J104" s="173"/>
      <c r="K104" s="131"/>
      <c r="L104" s="143"/>
    </row>
    <row r="105" spans="1:34" ht="12.75" customHeight="1" x14ac:dyDescent="0.2">
      <c r="A105" s="73">
        <f>ROW()</f>
        <v>105</v>
      </c>
      <c r="B105" s="115"/>
      <c r="C105" s="115"/>
      <c r="D105" s="115"/>
      <c r="E105" s="115"/>
      <c r="F105" s="115"/>
      <c r="G105" s="115"/>
      <c r="H105" s="115"/>
      <c r="I105" s="115"/>
      <c r="J105" s="115"/>
      <c r="K105" s="150"/>
      <c r="L105" s="148" t="s">
        <v>256</v>
      </c>
    </row>
    <row r="106" spans="1:34" ht="12.75" customHeight="1" x14ac:dyDescent="0.2">
      <c r="J106"/>
      <c r="K106" s="5"/>
      <c r="L106"/>
    </row>
    <row r="107" spans="1:34" s="3" customFormat="1" ht="12.75" customHeight="1" x14ac:dyDescent="0.2">
      <c r="A107" s="136"/>
      <c r="B107" s="137"/>
      <c r="C107" s="137"/>
      <c r="D107" s="137"/>
      <c r="E107" s="137"/>
      <c r="F107" s="137"/>
      <c r="G107" s="137"/>
      <c r="H107" s="137"/>
      <c r="I107" s="137"/>
      <c r="J107" s="137"/>
      <c r="K107" s="138"/>
      <c r="L107"/>
      <c r="M107"/>
      <c r="N107"/>
      <c r="O107"/>
      <c r="P107"/>
      <c r="Q107"/>
      <c r="R107"/>
      <c r="S107"/>
    </row>
    <row r="108" spans="1:34" s="3" customFormat="1" ht="16.5" customHeight="1" x14ac:dyDescent="0.25">
      <c r="A108" s="139"/>
      <c r="B108" s="30"/>
      <c r="C108" s="30"/>
      <c r="D108" s="30"/>
      <c r="E108" s="30"/>
      <c r="F108" s="30"/>
      <c r="G108" s="59" t="s">
        <v>41</v>
      </c>
      <c r="H108" s="171"/>
      <c r="I108" s="171"/>
      <c r="J108" s="171"/>
      <c r="K108" s="68"/>
      <c r="L108"/>
      <c r="M108"/>
      <c r="N108"/>
      <c r="O108"/>
      <c r="P108"/>
      <c r="Q108"/>
      <c r="R108"/>
      <c r="S108"/>
    </row>
    <row r="109" spans="1:34" s="3" customFormat="1" ht="16.5" customHeight="1" x14ac:dyDescent="0.25">
      <c r="A109" s="139"/>
      <c r="B109" s="30"/>
      <c r="C109" s="30"/>
      <c r="D109" s="30"/>
      <c r="E109" s="30"/>
      <c r="F109" s="30"/>
      <c r="G109" s="59" t="s">
        <v>73</v>
      </c>
      <c r="H109" s="172"/>
      <c r="I109" s="172"/>
      <c r="J109" s="172"/>
      <c r="K109" s="68"/>
      <c r="L109"/>
      <c r="M109"/>
      <c r="N109"/>
      <c r="O109"/>
      <c r="P109"/>
      <c r="Q109"/>
      <c r="R109"/>
      <c r="S109"/>
    </row>
    <row r="110" spans="1:34" s="3" customFormat="1" ht="20.25" customHeight="1" x14ac:dyDescent="0.25">
      <c r="A110" s="149" t="s">
        <v>212</v>
      </c>
      <c r="B110" s="10"/>
      <c r="C110" s="10"/>
      <c r="D110" s="10"/>
      <c r="E110" s="10"/>
      <c r="F110" s="10"/>
      <c r="G110" s="10"/>
      <c r="H110" s="10"/>
      <c r="I110" s="10"/>
      <c r="J110" s="10"/>
      <c r="K110" s="68"/>
      <c r="L110"/>
      <c r="M110"/>
      <c r="N110"/>
      <c r="O110"/>
      <c r="P110"/>
      <c r="Q110"/>
      <c r="R110"/>
      <c r="S110"/>
    </row>
    <row r="111" spans="1:34" s="3" customFormat="1" ht="12.75" customHeight="1" x14ac:dyDescent="0.2">
      <c r="A111" s="71" t="s">
        <v>87</v>
      </c>
      <c r="B111" s="12" t="s">
        <v>139</v>
      </c>
      <c r="C111" s="30"/>
      <c r="D111" s="30"/>
      <c r="E111" s="30"/>
      <c r="F111" s="30"/>
      <c r="G111" s="30"/>
      <c r="H111" s="30"/>
      <c r="I111" s="30"/>
      <c r="J111" s="30"/>
      <c r="K111" s="69"/>
      <c r="L111"/>
      <c r="M111"/>
      <c r="N111"/>
      <c r="O111"/>
      <c r="P111"/>
      <c r="Q111"/>
      <c r="R111"/>
      <c r="S111"/>
      <c r="T111"/>
      <c r="U111"/>
      <c r="V111"/>
      <c r="W111"/>
      <c r="X111"/>
      <c r="Y111"/>
      <c r="Z111"/>
      <c r="AA111"/>
      <c r="AB111"/>
      <c r="AC111"/>
      <c r="AD111"/>
      <c r="AE111"/>
      <c r="AF111"/>
      <c r="AG111"/>
      <c r="AH111"/>
    </row>
    <row r="112" spans="1:34" s="121" customFormat="1" ht="30" customHeight="1" x14ac:dyDescent="0.25">
      <c r="A112" s="72">
        <f>ROW()</f>
        <v>112</v>
      </c>
      <c r="B112" s="130" t="s">
        <v>213</v>
      </c>
      <c r="C112" s="129"/>
      <c r="D112" s="131"/>
      <c r="E112" s="131"/>
      <c r="F112" s="131"/>
      <c r="G112" s="131"/>
      <c r="H112" s="131"/>
      <c r="I112" s="131"/>
      <c r="J112" s="131"/>
      <c r="K112" s="143"/>
    </row>
    <row r="113" spans="1:12" s="121" customFormat="1" x14ac:dyDescent="0.2">
      <c r="A113" s="72">
        <f>ROW()</f>
        <v>113</v>
      </c>
      <c r="B113" s="124"/>
      <c r="C113" s="129"/>
      <c r="D113" s="131"/>
      <c r="E113" s="32">
        <f>E48-1</f>
        <v>40998</v>
      </c>
      <c r="F113" s="24"/>
      <c r="G113" s="24"/>
      <c r="H113" s="24"/>
      <c r="I113" s="24"/>
      <c r="J113" s="24"/>
      <c r="K113" s="143"/>
    </row>
    <row r="114" spans="1:12" s="121" customFormat="1" x14ac:dyDescent="0.2">
      <c r="A114" s="72">
        <f>ROW()</f>
        <v>114</v>
      </c>
      <c r="B114" s="124"/>
      <c r="C114" s="126" t="s">
        <v>161</v>
      </c>
      <c r="D114" s="131"/>
      <c r="E114" s="125"/>
      <c r="F114" s="24"/>
      <c r="G114" s="24"/>
      <c r="H114" s="24"/>
      <c r="I114" s="24"/>
      <c r="J114" s="24"/>
      <c r="K114" s="143"/>
    </row>
    <row r="115" spans="1:12" s="121" customFormat="1" x14ac:dyDescent="0.2">
      <c r="A115" s="72">
        <f>ROW()</f>
        <v>115</v>
      </c>
      <c r="B115" s="124"/>
      <c r="C115" s="126"/>
      <c r="D115" s="131"/>
      <c r="E115" s="131"/>
      <c r="F115" s="24"/>
      <c r="G115" s="24"/>
      <c r="H115" s="24"/>
      <c r="I115" s="24"/>
      <c r="J115" s="24"/>
      <c r="K115" s="143"/>
    </row>
    <row r="116" spans="1:12" ht="60" customHeight="1" x14ac:dyDescent="0.2">
      <c r="A116" s="72">
        <f>ROW()</f>
        <v>116</v>
      </c>
      <c r="B116" s="124"/>
      <c r="C116" s="129" t="s">
        <v>44</v>
      </c>
      <c r="D116" s="131"/>
      <c r="E116" s="24"/>
      <c r="F116" s="24" t="s">
        <v>16</v>
      </c>
      <c r="G116" s="24" t="s">
        <v>17</v>
      </c>
      <c r="H116" s="24" t="s">
        <v>18</v>
      </c>
      <c r="I116" s="24" t="s">
        <v>19</v>
      </c>
      <c r="J116" s="24" t="s">
        <v>20</v>
      </c>
      <c r="K116" s="143"/>
      <c r="L116"/>
    </row>
    <row r="117" spans="1:12" x14ac:dyDescent="0.2">
      <c r="A117" s="72">
        <f>ROW()</f>
        <v>117</v>
      </c>
      <c r="B117" s="124"/>
      <c r="C117" s="31" t="str">
        <f>IF(ISNUMBER('Pricing CoverSheet'!$C$12),"for year ended","")</f>
        <v>for year ended</v>
      </c>
      <c r="D117" s="131"/>
      <c r="E117" s="32" t="str">
        <f>IF(AND(ISNUMBER('Pricing CoverSheet'!$C$12),ISNUMBER('Pricing CoverSheet'!$C$14),DATE(YEAR('Pricing CoverSheet'!$C$12)-1,MONTH('Pricing CoverSheet'!$C$12),DAY('Pricing CoverSheet'!$C$12))&gt;'Pricing CoverSheet'!$C$14),DATE(YEAR('Pricing CoverSheet'!$C$12)-1,MONTH('Pricing CoverSheet'!$C$12),DAY('Pricing CoverSheet'!$C$12)),"")</f>
        <v/>
      </c>
      <c r="F117" s="32">
        <f>IF(ISNUMBER('Pricing CoverSheet'!$C$12),DATE(YEAR('Pricing CoverSheet'!$C$12),MONTH('Pricing CoverSheet'!$C$12),DAY('Pricing CoverSheet'!$C$12)),"")</f>
        <v>41364</v>
      </c>
      <c r="G117" s="32">
        <f>IF(ISNUMBER('Pricing CoverSheet'!$C$12),DATE(YEAR('Pricing CoverSheet'!$C$12)+1,MONTH('Pricing CoverSheet'!$C$12),DAY('Pricing CoverSheet'!$C$12)),"")</f>
        <v>41729</v>
      </c>
      <c r="H117" s="32">
        <f>IF(ISNUMBER('Pricing CoverSheet'!$C$12),DATE(YEAR('Pricing CoverSheet'!$C$12)+2,MONTH('Pricing CoverSheet'!$C$12),DAY('Pricing CoverSheet'!$C$12)),"")</f>
        <v>42094</v>
      </c>
      <c r="I117" s="32">
        <f>IF(ISNUMBER('Pricing CoverSheet'!$C$12),DATE(YEAR('Pricing CoverSheet'!$C$12)+3,MONTH('Pricing CoverSheet'!$C$12),DAY('Pricing CoverSheet'!$C$12)),"")</f>
        <v>42460</v>
      </c>
      <c r="J117" s="32">
        <f>IF(ISNUMBER('Pricing CoverSheet'!$C$12),DATE(YEAR('Pricing CoverSheet'!$C$12)+4,MONTH('Pricing CoverSheet'!$C$12),DAY('Pricing CoverSheet'!$C$12)),"")</f>
        <v>42825</v>
      </c>
      <c r="K117" s="143"/>
      <c r="L117"/>
    </row>
    <row r="118" spans="1:12" ht="30" customHeight="1" x14ac:dyDescent="0.25">
      <c r="A118" s="72">
        <f>ROW()</f>
        <v>118</v>
      </c>
      <c r="B118" s="130" t="s">
        <v>214</v>
      </c>
      <c r="C118" s="129"/>
      <c r="D118" s="131"/>
      <c r="E118" s="131"/>
      <c r="F118" s="131"/>
      <c r="G118" s="131"/>
      <c r="H118" s="131"/>
      <c r="I118" s="131"/>
      <c r="J118" s="131"/>
      <c r="K118" s="143"/>
      <c r="L118"/>
    </row>
    <row r="119" spans="1:12" ht="15" customHeight="1" x14ac:dyDescent="0.2">
      <c r="A119" s="72">
        <f>ROW()</f>
        <v>119</v>
      </c>
      <c r="B119" s="124"/>
      <c r="C119" s="19" t="s">
        <v>152</v>
      </c>
      <c r="D119" s="131"/>
      <c r="E119" s="131"/>
      <c r="F119" s="125"/>
      <c r="G119" s="67">
        <f>F125</f>
        <v>0</v>
      </c>
      <c r="H119" s="67">
        <f>G125</f>
        <v>0</v>
      </c>
      <c r="I119" s="67">
        <f>H125</f>
        <v>0</v>
      </c>
      <c r="J119" s="67">
        <f>I125</f>
        <v>0</v>
      </c>
      <c r="K119" s="143"/>
      <c r="L119"/>
    </row>
    <row r="120" spans="1:12" ht="15" customHeight="1" x14ac:dyDescent="0.2">
      <c r="A120" s="72">
        <f>ROW()</f>
        <v>120</v>
      </c>
      <c r="B120" s="16" t="s">
        <v>45</v>
      </c>
      <c r="C120" s="126" t="s">
        <v>27</v>
      </c>
      <c r="D120" s="131"/>
      <c r="E120" s="131"/>
      <c r="F120" s="125"/>
      <c r="G120" s="125"/>
      <c r="H120" s="125"/>
      <c r="I120" s="125"/>
      <c r="J120" s="125"/>
      <c r="K120" s="143"/>
      <c r="L120"/>
    </row>
    <row r="121" spans="1:12" ht="15" customHeight="1" x14ac:dyDescent="0.2">
      <c r="A121" s="72">
        <f>ROW()</f>
        <v>121</v>
      </c>
      <c r="B121" s="16" t="s">
        <v>47</v>
      </c>
      <c r="C121" s="126" t="s">
        <v>28</v>
      </c>
      <c r="D121" s="131"/>
      <c r="E121" s="131"/>
      <c r="F121" s="125"/>
      <c r="G121" s="125"/>
      <c r="H121" s="125"/>
      <c r="I121" s="125"/>
      <c r="J121" s="125"/>
      <c r="K121" s="143"/>
      <c r="L121"/>
    </row>
    <row r="122" spans="1:12" ht="15" customHeight="1" x14ac:dyDescent="0.2">
      <c r="A122" s="72">
        <f>ROW()</f>
        <v>122</v>
      </c>
      <c r="B122" s="16" t="s">
        <v>47</v>
      </c>
      <c r="C122" s="126" t="s">
        <v>15</v>
      </c>
      <c r="D122" s="131"/>
      <c r="E122" s="131"/>
      <c r="F122" s="125"/>
      <c r="G122" s="125"/>
      <c r="H122" s="125"/>
      <c r="I122" s="125"/>
      <c r="J122" s="125"/>
      <c r="K122" s="143"/>
      <c r="L122"/>
    </row>
    <row r="123" spans="1:12" ht="15" customHeight="1" x14ac:dyDescent="0.2">
      <c r="A123" s="72">
        <f>ROW()</f>
        <v>123</v>
      </c>
      <c r="B123" s="16" t="s">
        <v>49</v>
      </c>
      <c r="C123" s="126" t="s">
        <v>69</v>
      </c>
      <c r="D123" s="131"/>
      <c r="E123" s="131"/>
      <c r="F123" s="125"/>
      <c r="G123" s="125"/>
      <c r="H123" s="125"/>
      <c r="I123" s="125"/>
      <c r="J123" s="125"/>
      <c r="K123" s="143"/>
      <c r="L123"/>
    </row>
    <row r="124" spans="1:12" ht="15" customHeight="1" thickBot="1" x14ac:dyDescent="0.25">
      <c r="A124" s="72">
        <f>ROW()</f>
        <v>124</v>
      </c>
      <c r="B124" s="16" t="s">
        <v>67</v>
      </c>
      <c r="C124" s="126" t="s">
        <v>77</v>
      </c>
      <c r="D124" s="131"/>
      <c r="E124" s="131"/>
      <c r="F124" s="125"/>
      <c r="G124" s="125"/>
      <c r="H124" s="125"/>
      <c r="I124" s="125"/>
      <c r="J124" s="125"/>
      <c r="K124" s="143"/>
      <c r="L124"/>
    </row>
    <row r="125" spans="1:12" ht="15" customHeight="1" thickBot="1" x14ac:dyDescent="0.25">
      <c r="A125" s="72">
        <f>ROW()</f>
        <v>125</v>
      </c>
      <c r="B125" s="124"/>
      <c r="C125" s="19" t="s">
        <v>151</v>
      </c>
      <c r="D125" s="131"/>
      <c r="E125" s="131"/>
      <c r="F125" s="26">
        <f>F119-F120+F121+F122-F123+F124</f>
        <v>0</v>
      </c>
      <c r="G125" s="26">
        <f>G119-G120+G121+G122-G123+G124</f>
        <v>0</v>
      </c>
      <c r="H125" s="26">
        <f>H119-H120+H121+H122-H123+H124</f>
        <v>0</v>
      </c>
      <c r="I125" s="26">
        <f>I119-I120+I121+I122-I123+I124</f>
        <v>0</v>
      </c>
      <c r="J125" s="26">
        <f>J119-J120+J121+J122-J123+J124</f>
        <v>0</v>
      </c>
      <c r="K125" s="143"/>
      <c r="L125"/>
    </row>
    <row r="126" spans="1:12" s="121" customFormat="1" ht="15" customHeight="1" x14ac:dyDescent="0.2">
      <c r="A126" s="72">
        <f>ROW()</f>
        <v>126</v>
      </c>
      <c r="B126" s="124"/>
      <c r="C126" s="19"/>
      <c r="D126" s="131"/>
      <c r="E126" s="131"/>
      <c r="F126" s="27"/>
      <c r="G126" s="27"/>
      <c r="H126" s="27"/>
      <c r="I126" s="27"/>
      <c r="J126" s="27"/>
      <c r="K126" s="143"/>
    </row>
    <row r="127" spans="1:12" s="121" customFormat="1" ht="15" customHeight="1" x14ac:dyDescent="0.2">
      <c r="A127" s="72">
        <f>ROW()</f>
        <v>127</v>
      </c>
      <c r="B127" s="124"/>
      <c r="C127" s="129" t="s">
        <v>223</v>
      </c>
      <c r="D127" s="131"/>
      <c r="E127" s="131"/>
      <c r="F127" s="27"/>
      <c r="G127" s="27"/>
      <c r="H127" s="27"/>
      <c r="I127" s="27"/>
      <c r="J127" s="27"/>
      <c r="K127" s="143"/>
    </row>
    <row r="128" spans="1:12" s="121" customFormat="1" x14ac:dyDescent="0.2">
      <c r="A128" s="72">
        <f>ROW()</f>
        <v>128</v>
      </c>
      <c r="B128" s="124"/>
      <c r="C128" s="173"/>
      <c r="D128" s="173"/>
      <c r="E128" s="173"/>
      <c r="F128" s="173"/>
      <c r="G128" s="173"/>
      <c r="H128" s="173"/>
      <c r="I128" s="173"/>
      <c r="J128" s="173"/>
      <c r="K128" s="143"/>
      <c r="L128" s="143"/>
    </row>
    <row r="129" spans="1:12" s="121" customFormat="1" x14ac:dyDescent="0.2">
      <c r="A129" s="72">
        <f>ROW()</f>
        <v>129</v>
      </c>
      <c r="B129" s="124"/>
      <c r="C129" s="173"/>
      <c r="D129" s="173"/>
      <c r="E129" s="173"/>
      <c r="F129" s="173"/>
      <c r="G129" s="173"/>
      <c r="H129" s="173"/>
      <c r="I129" s="173"/>
      <c r="J129" s="173"/>
      <c r="K129" s="143"/>
      <c r="L129" s="143"/>
    </row>
    <row r="130" spans="1:12" s="121" customFormat="1" x14ac:dyDescent="0.2">
      <c r="A130" s="72">
        <f>ROW()</f>
        <v>130</v>
      </c>
      <c r="B130" s="124"/>
      <c r="C130" s="173"/>
      <c r="D130" s="173"/>
      <c r="E130" s="173"/>
      <c r="F130" s="173"/>
      <c r="G130" s="173"/>
      <c r="H130" s="173"/>
      <c r="I130" s="173"/>
      <c r="J130" s="173"/>
      <c r="K130" s="143"/>
      <c r="L130" s="143"/>
    </row>
    <row r="131" spans="1:12" x14ac:dyDescent="0.2">
      <c r="A131" s="72">
        <f>ROW()</f>
        <v>131</v>
      </c>
      <c r="B131" s="124"/>
      <c r="C131" s="124"/>
      <c r="D131" s="124"/>
      <c r="E131" s="131"/>
      <c r="F131" s="124"/>
      <c r="G131" s="124"/>
      <c r="H131" s="124"/>
      <c r="I131" s="124"/>
      <c r="J131" s="131"/>
      <c r="K131" s="143"/>
      <c r="L131"/>
    </row>
    <row r="132" spans="1:12" x14ac:dyDescent="0.2">
      <c r="A132" s="73"/>
      <c r="B132" s="154"/>
      <c r="C132" s="154"/>
      <c r="D132" s="154"/>
      <c r="E132" s="115"/>
      <c r="F132" s="154"/>
      <c r="G132" s="154"/>
      <c r="H132" s="154"/>
      <c r="I132" s="154"/>
      <c r="J132" s="115"/>
      <c r="K132" s="148" t="s">
        <v>257</v>
      </c>
      <c r="L132"/>
    </row>
  </sheetData>
  <sheetProtection formatColumns="0" formatRows="0"/>
  <mergeCells count="15">
    <mergeCell ref="C128:J130"/>
    <mergeCell ref="I58:K58"/>
    <mergeCell ref="C63:J70"/>
    <mergeCell ref="C97:J104"/>
    <mergeCell ref="H108:J108"/>
    <mergeCell ref="H109:J109"/>
    <mergeCell ref="G2:J2"/>
    <mergeCell ref="G3:J3"/>
    <mergeCell ref="C43:K45"/>
    <mergeCell ref="C53:K53"/>
    <mergeCell ref="I57:K57"/>
    <mergeCell ref="C33:K35"/>
    <mergeCell ref="I27:K27"/>
    <mergeCell ref="G36:I36"/>
    <mergeCell ref="C42:K42"/>
  </mergeCells>
  <dataValidations count="1">
    <dataValidation type="custom" allowBlank="1" showInputMessage="1" showErrorMessage="1" errorTitle="Thousands of dollars" error="Numeric values are accepted" promptTitle="Thousands of dollars" sqref="F94:J94 F73:J75 F79:J80 F119:F124 G120:J124 F77:J77 F88:F91">
      <formula1>ISNUMBER(F73)</formula1>
    </dataValidation>
  </dataValidations>
  <pageMargins left="0.74803149606299213" right="0.74803149606299213" top="0.98425196850393704" bottom="0.98425196850393704" header="0.51181102362204722" footer="0.51181102362204722"/>
  <pageSetup paperSize="9" scale="47" fitToHeight="10" orientation="landscape" r:id="rId1"/>
  <headerFooter alignWithMargins="0">
    <oddHeader>&amp;CCommerce Commission Information Disclosure Template</oddHeader>
    <oddFooter>&amp;C&amp;F&amp;R&amp;A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4"/>
    <pageSetUpPr fitToPage="1"/>
  </sheetPr>
  <dimension ref="A1:AF92"/>
  <sheetViews>
    <sheetView showGridLines="0" view="pageBreakPreview" zoomScale="80" zoomScaleNormal="70" zoomScaleSheetLayoutView="80" workbookViewId="0"/>
  </sheetViews>
  <sheetFormatPr defaultRowHeight="12.75" x14ac:dyDescent="0.2"/>
  <cols>
    <col min="1" max="2" width="3.7109375" customWidth="1"/>
    <col min="3" max="3" width="20.7109375" customWidth="1"/>
    <col min="4" max="4" width="18.85546875" customWidth="1"/>
    <col min="5" max="5" width="31.7109375" customWidth="1"/>
    <col min="6" max="6" width="12.140625" customWidth="1"/>
    <col min="7" max="7" width="0.5703125" customWidth="1"/>
    <col min="8" max="8" width="12.140625" customWidth="1"/>
    <col min="9" max="9" width="0.5703125" customWidth="1"/>
    <col min="10" max="10" width="12.140625" customWidth="1"/>
    <col min="11" max="11" width="0.5703125" customWidth="1"/>
    <col min="12" max="12" width="12.140625" customWidth="1"/>
    <col min="13" max="13" width="0.5703125" customWidth="1"/>
    <col min="14" max="14" width="12.140625" customWidth="1"/>
    <col min="15" max="15" width="0.5703125" customWidth="1"/>
    <col min="16" max="16" width="12.140625" customWidth="1"/>
    <col min="17" max="17" width="0.5703125" customWidth="1"/>
    <col min="18" max="18" width="12.140625" customWidth="1"/>
    <col min="19" max="19" width="0.5703125" customWidth="1"/>
    <col min="20" max="20" width="12.140625" customWidth="1"/>
    <col min="21" max="21" width="0.5703125" customWidth="1"/>
    <col min="22" max="22" width="12.140625" customWidth="1"/>
    <col min="23" max="23" width="0.5703125" customWidth="1"/>
    <col min="24" max="24" width="12.140625" customWidth="1"/>
    <col min="25" max="25" width="2.7109375" customWidth="1"/>
  </cols>
  <sheetData>
    <row r="1" spans="1:32" s="3" customFormat="1" ht="12.75" customHeight="1" x14ac:dyDescent="0.2">
      <c r="A1" s="7"/>
      <c r="B1" s="28"/>
      <c r="C1" s="8"/>
      <c r="D1" s="8"/>
      <c r="E1" s="8"/>
      <c r="F1" s="8"/>
      <c r="G1" s="8"/>
      <c r="H1" s="8"/>
      <c r="I1" s="8"/>
      <c r="J1" s="8"/>
      <c r="K1" s="8"/>
      <c r="L1" s="8"/>
      <c r="M1" s="8"/>
      <c r="N1" s="8"/>
      <c r="O1" s="8"/>
      <c r="P1" s="8"/>
      <c r="Q1" s="8"/>
      <c r="R1" s="8"/>
      <c r="S1" s="8"/>
      <c r="T1" s="8"/>
      <c r="U1" s="8"/>
      <c r="V1" s="8"/>
      <c r="W1" s="8"/>
      <c r="X1" s="8"/>
      <c r="Y1" s="77"/>
      <c r="Z1" s="78"/>
      <c r="AA1"/>
      <c r="AB1"/>
      <c r="AC1"/>
      <c r="AD1"/>
      <c r="AE1"/>
      <c r="AF1"/>
    </row>
    <row r="2" spans="1:32" s="3" customFormat="1" ht="16.5" customHeight="1" x14ac:dyDescent="0.25">
      <c r="A2" s="29"/>
      <c r="B2" s="30"/>
      <c r="C2" s="30"/>
      <c r="D2" s="30"/>
      <c r="E2" s="30"/>
      <c r="F2" s="30"/>
      <c r="G2" s="11"/>
      <c r="H2" s="30"/>
      <c r="I2" s="11"/>
      <c r="J2" s="30"/>
      <c r="K2" s="11"/>
      <c r="L2" s="30"/>
      <c r="M2" s="11"/>
      <c r="N2" s="30"/>
      <c r="O2" s="11"/>
      <c r="P2" s="11"/>
      <c r="Q2" s="59" t="s">
        <v>41</v>
      </c>
      <c r="R2" s="171" t="str">
        <f>IF(NOT(ISBLANK('Pricing CoverSheet'!$C$8)),'Pricing CoverSheet'!$C$8,"")</f>
        <v>Airport Company</v>
      </c>
      <c r="S2" s="171"/>
      <c r="T2" s="171"/>
      <c r="U2" s="171"/>
      <c r="V2" s="171"/>
      <c r="W2" s="171"/>
      <c r="X2" s="171"/>
      <c r="Y2" s="69"/>
      <c r="Z2" s="78"/>
      <c r="AA2"/>
      <c r="AB2"/>
      <c r="AC2"/>
      <c r="AD2"/>
      <c r="AE2"/>
      <c r="AF2"/>
    </row>
    <row r="3" spans="1:32" s="3" customFormat="1" ht="16.5" customHeight="1" x14ac:dyDescent="0.25">
      <c r="A3" s="29"/>
      <c r="B3" s="30"/>
      <c r="C3" s="30"/>
      <c r="D3" s="30"/>
      <c r="E3" s="30"/>
      <c r="F3" s="30"/>
      <c r="G3" s="11"/>
      <c r="H3" s="30"/>
      <c r="I3" s="11"/>
      <c r="J3" s="30"/>
      <c r="K3" s="11"/>
      <c r="L3" s="30"/>
      <c r="M3" s="11"/>
      <c r="N3" s="30"/>
      <c r="O3" s="11"/>
      <c r="P3" s="11"/>
      <c r="Q3" s="59" t="s">
        <v>73</v>
      </c>
      <c r="R3" s="172">
        <f>IF(ISNUMBER('Pricing CoverSheet'!$C$12),'Pricing CoverSheet'!$C$12,"")</f>
        <v>41364</v>
      </c>
      <c r="S3" s="172"/>
      <c r="T3" s="172"/>
      <c r="U3" s="172"/>
      <c r="V3" s="172"/>
      <c r="W3" s="172"/>
      <c r="X3" s="172"/>
      <c r="Y3" s="69"/>
      <c r="Z3" s="78"/>
      <c r="AA3"/>
      <c r="AB3"/>
      <c r="AC3"/>
      <c r="AD3"/>
      <c r="AE3"/>
      <c r="AF3"/>
    </row>
    <row r="4" spans="1:32" s="3" customFormat="1" ht="20.25" customHeight="1" x14ac:dyDescent="0.25">
      <c r="A4" s="54" t="s">
        <v>215</v>
      </c>
      <c r="B4" s="30"/>
      <c r="C4" s="10"/>
      <c r="D4" s="10"/>
      <c r="E4" s="10"/>
      <c r="F4" s="10"/>
      <c r="G4" s="10"/>
      <c r="H4" s="10"/>
      <c r="I4" s="10"/>
      <c r="J4" s="10"/>
      <c r="K4" s="10"/>
      <c r="L4" s="10"/>
      <c r="M4" s="10"/>
      <c r="N4" s="10"/>
      <c r="O4" s="10"/>
      <c r="P4" s="10"/>
      <c r="Q4" s="10"/>
      <c r="R4" s="10"/>
      <c r="S4" s="10"/>
      <c r="T4" s="10"/>
      <c r="U4" s="10"/>
      <c r="V4" s="10"/>
      <c r="W4" s="10"/>
      <c r="X4" s="10"/>
      <c r="Y4" s="68"/>
      <c r="Z4" s="78"/>
      <c r="AA4"/>
      <c r="AB4"/>
      <c r="AC4"/>
      <c r="AD4"/>
      <c r="AE4"/>
      <c r="AF4"/>
    </row>
    <row r="5" spans="1:32" s="3" customFormat="1" ht="12.75" customHeight="1" x14ac:dyDescent="0.2">
      <c r="A5" s="71" t="s">
        <v>87</v>
      </c>
      <c r="B5" s="12" t="s">
        <v>139</v>
      </c>
      <c r="C5" s="12"/>
      <c r="D5" s="30"/>
      <c r="E5" s="30"/>
      <c r="F5" s="30"/>
      <c r="G5" s="30"/>
      <c r="H5" s="30"/>
      <c r="I5" s="30"/>
      <c r="J5" s="30"/>
      <c r="K5" s="30"/>
      <c r="L5" s="30"/>
      <c r="M5" s="30"/>
      <c r="N5" s="30"/>
      <c r="O5" s="30"/>
      <c r="P5" s="30"/>
      <c r="Q5" s="30"/>
      <c r="R5" s="30"/>
      <c r="S5" s="30"/>
      <c r="T5" s="30"/>
      <c r="U5" s="30"/>
      <c r="V5" s="30"/>
      <c r="W5" s="30"/>
      <c r="X5" s="30"/>
      <c r="Y5" s="69"/>
      <c r="Z5" s="78"/>
      <c r="AA5"/>
      <c r="AB5"/>
      <c r="AC5"/>
      <c r="AD5"/>
      <c r="AE5"/>
      <c r="AF5"/>
    </row>
    <row r="6" spans="1:32" ht="24.95" customHeight="1" x14ac:dyDescent="0.25">
      <c r="A6" s="72">
        <f>ROW()</f>
        <v>6</v>
      </c>
      <c r="B6" s="64" t="s">
        <v>216</v>
      </c>
      <c r="C6" s="57"/>
      <c r="D6" s="14"/>
      <c r="E6" s="14"/>
      <c r="F6" s="14"/>
      <c r="G6" s="13"/>
      <c r="H6" s="14"/>
      <c r="I6" s="13"/>
      <c r="J6" s="14"/>
      <c r="K6" s="13"/>
      <c r="L6" s="14"/>
      <c r="M6" s="13"/>
      <c r="N6" s="14"/>
      <c r="O6" s="13"/>
      <c r="P6" s="14"/>
      <c r="Q6" s="13"/>
      <c r="R6" s="14"/>
      <c r="S6" s="13"/>
      <c r="T6" s="14"/>
      <c r="U6" s="13"/>
      <c r="V6" s="14"/>
      <c r="W6" s="13"/>
      <c r="X6" s="14"/>
      <c r="Y6" s="79"/>
      <c r="Z6" s="78"/>
    </row>
    <row r="7" spans="1:32" ht="50.1" customHeight="1" x14ac:dyDescent="0.2">
      <c r="A7" s="72">
        <f>ROW()</f>
        <v>7</v>
      </c>
      <c r="B7" s="13"/>
      <c r="C7" s="14"/>
      <c r="D7" s="56" t="s">
        <v>114</v>
      </c>
      <c r="E7" s="14"/>
      <c r="F7" s="24" t="s">
        <v>16</v>
      </c>
      <c r="G7" s="13"/>
      <c r="H7" s="24" t="s">
        <v>17</v>
      </c>
      <c r="I7" s="13"/>
      <c r="J7" s="24" t="s">
        <v>18</v>
      </c>
      <c r="K7" s="13"/>
      <c r="L7" s="24" t="s">
        <v>19</v>
      </c>
      <c r="M7" s="13"/>
      <c r="N7" s="24" t="s">
        <v>20</v>
      </c>
      <c r="O7" s="13"/>
      <c r="P7" s="24" t="s">
        <v>92</v>
      </c>
      <c r="Q7" s="13"/>
      <c r="R7" s="24" t="s">
        <v>93</v>
      </c>
      <c r="S7" s="13"/>
      <c r="T7" s="24" t="s">
        <v>94</v>
      </c>
      <c r="U7" s="13"/>
      <c r="V7" s="24" t="s">
        <v>95</v>
      </c>
      <c r="W7" s="13"/>
      <c r="X7" s="24" t="s">
        <v>96</v>
      </c>
      <c r="Y7" s="79"/>
      <c r="Z7" s="78"/>
    </row>
    <row r="8" spans="1:32" x14ac:dyDescent="0.2">
      <c r="A8" s="72">
        <f>ROW()</f>
        <v>8</v>
      </c>
      <c r="B8" s="13"/>
      <c r="C8" s="14"/>
      <c r="D8" s="56"/>
      <c r="E8" s="31" t="str">
        <f>IF(ISNUMBER('Pricing CoverSheet'!$C$12),"for year ended","")</f>
        <v>for year ended</v>
      </c>
      <c r="F8" s="32">
        <f>IF(ISNUMBER('Pricing CoverSheet'!$C$12),DATE(YEAR('Pricing CoverSheet'!$C$12),MONTH('Pricing CoverSheet'!$C$12),DAY('Pricing CoverSheet'!$C$12)),"")</f>
        <v>41364</v>
      </c>
      <c r="G8" s="13"/>
      <c r="H8" s="32">
        <f>IF(ISNUMBER('Pricing CoverSheet'!$C$12),DATE(YEAR('Pricing CoverSheet'!$C$12)+1,MONTH('Pricing CoverSheet'!$C$12),DAY('Pricing CoverSheet'!$C$12)),"")</f>
        <v>41729</v>
      </c>
      <c r="I8" s="13"/>
      <c r="J8" s="32">
        <f>IF(ISNUMBER('Pricing CoverSheet'!$C$12),DATE(YEAR('Pricing CoverSheet'!$C$12)+2,MONTH('Pricing CoverSheet'!$C$12),DAY('Pricing CoverSheet'!$C$12)),"")</f>
        <v>42094</v>
      </c>
      <c r="K8" s="13"/>
      <c r="L8" s="32">
        <f>IF(ISNUMBER('Pricing CoverSheet'!$C$12),DATE(YEAR('Pricing CoverSheet'!$C$12)+3,MONTH('Pricing CoverSheet'!$C$12),DAY('Pricing CoverSheet'!$C$12)),"")</f>
        <v>42460</v>
      </c>
      <c r="M8" s="13"/>
      <c r="N8" s="32">
        <f>IF(ISNUMBER('Pricing CoverSheet'!$C$12),DATE(YEAR('Pricing CoverSheet'!$C$12)+4,MONTH('Pricing CoverSheet'!$C$12),DAY('Pricing CoverSheet'!$C$12)),"")</f>
        <v>42825</v>
      </c>
      <c r="O8" s="13"/>
      <c r="P8" s="32">
        <f>IF(ISNUMBER('Pricing CoverSheet'!$C$12),DATE(YEAR('Pricing CoverSheet'!$C$12)+5,MONTH('Pricing CoverSheet'!$C$12),DAY('Pricing CoverSheet'!$C$12)),"")</f>
        <v>43190</v>
      </c>
      <c r="Q8" s="13"/>
      <c r="R8" s="32">
        <f>IF(ISNUMBER('Pricing CoverSheet'!$C$12),DATE(YEAR('Pricing CoverSheet'!$C$12)+6,MONTH('Pricing CoverSheet'!$C$12),DAY('Pricing CoverSheet'!$C$12)),"")</f>
        <v>43555</v>
      </c>
      <c r="S8" s="13"/>
      <c r="T8" s="32">
        <f>IF(ISNUMBER('Pricing CoverSheet'!$C$12),DATE(YEAR('Pricing CoverSheet'!$C$12)+7,MONTH('Pricing CoverSheet'!$C$12),DAY('Pricing CoverSheet'!$C$12)),"")</f>
        <v>43921</v>
      </c>
      <c r="U8" s="13"/>
      <c r="V8" s="32">
        <f>IF(ISNUMBER('Pricing CoverSheet'!$C$12),DATE(YEAR('Pricing CoverSheet'!$C$12)+8,MONTH('Pricing CoverSheet'!$C$12),DAY('Pricing CoverSheet'!$C$12)),"")</f>
        <v>44286</v>
      </c>
      <c r="W8" s="13"/>
      <c r="X8" s="32">
        <f>IF(ISNUMBER('Pricing CoverSheet'!$C$12),DATE(YEAR('Pricing CoverSheet'!$C$12)+9,MONTH('Pricing CoverSheet'!$C$12),DAY('Pricing CoverSheet'!$C$12)),"")</f>
        <v>44651</v>
      </c>
      <c r="Y8" s="79"/>
      <c r="Z8" s="78"/>
    </row>
    <row r="9" spans="1:32" ht="15" customHeight="1" x14ac:dyDescent="0.2">
      <c r="A9" s="72">
        <f>ROW()</f>
        <v>9</v>
      </c>
      <c r="B9" s="13"/>
      <c r="C9" s="198" t="s">
        <v>12</v>
      </c>
      <c r="D9" s="198" t="s">
        <v>24</v>
      </c>
      <c r="E9" s="33" t="s">
        <v>39</v>
      </c>
      <c r="F9" s="18"/>
      <c r="G9" s="13"/>
      <c r="H9" s="18"/>
      <c r="I9" s="13"/>
      <c r="J9" s="18"/>
      <c r="K9" s="13"/>
      <c r="L9" s="18"/>
      <c r="M9" s="13"/>
      <c r="N9" s="18"/>
      <c r="O9" s="13"/>
      <c r="P9" s="18"/>
      <c r="Q9" s="13"/>
      <c r="R9" s="18"/>
      <c r="S9" s="13"/>
      <c r="T9" s="18"/>
      <c r="U9" s="13"/>
      <c r="V9" s="18"/>
      <c r="W9" s="13"/>
      <c r="X9" s="18"/>
      <c r="Y9" s="79"/>
      <c r="Z9" s="78"/>
    </row>
    <row r="10" spans="1:32" ht="15" customHeight="1" x14ac:dyDescent="0.2">
      <c r="A10" s="72">
        <f>ROW()</f>
        <v>10</v>
      </c>
      <c r="B10" s="13"/>
      <c r="C10" s="198"/>
      <c r="D10" s="198"/>
      <c r="E10" s="33" t="s">
        <v>40</v>
      </c>
      <c r="F10" s="18"/>
      <c r="G10" s="13"/>
      <c r="H10" s="18"/>
      <c r="I10" s="13"/>
      <c r="J10" s="18"/>
      <c r="K10" s="13"/>
      <c r="L10" s="18"/>
      <c r="M10" s="13"/>
      <c r="N10" s="18"/>
      <c r="O10" s="13"/>
      <c r="P10" s="18"/>
      <c r="Q10" s="13"/>
      <c r="R10" s="18"/>
      <c r="S10" s="13"/>
      <c r="T10" s="18"/>
      <c r="U10" s="13"/>
      <c r="V10" s="18"/>
      <c r="W10" s="13"/>
      <c r="X10" s="18"/>
      <c r="Y10" s="79"/>
      <c r="Z10" s="78"/>
    </row>
    <row r="11" spans="1:32" ht="15" customHeight="1" x14ac:dyDescent="0.2">
      <c r="A11" s="72">
        <f>ROW()</f>
        <v>11</v>
      </c>
      <c r="B11" s="13"/>
      <c r="C11" s="198"/>
      <c r="D11" s="198"/>
      <c r="E11" s="33" t="s">
        <v>70</v>
      </c>
      <c r="F11" s="18"/>
      <c r="G11" s="13"/>
      <c r="H11" s="18"/>
      <c r="I11" s="13"/>
      <c r="J11" s="18"/>
      <c r="K11" s="13"/>
      <c r="L11" s="18"/>
      <c r="M11" s="13"/>
      <c r="N11" s="18"/>
      <c r="O11" s="13"/>
      <c r="P11" s="18"/>
      <c r="Q11" s="13"/>
      <c r="R11" s="18"/>
      <c r="S11" s="13"/>
      <c r="T11" s="18"/>
      <c r="U11" s="13"/>
      <c r="V11" s="18"/>
      <c r="W11" s="13"/>
      <c r="X11" s="18"/>
      <c r="Y11" s="79"/>
      <c r="Z11" s="78"/>
    </row>
    <row r="12" spans="1:32" x14ac:dyDescent="0.2">
      <c r="A12" s="72">
        <f>ROW()</f>
        <v>12</v>
      </c>
      <c r="B12" s="13"/>
      <c r="C12" s="198"/>
      <c r="D12" s="14"/>
      <c r="E12" s="14"/>
      <c r="F12" s="14"/>
      <c r="G12" s="13"/>
      <c r="H12" s="14"/>
      <c r="I12" s="13"/>
      <c r="J12" s="14"/>
      <c r="K12" s="13"/>
      <c r="L12" s="14"/>
      <c r="M12" s="13"/>
      <c r="N12" s="14"/>
      <c r="O12" s="13"/>
      <c r="P12" s="14"/>
      <c r="Q12" s="13"/>
      <c r="R12" s="14"/>
      <c r="S12" s="13"/>
      <c r="T12" s="14"/>
      <c r="U12" s="13"/>
      <c r="V12" s="14"/>
      <c r="W12" s="13"/>
      <c r="X12" s="14"/>
      <c r="Y12" s="79"/>
      <c r="Z12" s="78"/>
    </row>
    <row r="13" spans="1:32" ht="15" customHeight="1" x14ac:dyDescent="0.2">
      <c r="A13" s="72">
        <f>ROW()</f>
        <v>13</v>
      </c>
      <c r="B13" s="13"/>
      <c r="C13" s="198"/>
      <c r="D13" s="198" t="s">
        <v>25</v>
      </c>
      <c r="E13" s="33" t="s">
        <v>39</v>
      </c>
      <c r="F13" s="18"/>
      <c r="G13" s="13"/>
      <c r="H13" s="18"/>
      <c r="I13" s="13"/>
      <c r="J13" s="18"/>
      <c r="K13" s="13"/>
      <c r="L13" s="18"/>
      <c r="M13" s="13"/>
      <c r="N13" s="18"/>
      <c r="O13" s="13"/>
      <c r="P13" s="18"/>
      <c r="Q13" s="13"/>
      <c r="R13" s="18"/>
      <c r="S13" s="13"/>
      <c r="T13" s="18"/>
      <c r="U13" s="13"/>
      <c r="V13" s="18"/>
      <c r="W13" s="13"/>
      <c r="X13" s="18"/>
      <c r="Y13" s="79"/>
      <c r="Z13" s="78"/>
    </row>
    <row r="14" spans="1:32" ht="15" customHeight="1" x14ac:dyDescent="0.2">
      <c r="A14" s="72">
        <f>ROW()</f>
        <v>14</v>
      </c>
      <c r="B14" s="13"/>
      <c r="C14" s="198"/>
      <c r="D14" s="198"/>
      <c r="E14" s="33" t="s">
        <v>40</v>
      </c>
      <c r="F14" s="18"/>
      <c r="G14" s="13"/>
      <c r="H14" s="18"/>
      <c r="I14" s="13"/>
      <c r="J14" s="18"/>
      <c r="K14" s="13"/>
      <c r="L14" s="18"/>
      <c r="M14" s="13"/>
      <c r="N14" s="18"/>
      <c r="O14" s="13"/>
      <c r="P14" s="18"/>
      <c r="Q14" s="13"/>
      <c r="R14" s="18"/>
      <c r="S14" s="13"/>
      <c r="T14" s="18"/>
      <c r="U14" s="13"/>
      <c r="V14" s="18"/>
      <c r="W14" s="13"/>
      <c r="X14" s="18"/>
      <c r="Y14" s="79"/>
      <c r="Z14" s="78"/>
    </row>
    <row r="15" spans="1:32" ht="15" customHeight="1" x14ac:dyDescent="0.2">
      <c r="A15" s="72">
        <f>ROW()</f>
        <v>15</v>
      </c>
      <c r="B15" s="13"/>
      <c r="C15" s="198"/>
      <c r="D15" s="198"/>
      <c r="E15" s="33" t="s">
        <v>70</v>
      </c>
      <c r="F15" s="18"/>
      <c r="G15" s="13"/>
      <c r="H15" s="18"/>
      <c r="I15" s="13"/>
      <c r="J15" s="18"/>
      <c r="K15" s="13"/>
      <c r="L15" s="18"/>
      <c r="M15" s="13"/>
      <c r="N15" s="18"/>
      <c r="O15" s="13"/>
      <c r="P15" s="18"/>
      <c r="Q15" s="13"/>
      <c r="R15" s="18"/>
      <c r="S15" s="13"/>
      <c r="T15" s="18"/>
      <c r="U15" s="13"/>
      <c r="V15" s="18"/>
      <c r="W15" s="13"/>
      <c r="X15" s="18"/>
      <c r="Y15" s="79"/>
      <c r="Z15" s="78"/>
    </row>
    <row r="16" spans="1:32" ht="20.25" customHeight="1" x14ac:dyDescent="0.2">
      <c r="A16" s="72">
        <f>ROW()</f>
        <v>16</v>
      </c>
      <c r="B16" s="13"/>
      <c r="C16" s="25"/>
      <c r="D16" s="14"/>
      <c r="E16" s="14"/>
      <c r="F16" s="34" t="s">
        <v>71</v>
      </c>
      <c r="G16" s="13"/>
      <c r="H16" s="14"/>
      <c r="I16" s="13"/>
      <c r="J16" s="14"/>
      <c r="K16" s="13"/>
      <c r="L16" s="14"/>
      <c r="M16" s="13"/>
      <c r="N16" s="14"/>
      <c r="O16" s="13"/>
      <c r="P16" s="14"/>
      <c r="Q16" s="13"/>
      <c r="R16" s="14"/>
      <c r="S16" s="13"/>
      <c r="T16" s="14"/>
      <c r="U16" s="13"/>
      <c r="V16" s="14"/>
      <c r="W16" s="13"/>
      <c r="X16" s="14"/>
      <c r="Y16" s="79"/>
      <c r="Z16" s="78"/>
    </row>
    <row r="17" spans="1:32" ht="15" customHeight="1" x14ac:dyDescent="0.2">
      <c r="A17" s="72">
        <f>ROW()</f>
        <v>17</v>
      </c>
      <c r="B17" s="13"/>
      <c r="C17" s="198" t="s">
        <v>13</v>
      </c>
      <c r="D17" s="198" t="s">
        <v>24</v>
      </c>
      <c r="E17" s="33" t="s">
        <v>39</v>
      </c>
      <c r="F17" s="18"/>
      <c r="G17" s="13"/>
      <c r="H17" s="18"/>
      <c r="I17" s="13"/>
      <c r="J17" s="18"/>
      <c r="K17" s="13"/>
      <c r="L17" s="18"/>
      <c r="M17" s="13"/>
      <c r="N17" s="18"/>
      <c r="O17" s="13"/>
      <c r="P17" s="18"/>
      <c r="Q17" s="13"/>
      <c r="R17" s="18"/>
      <c r="S17" s="13"/>
      <c r="T17" s="18"/>
      <c r="U17" s="13"/>
      <c r="V17" s="18"/>
      <c r="W17" s="13"/>
      <c r="X17" s="18"/>
      <c r="Y17" s="79"/>
      <c r="Z17" s="78"/>
    </row>
    <row r="18" spans="1:32" ht="15" customHeight="1" thickBot="1" x14ac:dyDescent="0.25">
      <c r="A18" s="72">
        <f>ROW()</f>
        <v>18</v>
      </c>
      <c r="B18" s="13"/>
      <c r="C18" s="198"/>
      <c r="D18" s="198"/>
      <c r="E18" s="33" t="s">
        <v>40</v>
      </c>
      <c r="F18" s="18"/>
      <c r="G18" s="13"/>
      <c r="H18" s="18"/>
      <c r="I18" s="13"/>
      <c r="J18" s="18"/>
      <c r="K18" s="13"/>
      <c r="L18" s="18"/>
      <c r="M18" s="13"/>
      <c r="N18" s="18"/>
      <c r="O18" s="13"/>
      <c r="P18" s="18"/>
      <c r="Q18" s="13"/>
      <c r="R18" s="18"/>
      <c r="S18" s="13"/>
      <c r="T18" s="18"/>
      <c r="U18" s="13"/>
      <c r="V18" s="18"/>
      <c r="W18" s="13"/>
      <c r="X18" s="18"/>
      <c r="Y18" s="79"/>
      <c r="Z18" s="78"/>
    </row>
    <row r="19" spans="1:32" ht="15" customHeight="1" thickBot="1" x14ac:dyDescent="0.25">
      <c r="A19" s="72">
        <f>ROW()</f>
        <v>19</v>
      </c>
      <c r="B19" s="13"/>
      <c r="C19" s="198"/>
      <c r="D19" s="198"/>
      <c r="E19" s="33" t="s">
        <v>42</v>
      </c>
      <c r="F19" s="26">
        <f>SUM(F17:F18)</f>
        <v>0</v>
      </c>
      <c r="G19" s="13"/>
      <c r="H19" s="26">
        <f>SUM(H17:H18)</f>
        <v>0</v>
      </c>
      <c r="I19" s="13"/>
      <c r="J19" s="26">
        <f>SUM(J17:J18)</f>
        <v>0</v>
      </c>
      <c r="K19" s="13"/>
      <c r="L19" s="26">
        <f>SUM(L17:L18)</f>
        <v>0</v>
      </c>
      <c r="M19" s="13"/>
      <c r="N19" s="26">
        <f>SUM(N17:N18)</f>
        <v>0</v>
      </c>
      <c r="O19" s="13"/>
      <c r="P19" s="26">
        <f>SUM(P17:P18)</f>
        <v>0</v>
      </c>
      <c r="Q19" s="13"/>
      <c r="R19" s="26">
        <f>SUM(R17:R18)</f>
        <v>0</v>
      </c>
      <c r="S19" s="13"/>
      <c r="T19" s="26">
        <f>SUM(T17:T18)</f>
        <v>0</v>
      </c>
      <c r="U19" s="13"/>
      <c r="V19" s="26">
        <f>SUM(V17:V18)</f>
        <v>0</v>
      </c>
      <c r="W19" s="13"/>
      <c r="X19" s="26">
        <f>SUM(X17:X18)</f>
        <v>0</v>
      </c>
      <c r="Y19" s="79"/>
      <c r="Z19" s="78"/>
    </row>
    <row r="20" spans="1:32" x14ac:dyDescent="0.2">
      <c r="A20" s="72">
        <f>ROW()</f>
        <v>20</v>
      </c>
      <c r="B20" s="13"/>
      <c r="C20" s="198"/>
      <c r="D20" s="14"/>
      <c r="E20" s="14"/>
      <c r="F20" s="14"/>
      <c r="G20" s="13"/>
      <c r="H20" s="14"/>
      <c r="I20" s="13"/>
      <c r="J20" s="14"/>
      <c r="K20" s="13"/>
      <c r="L20" s="14"/>
      <c r="M20" s="13"/>
      <c r="N20" s="14"/>
      <c r="O20" s="13"/>
      <c r="P20" s="14"/>
      <c r="Q20" s="13"/>
      <c r="R20" s="14"/>
      <c r="S20" s="13"/>
      <c r="T20" s="14"/>
      <c r="U20" s="13"/>
      <c r="V20" s="14"/>
      <c r="W20" s="13"/>
      <c r="X20" s="14"/>
      <c r="Y20" s="79"/>
      <c r="Z20" s="78"/>
    </row>
    <row r="21" spans="1:32" ht="15" customHeight="1" x14ac:dyDescent="0.2">
      <c r="A21" s="72">
        <f>ROW()</f>
        <v>21</v>
      </c>
      <c r="B21" s="13"/>
      <c r="C21" s="198"/>
      <c r="D21" s="198" t="s">
        <v>25</v>
      </c>
      <c r="E21" s="33" t="s">
        <v>39</v>
      </c>
      <c r="F21" s="70"/>
      <c r="G21" s="13"/>
      <c r="H21" s="18"/>
      <c r="I21" s="13"/>
      <c r="J21" s="18"/>
      <c r="K21" s="13"/>
      <c r="L21" s="18"/>
      <c r="M21" s="13"/>
      <c r="N21" s="18"/>
      <c r="O21" s="13"/>
      <c r="P21" s="18"/>
      <c r="Q21" s="13"/>
      <c r="R21" s="18"/>
      <c r="S21" s="13"/>
      <c r="T21" s="18"/>
      <c r="U21" s="13"/>
      <c r="V21" s="18"/>
      <c r="W21" s="13"/>
      <c r="X21" s="18"/>
      <c r="Y21" s="79"/>
      <c r="Z21" s="78"/>
    </row>
    <row r="22" spans="1:32" ht="15" customHeight="1" thickBot="1" x14ac:dyDescent="0.25">
      <c r="A22" s="72">
        <f>ROW()</f>
        <v>22</v>
      </c>
      <c r="B22" s="13"/>
      <c r="C22" s="198"/>
      <c r="D22" s="198"/>
      <c r="E22" s="33" t="s">
        <v>40</v>
      </c>
      <c r="F22" s="70"/>
      <c r="G22" s="13"/>
      <c r="H22" s="18"/>
      <c r="I22" s="13"/>
      <c r="J22" s="18"/>
      <c r="K22" s="13"/>
      <c r="L22" s="18"/>
      <c r="M22" s="13"/>
      <c r="N22" s="18"/>
      <c r="O22" s="13"/>
      <c r="P22" s="18"/>
      <c r="Q22" s="13"/>
      <c r="R22" s="18"/>
      <c r="S22" s="13"/>
      <c r="T22" s="18"/>
      <c r="U22" s="13"/>
      <c r="V22" s="18"/>
      <c r="W22" s="13"/>
      <c r="X22" s="18"/>
      <c r="Y22" s="79"/>
      <c r="Z22" s="78"/>
    </row>
    <row r="23" spans="1:32" ht="15" customHeight="1" thickBot="1" x14ac:dyDescent="0.25">
      <c r="A23" s="72">
        <f>ROW()</f>
        <v>23</v>
      </c>
      <c r="B23" s="13"/>
      <c r="C23" s="198"/>
      <c r="D23" s="198"/>
      <c r="E23" s="33" t="s">
        <v>42</v>
      </c>
      <c r="F23" s="26">
        <f>SUM(F21:F22)</f>
        <v>0</v>
      </c>
      <c r="G23" s="13"/>
      <c r="H23" s="26">
        <f>SUM(H21:H22)</f>
        <v>0</v>
      </c>
      <c r="I23" s="13"/>
      <c r="J23" s="26">
        <f>SUM(J21:J22)</f>
        <v>0</v>
      </c>
      <c r="K23" s="13"/>
      <c r="L23" s="26">
        <f>SUM(L21:L22)</f>
        <v>0</v>
      </c>
      <c r="M23" s="13"/>
      <c r="N23" s="26">
        <f>SUM(N21:N22)</f>
        <v>0</v>
      </c>
      <c r="O23" s="13"/>
      <c r="P23" s="26">
        <f>SUM(P21:P22)</f>
        <v>0</v>
      </c>
      <c r="Q23" s="13"/>
      <c r="R23" s="26">
        <f>SUM(R21:R22)</f>
        <v>0</v>
      </c>
      <c r="S23" s="13"/>
      <c r="T23" s="26">
        <f>SUM(T21:T22)</f>
        <v>0</v>
      </c>
      <c r="U23" s="13"/>
      <c r="V23" s="26">
        <f>SUM(V21:V22)</f>
        <v>0</v>
      </c>
      <c r="W23" s="13"/>
      <c r="X23" s="26">
        <f>SUM(X21:X22)</f>
        <v>0</v>
      </c>
      <c r="Y23" s="79"/>
      <c r="Z23" s="78"/>
    </row>
    <row r="24" spans="1:32" ht="15" customHeight="1" x14ac:dyDescent="0.2">
      <c r="A24" s="72">
        <f>ROW()</f>
        <v>24</v>
      </c>
      <c r="B24" s="13"/>
      <c r="C24" s="200"/>
      <c r="D24" s="35"/>
      <c r="E24" s="14"/>
      <c r="F24" s="27"/>
      <c r="G24" s="13"/>
      <c r="H24" s="27"/>
      <c r="I24" s="13"/>
      <c r="J24" s="27"/>
      <c r="K24" s="13"/>
      <c r="L24" s="27"/>
      <c r="M24" s="13"/>
      <c r="N24" s="27"/>
      <c r="O24" s="13"/>
      <c r="P24" s="27"/>
      <c r="Q24" s="13"/>
      <c r="R24" s="27"/>
      <c r="S24" s="13"/>
      <c r="T24" s="27"/>
      <c r="U24" s="13"/>
      <c r="V24" s="27"/>
      <c r="W24" s="13"/>
      <c r="X24" s="27"/>
      <c r="Y24" s="79"/>
      <c r="Z24" s="78"/>
    </row>
    <row r="25" spans="1:32" ht="15" customHeight="1" x14ac:dyDescent="0.2">
      <c r="A25" s="72">
        <f>ROW()</f>
        <v>25</v>
      </c>
      <c r="B25" s="13"/>
      <c r="C25" s="200"/>
      <c r="D25" s="36" t="s">
        <v>85</v>
      </c>
      <c r="E25" s="14"/>
      <c r="F25" s="18"/>
      <c r="G25" s="13"/>
      <c r="H25" s="18"/>
      <c r="I25" s="13"/>
      <c r="J25" s="18"/>
      <c r="K25" s="13"/>
      <c r="L25" s="18"/>
      <c r="M25" s="13"/>
      <c r="N25" s="18"/>
      <c r="O25" s="13"/>
      <c r="P25" s="18"/>
      <c r="Q25" s="13"/>
      <c r="R25" s="18"/>
      <c r="S25" s="13"/>
      <c r="T25" s="18"/>
      <c r="U25" s="13"/>
      <c r="V25" s="18"/>
      <c r="W25" s="13"/>
      <c r="X25" s="18"/>
      <c r="Y25" s="79"/>
      <c r="Z25" s="78"/>
    </row>
    <row r="26" spans="1:32" ht="15" customHeight="1" x14ac:dyDescent="0.2">
      <c r="A26" s="72">
        <f>ROW()</f>
        <v>26</v>
      </c>
      <c r="B26" s="13"/>
      <c r="C26" s="37"/>
      <c r="D26" s="35"/>
      <c r="E26" s="14"/>
      <c r="F26" s="34" t="s">
        <v>86</v>
      </c>
      <c r="G26" s="13"/>
      <c r="H26" s="27"/>
      <c r="I26" s="13"/>
      <c r="J26" s="27"/>
      <c r="K26" s="13"/>
      <c r="L26" s="27"/>
      <c r="M26" s="13"/>
      <c r="N26" s="27"/>
      <c r="O26" s="13"/>
      <c r="P26" s="27"/>
      <c r="Q26" s="13"/>
      <c r="R26" s="27"/>
      <c r="S26" s="13"/>
      <c r="T26" s="27"/>
      <c r="U26" s="13"/>
      <c r="V26" s="27"/>
      <c r="W26" s="13"/>
      <c r="X26" s="27"/>
      <c r="Y26" s="79"/>
      <c r="Z26" s="78"/>
    </row>
    <row r="27" spans="1:32" x14ac:dyDescent="0.2">
      <c r="A27" s="73">
        <f>ROW()</f>
        <v>27</v>
      </c>
      <c r="B27" s="22"/>
      <c r="C27" s="38"/>
      <c r="D27" s="21"/>
      <c r="E27" s="21"/>
      <c r="F27" s="21"/>
      <c r="G27" s="22"/>
      <c r="H27" s="21"/>
      <c r="I27" s="22"/>
      <c r="J27" s="21"/>
      <c r="K27" s="22"/>
      <c r="L27" s="21"/>
      <c r="M27" s="22"/>
      <c r="N27" s="21"/>
      <c r="O27" s="22"/>
      <c r="P27" s="21"/>
      <c r="Q27" s="22"/>
      <c r="R27" s="21"/>
      <c r="S27" s="22"/>
      <c r="T27" s="21"/>
      <c r="U27" s="22"/>
      <c r="V27" s="21"/>
      <c r="W27" s="22"/>
      <c r="X27" s="21"/>
      <c r="Y27" s="80" t="s">
        <v>258</v>
      </c>
      <c r="Z27" s="78"/>
    </row>
    <row r="29" spans="1:32" s="3" customFormat="1" ht="12.75" customHeight="1" x14ac:dyDescent="0.2">
      <c r="A29" s="7"/>
      <c r="B29" s="28"/>
      <c r="C29" s="8"/>
      <c r="D29" s="8"/>
      <c r="E29" s="8"/>
      <c r="F29" s="8"/>
      <c r="G29" s="8"/>
      <c r="H29" s="8"/>
      <c r="I29" s="8"/>
      <c r="J29" s="8"/>
      <c r="K29" s="8"/>
      <c r="L29" s="8"/>
      <c r="M29" s="8"/>
      <c r="N29" s="8"/>
      <c r="O29" s="8"/>
      <c r="P29" s="8"/>
      <c r="Q29" s="8"/>
      <c r="R29" s="8"/>
      <c r="S29" s="8"/>
      <c r="T29" s="8"/>
      <c r="U29" s="8"/>
      <c r="V29" s="8"/>
      <c r="W29" s="8"/>
      <c r="X29" s="8"/>
      <c r="Y29" s="77"/>
      <c r="Z29" s="78"/>
      <c r="AA29"/>
      <c r="AB29"/>
      <c r="AC29"/>
      <c r="AD29"/>
      <c r="AE29"/>
      <c r="AF29"/>
    </row>
    <row r="30" spans="1:32" s="3" customFormat="1" ht="16.5" customHeight="1" x14ac:dyDescent="0.25">
      <c r="A30" s="29"/>
      <c r="B30" s="30"/>
      <c r="C30" s="30"/>
      <c r="D30" s="30"/>
      <c r="E30" s="30"/>
      <c r="F30" s="30"/>
      <c r="G30" s="11"/>
      <c r="H30" s="30"/>
      <c r="I30" s="11"/>
      <c r="J30" s="30"/>
      <c r="K30" s="11"/>
      <c r="L30" s="30"/>
      <c r="M30" s="11"/>
      <c r="N30" s="30"/>
      <c r="O30" s="11"/>
      <c r="P30" s="11"/>
      <c r="Q30" s="59" t="s">
        <v>41</v>
      </c>
      <c r="R30" s="171" t="str">
        <f>IF(NOT(ISBLANK('Pricing CoverSheet'!$C$8)),'Pricing CoverSheet'!$C$8,"")</f>
        <v>Airport Company</v>
      </c>
      <c r="S30" s="171"/>
      <c r="T30" s="171"/>
      <c r="U30" s="171"/>
      <c r="V30" s="171"/>
      <c r="W30" s="171"/>
      <c r="X30" s="171"/>
      <c r="Y30" s="69"/>
      <c r="Z30" s="78"/>
      <c r="AA30"/>
      <c r="AB30"/>
      <c r="AC30"/>
      <c r="AD30"/>
      <c r="AE30"/>
      <c r="AF30"/>
    </row>
    <row r="31" spans="1:32" s="3" customFormat="1" ht="16.5" customHeight="1" x14ac:dyDescent="0.25">
      <c r="A31" s="29"/>
      <c r="B31" s="30"/>
      <c r="C31" s="30"/>
      <c r="D31" s="30"/>
      <c r="E31" s="30"/>
      <c r="F31" s="30"/>
      <c r="G31" s="11"/>
      <c r="H31" s="30"/>
      <c r="I31" s="11"/>
      <c r="J31" s="30"/>
      <c r="K31" s="11"/>
      <c r="L31" s="30"/>
      <c r="M31" s="11"/>
      <c r="N31" s="30"/>
      <c r="O31" s="11"/>
      <c r="P31" s="11"/>
      <c r="Q31" s="59" t="s">
        <v>73</v>
      </c>
      <c r="R31" s="172">
        <f>IF(ISNUMBER('Pricing CoverSheet'!$C$12),'Pricing CoverSheet'!$C$12,"")</f>
        <v>41364</v>
      </c>
      <c r="S31" s="172"/>
      <c r="T31" s="172"/>
      <c r="U31" s="172"/>
      <c r="V31" s="172"/>
      <c r="W31" s="172"/>
      <c r="X31" s="172"/>
      <c r="Y31" s="69"/>
      <c r="Z31" s="78"/>
      <c r="AA31"/>
      <c r="AB31"/>
      <c r="AC31"/>
      <c r="AD31"/>
      <c r="AE31"/>
      <c r="AF31"/>
    </row>
    <row r="32" spans="1:32" s="3" customFormat="1" ht="20.25" customHeight="1" x14ac:dyDescent="0.25">
      <c r="A32" s="63" t="s">
        <v>217</v>
      </c>
      <c r="B32" s="30"/>
      <c r="C32" s="10"/>
      <c r="D32" s="10"/>
      <c r="E32" s="10"/>
      <c r="F32" s="10"/>
      <c r="G32" s="10"/>
      <c r="H32" s="10"/>
      <c r="I32" s="10"/>
      <c r="J32" s="10"/>
      <c r="K32" s="10"/>
      <c r="L32" s="10"/>
      <c r="M32" s="10"/>
      <c r="N32" s="10"/>
      <c r="O32" s="10"/>
      <c r="P32" s="10"/>
      <c r="Q32" s="10"/>
      <c r="R32" s="10"/>
      <c r="S32" s="10"/>
      <c r="T32" s="10"/>
      <c r="U32" s="10"/>
      <c r="V32" s="10"/>
      <c r="W32" s="10"/>
      <c r="X32" s="10"/>
      <c r="Y32" s="68"/>
      <c r="Z32" s="78"/>
      <c r="AA32"/>
      <c r="AB32"/>
      <c r="AC32"/>
      <c r="AD32"/>
      <c r="AE32"/>
      <c r="AF32"/>
    </row>
    <row r="33" spans="1:32" s="3" customFormat="1" ht="12.75" customHeight="1" x14ac:dyDescent="0.2">
      <c r="A33" s="71" t="s">
        <v>87</v>
      </c>
      <c r="B33" s="12" t="s">
        <v>139</v>
      </c>
      <c r="C33" s="12"/>
      <c r="D33" s="30"/>
      <c r="E33" s="30"/>
      <c r="F33" s="30"/>
      <c r="G33" s="30"/>
      <c r="H33" s="30"/>
      <c r="I33" s="30"/>
      <c r="J33" s="30"/>
      <c r="K33" s="30"/>
      <c r="L33" s="30"/>
      <c r="M33" s="30"/>
      <c r="N33" s="30"/>
      <c r="O33" s="30"/>
      <c r="P33" s="30"/>
      <c r="Q33" s="30"/>
      <c r="R33" s="30"/>
      <c r="S33" s="30"/>
      <c r="T33" s="30"/>
      <c r="U33" s="30"/>
      <c r="V33" s="30"/>
      <c r="W33" s="30"/>
      <c r="X33" s="30"/>
      <c r="Y33" s="69"/>
      <c r="Z33" s="78"/>
      <c r="AA33"/>
      <c r="AB33"/>
      <c r="AC33"/>
      <c r="AD33"/>
      <c r="AE33"/>
      <c r="AF33"/>
    </row>
    <row r="34" spans="1:32" ht="24.95" customHeight="1" x14ac:dyDescent="0.25">
      <c r="A34" s="72">
        <f>ROW()</f>
        <v>34</v>
      </c>
      <c r="B34" s="64" t="s">
        <v>218</v>
      </c>
      <c r="C34" s="57"/>
      <c r="D34" s="14"/>
      <c r="E34" s="14"/>
      <c r="F34" s="14"/>
      <c r="G34" s="13"/>
      <c r="H34" s="14"/>
      <c r="I34" s="13"/>
      <c r="J34" s="14"/>
      <c r="K34" s="13"/>
      <c r="L34" s="14"/>
      <c r="M34" s="13"/>
      <c r="N34" s="14"/>
      <c r="O34" s="13"/>
      <c r="P34" s="14"/>
      <c r="Q34" s="13"/>
      <c r="R34" s="14"/>
      <c r="S34" s="13"/>
      <c r="T34" s="14"/>
      <c r="U34" s="13"/>
      <c r="V34" s="14"/>
      <c r="W34" s="13"/>
      <c r="X34" s="14"/>
      <c r="Y34" s="79"/>
      <c r="Z34" s="78"/>
    </row>
    <row r="35" spans="1:32" ht="50.1" customHeight="1" x14ac:dyDescent="0.2">
      <c r="A35" s="72">
        <f>ROW()</f>
        <v>35</v>
      </c>
      <c r="B35" s="13"/>
      <c r="C35" s="14"/>
      <c r="D35" s="56" t="s">
        <v>114</v>
      </c>
      <c r="E35" s="14"/>
      <c r="F35" s="24" t="s">
        <v>16</v>
      </c>
      <c r="G35" s="13"/>
      <c r="H35" s="24" t="s">
        <v>17</v>
      </c>
      <c r="I35" s="13"/>
      <c r="J35" s="24" t="s">
        <v>18</v>
      </c>
      <c r="K35" s="13"/>
      <c r="L35" s="24" t="s">
        <v>19</v>
      </c>
      <c r="M35" s="13"/>
      <c r="N35" s="24" t="s">
        <v>20</v>
      </c>
      <c r="O35" s="13"/>
      <c r="P35" s="24" t="s">
        <v>92</v>
      </c>
      <c r="Q35" s="13"/>
      <c r="R35" s="24" t="s">
        <v>93</v>
      </c>
      <c r="S35" s="13"/>
      <c r="T35" s="24" t="s">
        <v>94</v>
      </c>
      <c r="U35" s="13"/>
      <c r="V35" s="24" t="s">
        <v>95</v>
      </c>
      <c r="W35" s="13"/>
      <c r="X35" s="24" t="s">
        <v>96</v>
      </c>
      <c r="Y35" s="79"/>
      <c r="Z35" s="78"/>
    </row>
    <row r="36" spans="1:32" x14ac:dyDescent="0.2">
      <c r="A36" s="72">
        <f>ROW()</f>
        <v>36</v>
      </c>
      <c r="B36" s="13"/>
      <c r="C36" s="14"/>
      <c r="D36" s="56"/>
      <c r="E36" s="31" t="str">
        <f>IF(ISNUMBER('Pricing CoverSheet'!$C$12),"for year ended","")</f>
        <v>for year ended</v>
      </c>
      <c r="F36" s="32">
        <f>IF(ISNUMBER('Pricing CoverSheet'!$C$12),DATE(YEAR('Pricing CoverSheet'!$C$12),MONTH('Pricing CoverSheet'!$C$12),DAY('Pricing CoverSheet'!$C$12)),"")</f>
        <v>41364</v>
      </c>
      <c r="G36" s="13"/>
      <c r="H36" s="32">
        <f>IF(ISNUMBER('Pricing CoverSheet'!$C$12),DATE(YEAR('Pricing CoverSheet'!$C$12)+1,MONTH('Pricing CoverSheet'!$C$12),DAY('Pricing CoverSheet'!$C$12)),"")</f>
        <v>41729</v>
      </c>
      <c r="I36" s="13"/>
      <c r="J36" s="32">
        <f>IF(ISNUMBER('Pricing CoverSheet'!$C$12),DATE(YEAR('Pricing CoverSheet'!$C$12)+2,MONTH('Pricing CoverSheet'!$C$12),DAY('Pricing CoverSheet'!$C$12)),"")</f>
        <v>42094</v>
      </c>
      <c r="K36" s="13"/>
      <c r="L36" s="32">
        <f>IF(ISNUMBER('Pricing CoverSheet'!$C$12),DATE(YEAR('Pricing CoverSheet'!$C$12)+3,MONTH('Pricing CoverSheet'!$C$12),DAY('Pricing CoverSheet'!$C$12)),"")</f>
        <v>42460</v>
      </c>
      <c r="M36" s="13"/>
      <c r="N36" s="32">
        <f>IF(ISNUMBER('Pricing CoverSheet'!$C$12),DATE(YEAR('Pricing CoverSheet'!$C$12)+4,MONTH('Pricing CoverSheet'!$C$12),DAY('Pricing CoverSheet'!$C$12)),"")</f>
        <v>42825</v>
      </c>
      <c r="O36" s="13"/>
      <c r="P36" s="32">
        <f>IF(ISNUMBER('Pricing CoverSheet'!$C$12),DATE(YEAR('Pricing CoverSheet'!$C$12)+5,MONTH('Pricing CoverSheet'!$C$12),DAY('Pricing CoverSheet'!$C$12)),"")</f>
        <v>43190</v>
      </c>
      <c r="Q36" s="13"/>
      <c r="R36" s="32">
        <f>IF(ISNUMBER('Pricing CoverSheet'!$C$12),DATE(YEAR('Pricing CoverSheet'!$C$12)+6,MONTH('Pricing CoverSheet'!$C$12),DAY('Pricing CoverSheet'!$C$12)),"")</f>
        <v>43555</v>
      </c>
      <c r="S36" s="13"/>
      <c r="T36" s="32">
        <f>IF(ISNUMBER('Pricing CoverSheet'!$C$12),DATE(YEAR('Pricing CoverSheet'!$C$12)+7,MONTH('Pricing CoverSheet'!$C$12),DAY('Pricing CoverSheet'!$C$12)),"")</f>
        <v>43921</v>
      </c>
      <c r="U36" s="13"/>
      <c r="V36" s="32">
        <f>IF(ISNUMBER('Pricing CoverSheet'!$C$12),DATE(YEAR('Pricing CoverSheet'!$C$12)+8,MONTH('Pricing CoverSheet'!$C$12),DAY('Pricing CoverSheet'!$C$12)),"")</f>
        <v>44286</v>
      </c>
      <c r="W36" s="13"/>
      <c r="X36" s="32">
        <f>IF(ISNUMBER('Pricing CoverSheet'!$C$12),DATE(YEAR('Pricing CoverSheet'!$C$12)+9,MONTH('Pricing CoverSheet'!$C$12),DAY('Pricing CoverSheet'!$C$12)),"")</f>
        <v>44651</v>
      </c>
      <c r="Y36" s="79"/>
      <c r="Z36" s="78"/>
    </row>
    <row r="37" spans="1:32" ht="15" customHeight="1" x14ac:dyDescent="0.2">
      <c r="A37" s="72">
        <f>ROW()</f>
        <v>37</v>
      </c>
      <c r="B37" s="13"/>
      <c r="C37" s="198" t="s">
        <v>2</v>
      </c>
      <c r="D37" s="14" t="s">
        <v>7</v>
      </c>
      <c r="E37" s="14"/>
      <c r="F37" s="75"/>
      <c r="G37" s="13"/>
      <c r="H37" s="75"/>
      <c r="I37" s="13"/>
      <c r="J37" s="75"/>
      <c r="K37" s="13"/>
      <c r="L37" s="75"/>
      <c r="M37" s="13"/>
      <c r="N37" s="75"/>
      <c r="O37" s="13"/>
      <c r="P37" s="75"/>
      <c r="Q37" s="13"/>
      <c r="R37" s="75"/>
      <c r="S37" s="13"/>
      <c r="T37" s="75"/>
      <c r="U37" s="13"/>
      <c r="V37" s="75"/>
      <c r="W37" s="13"/>
      <c r="X37" s="75"/>
      <c r="Y37" s="79"/>
      <c r="Z37" s="78"/>
    </row>
    <row r="38" spans="1:32" ht="15" customHeight="1" x14ac:dyDescent="0.2">
      <c r="A38" s="72">
        <f>ROW()</f>
        <v>38</v>
      </c>
      <c r="B38" s="13"/>
      <c r="C38" s="198"/>
      <c r="D38" s="14" t="s">
        <v>8</v>
      </c>
      <c r="E38" s="14"/>
      <c r="F38" s="75"/>
      <c r="G38" s="13"/>
      <c r="H38" s="75"/>
      <c r="I38" s="13"/>
      <c r="J38" s="75"/>
      <c r="K38" s="13"/>
      <c r="L38" s="75"/>
      <c r="M38" s="13"/>
      <c r="N38" s="75"/>
      <c r="O38" s="13"/>
      <c r="P38" s="75"/>
      <c r="Q38" s="13"/>
      <c r="R38" s="75"/>
      <c r="S38" s="13"/>
      <c r="T38" s="75"/>
      <c r="U38" s="13"/>
      <c r="V38" s="75"/>
      <c r="W38" s="13"/>
      <c r="X38" s="75"/>
      <c r="Y38" s="79"/>
      <c r="Z38" s="78"/>
    </row>
    <row r="39" spans="1:32" x14ac:dyDescent="0.2">
      <c r="A39" s="72">
        <f>ROW()</f>
        <v>39</v>
      </c>
      <c r="B39" s="13"/>
      <c r="C39" s="198"/>
      <c r="D39" s="14"/>
      <c r="E39" s="14"/>
      <c r="F39" s="14"/>
      <c r="G39" s="13"/>
      <c r="H39" s="14"/>
      <c r="I39" s="13"/>
      <c r="J39" s="14"/>
      <c r="K39" s="13"/>
      <c r="L39" s="14"/>
      <c r="M39" s="13"/>
      <c r="N39" s="14"/>
      <c r="O39" s="13"/>
      <c r="P39" s="14"/>
      <c r="Q39" s="13"/>
      <c r="R39" s="14"/>
      <c r="S39" s="13"/>
      <c r="T39" s="14"/>
      <c r="U39" s="13"/>
      <c r="V39" s="14"/>
      <c r="W39" s="13"/>
      <c r="X39" s="14"/>
      <c r="Y39" s="79"/>
      <c r="Z39" s="78"/>
    </row>
    <row r="40" spans="1:32" ht="15" customHeight="1" x14ac:dyDescent="0.2">
      <c r="A40" s="72">
        <f>ROW()</f>
        <v>40</v>
      </c>
      <c r="B40" s="13"/>
      <c r="C40" s="198" t="s">
        <v>88</v>
      </c>
      <c r="D40" s="14" t="s">
        <v>32</v>
      </c>
      <c r="E40" s="14"/>
      <c r="F40" s="75"/>
      <c r="G40" s="13"/>
      <c r="H40" s="75"/>
      <c r="I40" s="13"/>
      <c r="J40" s="75"/>
      <c r="K40" s="13"/>
      <c r="L40" s="75"/>
      <c r="M40" s="13"/>
      <c r="N40" s="75"/>
      <c r="O40" s="13"/>
      <c r="P40" s="75"/>
      <c r="Q40" s="13"/>
      <c r="R40" s="75"/>
      <c r="S40" s="13"/>
      <c r="T40" s="75"/>
      <c r="U40" s="13"/>
      <c r="V40" s="75"/>
      <c r="W40" s="13"/>
      <c r="X40" s="75"/>
      <c r="Y40" s="79"/>
      <c r="Z40" s="78"/>
    </row>
    <row r="41" spans="1:32" ht="15" customHeight="1" x14ac:dyDescent="0.2">
      <c r="A41" s="72">
        <f>ROW()</f>
        <v>41</v>
      </c>
      <c r="B41" s="13"/>
      <c r="C41" s="198"/>
      <c r="D41" s="14" t="s">
        <v>0</v>
      </c>
      <c r="E41" s="14"/>
      <c r="F41" s="75"/>
      <c r="G41" s="13"/>
      <c r="H41" s="75"/>
      <c r="I41" s="13"/>
      <c r="J41" s="75"/>
      <c r="K41" s="13"/>
      <c r="L41" s="75"/>
      <c r="M41" s="13"/>
      <c r="N41" s="75"/>
      <c r="O41" s="13"/>
      <c r="P41" s="75"/>
      <c r="Q41" s="13"/>
      <c r="R41" s="75"/>
      <c r="S41" s="13"/>
      <c r="T41" s="75"/>
      <c r="U41" s="13"/>
      <c r="V41" s="75"/>
      <c r="W41" s="13"/>
      <c r="X41" s="75"/>
      <c r="Y41" s="79"/>
      <c r="Z41" s="78"/>
    </row>
    <row r="42" spans="1:32" ht="15" customHeight="1" thickBot="1" x14ac:dyDescent="0.25">
      <c r="A42" s="72">
        <f>ROW()</f>
        <v>42</v>
      </c>
      <c r="B42" s="13"/>
      <c r="C42" s="198"/>
      <c r="D42" s="14" t="s">
        <v>1</v>
      </c>
      <c r="E42" s="14"/>
      <c r="F42" s="75"/>
      <c r="G42" s="13"/>
      <c r="H42" s="75"/>
      <c r="I42" s="13"/>
      <c r="J42" s="75"/>
      <c r="K42" s="13"/>
      <c r="L42" s="75"/>
      <c r="M42" s="13"/>
      <c r="N42" s="75"/>
      <c r="O42" s="13"/>
      <c r="P42" s="75"/>
      <c r="Q42" s="13"/>
      <c r="R42" s="75"/>
      <c r="S42" s="13"/>
      <c r="T42" s="75"/>
      <c r="U42" s="13"/>
      <c r="V42" s="75"/>
      <c r="W42" s="13"/>
      <c r="X42" s="75"/>
      <c r="Y42" s="79"/>
      <c r="Z42" s="78"/>
    </row>
    <row r="43" spans="1:32" ht="15" customHeight="1" thickBot="1" x14ac:dyDescent="0.25">
      <c r="A43" s="72">
        <f>ROW()</f>
        <v>43</v>
      </c>
      <c r="B43" s="13"/>
      <c r="C43" s="198"/>
      <c r="D43" s="35" t="s">
        <v>42</v>
      </c>
      <c r="E43" s="35"/>
      <c r="F43" s="26">
        <f>SUM(F40:F42)</f>
        <v>0</v>
      </c>
      <c r="G43" s="13"/>
      <c r="H43" s="26">
        <f>SUM(H40:H42)</f>
        <v>0</v>
      </c>
      <c r="I43" s="13"/>
      <c r="J43" s="26">
        <f>SUM(J40:J42)</f>
        <v>0</v>
      </c>
      <c r="K43" s="13"/>
      <c r="L43" s="26">
        <f>SUM(L40:L42)</f>
        <v>0</v>
      </c>
      <c r="M43" s="13"/>
      <c r="N43" s="26">
        <f>SUM(N40:N42)</f>
        <v>0</v>
      </c>
      <c r="O43" s="13"/>
      <c r="P43" s="26">
        <f>SUM(P40:P42)</f>
        <v>0</v>
      </c>
      <c r="Q43" s="13"/>
      <c r="R43" s="26">
        <f>SUM(R40:R42)</f>
        <v>0</v>
      </c>
      <c r="S43" s="13"/>
      <c r="T43" s="26">
        <f>SUM(T40:T42)</f>
        <v>0</v>
      </c>
      <c r="U43" s="13"/>
      <c r="V43" s="26">
        <f>SUM(V40:V42)</f>
        <v>0</v>
      </c>
      <c r="W43" s="13"/>
      <c r="X43" s="26">
        <f>SUM(X40:X42)</f>
        <v>0</v>
      </c>
      <c r="Y43" s="79"/>
      <c r="Z43" s="78"/>
    </row>
    <row r="44" spans="1:32" x14ac:dyDescent="0.2">
      <c r="A44" s="72">
        <f>ROW()</f>
        <v>44</v>
      </c>
      <c r="B44" s="13"/>
      <c r="C44" s="39"/>
      <c r="D44" s="14"/>
      <c r="E44" s="14"/>
      <c r="F44" s="14"/>
      <c r="G44" s="13"/>
      <c r="H44" s="14"/>
      <c r="I44" s="13"/>
      <c r="J44" s="14"/>
      <c r="K44" s="13"/>
      <c r="L44" s="14"/>
      <c r="M44" s="13"/>
      <c r="N44" s="14"/>
      <c r="O44" s="13"/>
      <c r="P44" s="14"/>
      <c r="Q44" s="13"/>
      <c r="R44" s="14"/>
      <c r="S44" s="13"/>
      <c r="T44" s="14"/>
      <c r="U44" s="13"/>
      <c r="V44" s="14"/>
      <c r="W44" s="13"/>
      <c r="X44" s="14"/>
      <c r="Y44" s="79"/>
      <c r="Z44" s="78"/>
    </row>
    <row r="45" spans="1:32" ht="15" customHeight="1" x14ac:dyDescent="0.2">
      <c r="A45" s="72">
        <f>ROW()</f>
        <v>45</v>
      </c>
      <c r="B45" s="13"/>
      <c r="C45" s="198" t="s">
        <v>4</v>
      </c>
      <c r="D45" s="14" t="s">
        <v>32</v>
      </c>
      <c r="E45" s="14"/>
      <c r="F45" s="75"/>
      <c r="G45" s="13"/>
      <c r="H45" s="75"/>
      <c r="I45" s="13"/>
      <c r="J45" s="75"/>
      <c r="K45" s="13"/>
      <c r="L45" s="75"/>
      <c r="M45" s="13"/>
      <c r="N45" s="75"/>
      <c r="O45" s="13"/>
      <c r="P45" s="75"/>
      <c r="Q45" s="13"/>
      <c r="R45" s="75"/>
      <c r="S45" s="13"/>
      <c r="T45" s="75"/>
      <c r="U45" s="13"/>
      <c r="V45" s="75"/>
      <c r="W45" s="13"/>
      <c r="X45" s="75"/>
      <c r="Y45" s="79"/>
      <c r="Z45" s="78"/>
    </row>
    <row r="46" spans="1:32" ht="15" customHeight="1" x14ac:dyDescent="0.2">
      <c r="A46" s="72">
        <f>ROW()</f>
        <v>46</v>
      </c>
      <c r="B46" s="13"/>
      <c r="C46" s="198"/>
      <c r="D46" s="14" t="s">
        <v>0</v>
      </c>
      <c r="E46" s="14"/>
      <c r="F46" s="75"/>
      <c r="G46" s="13"/>
      <c r="H46" s="75"/>
      <c r="I46" s="13"/>
      <c r="J46" s="75"/>
      <c r="K46" s="13"/>
      <c r="L46" s="75"/>
      <c r="M46" s="13"/>
      <c r="N46" s="75"/>
      <c r="O46" s="13"/>
      <c r="P46" s="75"/>
      <c r="Q46" s="13"/>
      <c r="R46" s="75"/>
      <c r="S46" s="13"/>
      <c r="T46" s="75"/>
      <c r="U46" s="13"/>
      <c r="V46" s="75"/>
      <c r="W46" s="13"/>
      <c r="X46" s="75"/>
      <c r="Y46" s="79"/>
      <c r="Z46" s="78"/>
    </row>
    <row r="47" spans="1:32" ht="15" customHeight="1" thickBot="1" x14ac:dyDescent="0.25">
      <c r="A47" s="72">
        <f>ROW()</f>
        <v>47</v>
      </c>
      <c r="B47" s="13"/>
      <c r="C47" s="198"/>
      <c r="D47" s="14" t="s">
        <v>1</v>
      </c>
      <c r="E47" s="14"/>
      <c r="F47" s="75"/>
      <c r="G47" s="13"/>
      <c r="H47" s="75"/>
      <c r="I47" s="13"/>
      <c r="J47" s="75"/>
      <c r="K47" s="13"/>
      <c r="L47" s="75"/>
      <c r="M47" s="13"/>
      <c r="N47" s="75"/>
      <c r="O47" s="13"/>
      <c r="P47" s="75"/>
      <c r="Q47" s="13"/>
      <c r="R47" s="75"/>
      <c r="S47" s="13"/>
      <c r="T47" s="75"/>
      <c r="U47" s="13"/>
      <c r="V47" s="75"/>
      <c r="W47" s="13"/>
      <c r="X47" s="75"/>
      <c r="Y47" s="79"/>
      <c r="Z47" s="78"/>
    </row>
    <row r="48" spans="1:32" ht="15" customHeight="1" thickBot="1" x14ac:dyDescent="0.25">
      <c r="A48" s="72">
        <f>ROW()</f>
        <v>48</v>
      </c>
      <c r="B48" s="13"/>
      <c r="C48" s="198"/>
      <c r="D48" s="35" t="s">
        <v>42</v>
      </c>
      <c r="E48" s="35"/>
      <c r="F48" s="26">
        <f>SUM(F45:F47)</f>
        <v>0</v>
      </c>
      <c r="G48" s="13"/>
      <c r="H48" s="26">
        <f>SUM(H45:H47)</f>
        <v>0</v>
      </c>
      <c r="I48" s="13"/>
      <c r="J48" s="26">
        <f>SUM(J45:J47)</f>
        <v>0</v>
      </c>
      <c r="K48" s="13"/>
      <c r="L48" s="26">
        <f>SUM(L45:L47)</f>
        <v>0</v>
      </c>
      <c r="M48" s="13"/>
      <c r="N48" s="26">
        <f>SUM(N45:N47)</f>
        <v>0</v>
      </c>
      <c r="O48" s="13"/>
      <c r="P48" s="26">
        <f>SUM(P45:P47)</f>
        <v>0</v>
      </c>
      <c r="Q48" s="13"/>
      <c r="R48" s="26">
        <f>SUM(R45:R47)</f>
        <v>0</v>
      </c>
      <c r="S48" s="13"/>
      <c r="T48" s="26">
        <f>SUM(T45:T47)</f>
        <v>0</v>
      </c>
      <c r="U48" s="13"/>
      <c r="V48" s="26">
        <f>SUM(V45:V47)</f>
        <v>0</v>
      </c>
      <c r="W48" s="13"/>
      <c r="X48" s="26">
        <f>SUM(X45:X47)</f>
        <v>0</v>
      </c>
      <c r="Y48" s="79"/>
      <c r="Z48" s="78"/>
    </row>
    <row r="49" spans="1:32" x14ac:dyDescent="0.2">
      <c r="A49" s="72">
        <f>ROW()</f>
        <v>49</v>
      </c>
      <c r="B49" s="13"/>
      <c r="C49" s="39"/>
      <c r="D49" s="14"/>
      <c r="E49" s="14"/>
      <c r="F49" s="14"/>
      <c r="G49" s="13"/>
      <c r="H49" s="14"/>
      <c r="I49" s="13"/>
      <c r="J49" s="14"/>
      <c r="K49" s="13"/>
      <c r="L49" s="14"/>
      <c r="M49" s="13"/>
      <c r="N49" s="14"/>
      <c r="O49" s="13"/>
      <c r="P49" s="14"/>
      <c r="Q49" s="13"/>
      <c r="R49" s="14"/>
      <c r="S49" s="13"/>
      <c r="T49" s="14"/>
      <c r="U49" s="13"/>
      <c r="V49" s="14"/>
      <c r="W49" s="13"/>
      <c r="X49" s="14"/>
      <c r="Y49" s="79"/>
      <c r="Z49" s="78"/>
    </row>
    <row r="50" spans="1:32" ht="15" customHeight="1" x14ac:dyDescent="0.2">
      <c r="A50" s="72">
        <f>ROW()</f>
        <v>50</v>
      </c>
      <c r="B50" s="13"/>
      <c r="C50" s="198" t="s">
        <v>88</v>
      </c>
      <c r="D50" s="14" t="s">
        <v>5</v>
      </c>
      <c r="E50" s="14"/>
      <c r="F50" s="75"/>
      <c r="G50" s="13"/>
      <c r="H50" s="75"/>
      <c r="I50" s="13"/>
      <c r="J50" s="75"/>
      <c r="K50" s="13"/>
      <c r="L50" s="75"/>
      <c r="M50" s="13"/>
      <c r="N50" s="75"/>
      <c r="O50" s="13"/>
      <c r="P50" s="75"/>
      <c r="Q50" s="13"/>
      <c r="R50" s="75"/>
      <c r="S50" s="13"/>
      <c r="T50" s="75"/>
      <c r="U50" s="13"/>
      <c r="V50" s="75"/>
      <c r="W50" s="13"/>
      <c r="X50" s="75"/>
      <c r="Y50" s="79"/>
      <c r="Z50" s="78"/>
    </row>
    <row r="51" spans="1:32" ht="15" customHeight="1" x14ac:dyDescent="0.2">
      <c r="A51" s="72">
        <f>ROW()</f>
        <v>51</v>
      </c>
      <c r="B51" s="13"/>
      <c r="C51" s="198"/>
      <c r="D51" s="14" t="s">
        <v>6</v>
      </c>
      <c r="E51" s="14"/>
      <c r="F51" s="75"/>
      <c r="G51" s="13"/>
      <c r="H51" s="75"/>
      <c r="I51" s="13"/>
      <c r="J51" s="75"/>
      <c r="K51" s="13"/>
      <c r="L51" s="75"/>
      <c r="M51" s="13"/>
      <c r="N51" s="75"/>
      <c r="O51" s="13"/>
      <c r="P51" s="75"/>
      <c r="Q51" s="13"/>
      <c r="R51" s="75"/>
      <c r="S51" s="13"/>
      <c r="T51" s="75"/>
      <c r="U51" s="13"/>
      <c r="V51" s="75"/>
      <c r="W51" s="13"/>
      <c r="X51" s="75"/>
      <c r="Y51" s="79"/>
      <c r="Z51" s="78"/>
    </row>
    <row r="52" spans="1:32" ht="15" customHeight="1" x14ac:dyDescent="0.2">
      <c r="A52" s="72">
        <f>ROW()</f>
        <v>52</v>
      </c>
      <c r="B52" s="13"/>
      <c r="C52" s="198"/>
      <c r="D52" s="14" t="s">
        <v>3</v>
      </c>
      <c r="E52" s="14"/>
      <c r="F52" s="75"/>
      <c r="G52" s="13"/>
      <c r="H52" s="75"/>
      <c r="I52" s="13"/>
      <c r="J52" s="75"/>
      <c r="K52" s="13"/>
      <c r="L52" s="75"/>
      <c r="M52" s="13"/>
      <c r="N52" s="75"/>
      <c r="O52" s="13"/>
      <c r="P52" s="75"/>
      <c r="Q52" s="13"/>
      <c r="R52" s="75"/>
      <c r="S52" s="13"/>
      <c r="T52" s="75"/>
      <c r="U52" s="13"/>
      <c r="V52" s="75"/>
      <c r="W52" s="13"/>
      <c r="X52" s="75"/>
      <c r="Y52" s="79"/>
      <c r="Z52" s="78"/>
    </row>
    <row r="53" spans="1:32" x14ac:dyDescent="0.2">
      <c r="A53" s="72">
        <f>ROW()</f>
        <v>53</v>
      </c>
      <c r="B53" s="13"/>
      <c r="C53" s="39"/>
      <c r="D53" s="14"/>
      <c r="E53" s="14"/>
      <c r="F53" s="14"/>
      <c r="G53" s="13"/>
      <c r="H53" s="14"/>
      <c r="I53" s="13"/>
      <c r="J53" s="14"/>
      <c r="K53" s="13"/>
      <c r="L53" s="14"/>
      <c r="M53" s="13"/>
      <c r="N53" s="14"/>
      <c r="O53" s="13"/>
      <c r="P53" s="14"/>
      <c r="Q53" s="13"/>
      <c r="R53" s="14"/>
      <c r="S53" s="13"/>
      <c r="T53" s="14"/>
      <c r="U53" s="13"/>
      <c r="V53" s="14"/>
      <c r="W53" s="13"/>
      <c r="X53" s="14"/>
      <c r="Y53" s="79"/>
      <c r="Z53" s="78"/>
    </row>
    <row r="54" spans="1:32" ht="15" customHeight="1" x14ac:dyDescent="0.2">
      <c r="A54" s="72">
        <f>ROW()</f>
        <v>54</v>
      </c>
      <c r="B54" s="13"/>
      <c r="C54" s="198" t="s">
        <v>4</v>
      </c>
      <c r="D54" s="14" t="s">
        <v>5</v>
      </c>
      <c r="E54" s="14"/>
      <c r="F54" s="75"/>
      <c r="G54" s="13"/>
      <c r="H54" s="75"/>
      <c r="I54" s="13"/>
      <c r="J54" s="75"/>
      <c r="K54" s="13"/>
      <c r="L54" s="75"/>
      <c r="M54" s="13"/>
      <c r="N54" s="75"/>
      <c r="O54" s="13"/>
      <c r="P54" s="75"/>
      <c r="Q54" s="13"/>
      <c r="R54" s="75"/>
      <c r="S54" s="13"/>
      <c r="T54" s="75"/>
      <c r="U54" s="13"/>
      <c r="V54" s="75"/>
      <c r="W54" s="13"/>
      <c r="X54" s="75"/>
      <c r="Y54" s="79"/>
      <c r="Z54" s="78"/>
    </row>
    <row r="55" spans="1:32" ht="15" customHeight="1" x14ac:dyDescent="0.2">
      <c r="A55" s="72">
        <f>ROW()</f>
        <v>55</v>
      </c>
      <c r="B55" s="13"/>
      <c r="C55" s="198"/>
      <c r="D55" s="14" t="s">
        <v>6</v>
      </c>
      <c r="E55" s="14"/>
      <c r="F55" s="75"/>
      <c r="G55" s="13"/>
      <c r="H55" s="75"/>
      <c r="I55" s="13"/>
      <c r="J55" s="75"/>
      <c r="K55" s="13"/>
      <c r="L55" s="75"/>
      <c r="M55" s="13"/>
      <c r="N55" s="75"/>
      <c r="O55" s="13"/>
      <c r="P55" s="75"/>
      <c r="Q55" s="13"/>
      <c r="R55" s="75"/>
      <c r="S55" s="13"/>
      <c r="T55" s="75"/>
      <c r="U55" s="13"/>
      <c r="V55" s="75"/>
      <c r="W55" s="13"/>
      <c r="X55" s="75"/>
      <c r="Y55" s="79"/>
      <c r="Z55" s="78"/>
    </row>
    <row r="56" spans="1:32" ht="15" customHeight="1" x14ac:dyDescent="0.2">
      <c r="A56" s="72">
        <f>ROW()</f>
        <v>56</v>
      </c>
      <c r="B56" s="13"/>
      <c r="C56" s="198"/>
      <c r="D56" s="14" t="s">
        <v>3</v>
      </c>
      <c r="E56" s="14"/>
      <c r="F56" s="76"/>
      <c r="G56" s="13"/>
      <c r="H56" s="76"/>
      <c r="I56" s="13"/>
      <c r="J56" s="76"/>
      <c r="K56" s="13"/>
      <c r="L56" s="76"/>
      <c r="M56" s="13"/>
      <c r="N56" s="76"/>
      <c r="O56" s="13"/>
      <c r="P56" s="76"/>
      <c r="Q56" s="13"/>
      <c r="R56" s="76"/>
      <c r="S56" s="13"/>
      <c r="T56" s="76"/>
      <c r="U56" s="13"/>
      <c r="V56" s="76"/>
      <c r="W56" s="13"/>
      <c r="X56" s="76"/>
      <c r="Y56" s="79"/>
      <c r="Z56" s="78"/>
    </row>
    <row r="57" spans="1:32" s="5" customFormat="1" ht="30" customHeight="1" x14ac:dyDescent="0.2">
      <c r="A57" s="72">
        <f>ROW()</f>
        <v>57</v>
      </c>
      <c r="B57" s="13"/>
      <c r="C57" s="58" t="s">
        <v>33</v>
      </c>
      <c r="D57" s="40"/>
      <c r="E57" s="40"/>
      <c r="F57" s="41"/>
      <c r="G57" s="40"/>
      <c r="H57" s="41"/>
      <c r="I57" s="40"/>
      <c r="J57" s="41"/>
      <c r="K57" s="40"/>
      <c r="L57" s="41"/>
      <c r="M57" s="40"/>
      <c r="N57" s="41"/>
      <c r="O57" s="40"/>
      <c r="P57" s="41"/>
      <c r="Q57" s="40"/>
      <c r="R57" s="41"/>
      <c r="S57" s="40"/>
      <c r="T57" s="41"/>
      <c r="U57" s="40"/>
      <c r="V57" s="41"/>
      <c r="W57" s="40"/>
      <c r="X57" s="41"/>
      <c r="Y57" s="81"/>
      <c r="Z57" s="78"/>
      <c r="AA57"/>
      <c r="AB57"/>
      <c r="AC57"/>
      <c r="AD57"/>
      <c r="AE57"/>
      <c r="AF57"/>
    </row>
    <row r="58" spans="1:32" s="3" customFormat="1" ht="15" customHeight="1" x14ac:dyDescent="0.2">
      <c r="A58" s="72">
        <f>ROW()</f>
        <v>58</v>
      </c>
      <c r="B58" s="13"/>
      <c r="C58" s="199"/>
      <c r="D58" s="199"/>
      <c r="E58" s="199"/>
      <c r="F58" s="199"/>
      <c r="G58" s="199"/>
      <c r="H58" s="199"/>
      <c r="I58" s="199"/>
      <c r="J58" s="199"/>
      <c r="K58" s="199"/>
      <c r="L58" s="199"/>
      <c r="M58" s="199"/>
      <c r="N58" s="199"/>
      <c r="O58" s="199"/>
      <c r="P58" s="199"/>
      <c r="Q58" s="199"/>
      <c r="R58" s="199"/>
      <c r="S58" s="199"/>
      <c r="T58" s="199"/>
      <c r="U58" s="199"/>
      <c r="V58" s="199"/>
      <c r="W58" s="199"/>
      <c r="X58" s="199"/>
      <c r="Y58" s="82"/>
      <c r="Z58" s="78"/>
      <c r="AA58"/>
      <c r="AB58"/>
      <c r="AC58"/>
      <c r="AD58"/>
      <c r="AE58"/>
      <c r="AF58"/>
    </row>
    <row r="59" spans="1:32" s="3" customFormat="1" ht="15" customHeight="1" x14ac:dyDescent="0.2">
      <c r="A59" s="72">
        <f>ROW()</f>
        <v>59</v>
      </c>
      <c r="B59" s="13"/>
      <c r="C59" s="199"/>
      <c r="D59" s="199"/>
      <c r="E59" s="199"/>
      <c r="F59" s="199"/>
      <c r="G59" s="199"/>
      <c r="H59" s="199"/>
      <c r="I59" s="199"/>
      <c r="J59" s="199"/>
      <c r="K59" s="199"/>
      <c r="L59" s="199"/>
      <c r="M59" s="199"/>
      <c r="N59" s="199"/>
      <c r="O59" s="199"/>
      <c r="P59" s="199"/>
      <c r="Q59" s="199"/>
      <c r="R59" s="199"/>
      <c r="S59" s="199"/>
      <c r="T59" s="199"/>
      <c r="U59" s="199"/>
      <c r="V59" s="199"/>
      <c r="W59" s="199"/>
      <c r="X59" s="199"/>
      <c r="Y59" s="82"/>
      <c r="Z59" s="78"/>
      <c r="AA59"/>
      <c r="AB59"/>
      <c r="AC59"/>
      <c r="AD59"/>
      <c r="AE59"/>
      <c r="AF59"/>
    </row>
    <row r="60" spans="1:32" s="3" customFormat="1" ht="15" customHeight="1" x14ac:dyDescent="0.2">
      <c r="A60" s="72">
        <f>ROW()</f>
        <v>60</v>
      </c>
      <c r="B60" s="13"/>
      <c r="C60" s="199"/>
      <c r="D60" s="199"/>
      <c r="E60" s="199"/>
      <c r="F60" s="199"/>
      <c r="G60" s="199"/>
      <c r="H60" s="199"/>
      <c r="I60" s="199"/>
      <c r="J60" s="199"/>
      <c r="K60" s="199"/>
      <c r="L60" s="199"/>
      <c r="M60" s="199"/>
      <c r="N60" s="199"/>
      <c r="O60" s="199"/>
      <c r="P60" s="199"/>
      <c r="Q60" s="199"/>
      <c r="R60" s="199"/>
      <c r="S60" s="199"/>
      <c r="T60" s="199"/>
      <c r="U60" s="199"/>
      <c r="V60" s="199"/>
      <c r="W60" s="199"/>
      <c r="X60" s="199"/>
      <c r="Y60" s="82"/>
      <c r="Z60" s="78"/>
      <c r="AA60"/>
      <c r="AB60"/>
      <c r="AC60"/>
      <c r="AD60"/>
      <c r="AE60"/>
      <c r="AF60"/>
    </row>
    <row r="61" spans="1:32" s="3" customFormat="1" ht="15" customHeight="1" x14ac:dyDescent="0.2">
      <c r="A61" s="72">
        <f>ROW()</f>
        <v>61</v>
      </c>
      <c r="B61" s="13"/>
      <c r="C61" s="199"/>
      <c r="D61" s="199"/>
      <c r="E61" s="199"/>
      <c r="F61" s="199"/>
      <c r="G61" s="199"/>
      <c r="H61" s="199"/>
      <c r="I61" s="199"/>
      <c r="J61" s="199"/>
      <c r="K61" s="199"/>
      <c r="L61" s="199"/>
      <c r="M61" s="199"/>
      <c r="N61" s="199"/>
      <c r="O61" s="199"/>
      <c r="P61" s="199"/>
      <c r="Q61" s="199"/>
      <c r="R61" s="199"/>
      <c r="S61" s="199"/>
      <c r="T61" s="199"/>
      <c r="U61" s="199"/>
      <c r="V61" s="199"/>
      <c r="W61" s="199"/>
      <c r="X61" s="199"/>
      <c r="Y61" s="82"/>
      <c r="Z61" s="78"/>
      <c r="AA61"/>
      <c r="AB61"/>
      <c r="AC61"/>
      <c r="AD61"/>
      <c r="AE61"/>
      <c r="AF61"/>
    </row>
    <row r="62" spans="1:32" s="3" customFormat="1" ht="15" customHeight="1" x14ac:dyDescent="0.2">
      <c r="A62" s="72">
        <f>ROW()</f>
        <v>62</v>
      </c>
      <c r="B62" s="13"/>
      <c r="C62" s="199"/>
      <c r="D62" s="199"/>
      <c r="E62" s="199"/>
      <c r="F62" s="199"/>
      <c r="G62" s="199"/>
      <c r="H62" s="199"/>
      <c r="I62" s="199"/>
      <c r="J62" s="199"/>
      <c r="K62" s="199"/>
      <c r="L62" s="199"/>
      <c r="M62" s="199"/>
      <c r="N62" s="199"/>
      <c r="O62" s="199"/>
      <c r="P62" s="199"/>
      <c r="Q62" s="199"/>
      <c r="R62" s="199"/>
      <c r="S62" s="199"/>
      <c r="T62" s="199"/>
      <c r="U62" s="199"/>
      <c r="V62" s="199"/>
      <c r="W62" s="199"/>
      <c r="X62" s="199"/>
      <c r="Y62" s="82"/>
      <c r="Z62" s="78"/>
      <c r="AA62"/>
      <c r="AB62"/>
      <c r="AC62"/>
      <c r="AD62"/>
      <c r="AE62"/>
      <c r="AF62"/>
    </row>
    <row r="63" spans="1:32" ht="15" customHeight="1" x14ac:dyDescent="0.2">
      <c r="A63" s="72">
        <f>ROW()</f>
        <v>63</v>
      </c>
      <c r="B63" s="13"/>
      <c r="C63" s="199"/>
      <c r="D63" s="199"/>
      <c r="E63" s="199"/>
      <c r="F63" s="199"/>
      <c r="G63" s="199"/>
      <c r="H63" s="199"/>
      <c r="I63" s="199"/>
      <c r="J63" s="199"/>
      <c r="K63" s="199"/>
      <c r="L63" s="199"/>
      <c r="M63" s="199"/>
      <c r="N63" s="199"/>
      <c r="O63" s="199"/>
      <c r="P63" s="199"/>
      <c r="Q63" s="199"/>
      <c r="R63" s="199"/>
      <c r="S63" s="199"/>
      <c r="T63" s="199"/>
      <c r="U63" s="199"/>
      <c r="V63" s="199"/>
      <c r="W63" s="199"/>
      <c r="X63" s="199"/>
      <c r="Y63" s="82"/>
      <c r="Z63" s="78"/>
    </row>
    <row r="64" spans="1:32" ht="15" customHeight="1" x14ac:dyDescent="0.2">
      <c r="A64" s="72">
        <f>ROW()</f>
        <v>64</v>
      </c>
      <c r="B64" s="13"/>
      <c r="C64" s="199"/>
      <c r="D64" s="199"/>
      <c r="E64" s="199"/>
      <c r="F64" s="199"/>
      <c r="G64" s="199"/>
      <c r="H64" s="199"/>
      <c r="I64" s="199"/>
      <c r="J64" s="199"/>
      <c r="K64" s="199"/>
      <c r="L64" s="199"/>
      <c r="M64" s="199"/>
      <c r="N64" s="199"/>
      <c r="O64" s="199"/>
      <c r="P64" s="199"/>
      <c r="Q64" s="199"/>
      <c r="R64" s="199"/>
      <c r="S64" s="199"/>
      <c r="T64" s="199"/>
      <c r="U64" s="199"/>
      <c r="V64" s="199"/>
      <c r="W64" s="199"/>
      <c r="X64" s="199"/>
      <c r="Y64" s="82"/>
      <c r="Z64" s="78"/>
    </row>
    <row r="65" spans="1:26" ht="15" customHeight="1" x14ac:dyDescent="0.2">
      <c r="A65" s="72">
        <f>ROW()</f>
        <v>65</v>
      </c>
      <c r="B65" s="13"/>
      <c r="C65" s="199"/>
      <c r="D65" s="199"/>
      <c r="E65" s="199"/>
      <c r="F65" s="199"/>
      <c r="G65" s="199"/>
      <c r="H65" s="199"/>
      <c r="I65" s="199"/>
      <c r="J65" s="199"/>
      <c r="K65" s="199"/>
      <c r="L65" s="199"/>
      <c r="M65" s="199"/>
      <c r="N65" s="199"/>
      <c r="O65" s="199"/>
      <c r="P65" s="199"/>
      <c r="Q65" s="199"/>
      <c r="R65" s="199"/>
      <c r="S65" s="199"/>
      <c r="T65" s="199"/>
      <c r="U65" s="199"/>
      <c r="V65" s="199"/>
      <c r="W65" s="199"/>
      <c r="X65" s="199"/>
      <c r="Y65" s="82"/>
      <c r="Z65" s="78"/>
    </row>
    <row r="66" spans="1:26" ht="15" customHeight="1" x14ac:dyDescent="0.2">
      <c r="A66" s="72">
        <f>ROW()</f>
        <v>66</v>
      </c>
      <c r="B66" s="13"/>
      <c r="C66" s="199"/>
      <c r="D66" s="199"/>
      <c r="E66" s="199"/>
      <c r="F66" s="199"/>
      <c r="G66" s="199"/>
      <c r="H66" s="199"/>
      <c r="I66" s="199"/>
      <c r="J66" s="199"/>
      <c r="K66" s="199"/>
      <c r="L66" s="199"/>
      <c r="M66" s="199"/>
      <c r="N66" s="199"/>
      <c r="O66" s="199"/>
      <c r="P66" s="199"/>
      <c r="Q66" s="199"/>
      <c r="R66" s="199"/>
      <c r="S66" s="199"/>
      <c r="T66" s="199"/>
      <c r="U66" s="199"/>
      <c r="V66" s="199"/>
      <c r="W66" s="199"/>
      <c r="X66" s="199"/>
      <c r="Y66" s="82"/>
      <c r="Z66" s="78"/>
    </row>
    <row r="67" spans="1:26" ht="15" customHeight="1" x14ac:dyDescent="0.2">
      <c r="A67" s="72">
        <f>ROW()</f>
        <v>67</v>
      </c>
      <c r="B67" s="13"/>
      <c r="C67" s="199"/>
      <c r="D67" s="199"/>
      <c r="E67" s="199"/>
      <c r="F67" s="199"/>
      <c r="G67" s="199"/>
      <c r="H67" s="199"/>
      <c r="I67" s="199"/>
      <c r="J67" s="199"/>
      <c r="K67" s="199"/>
      <c r="L67" s="199"/>
      <c r="M67" s="199"/>
      <c r="N67" s="199"/>
      <c r="O67" s="199"/>
      <c r="P67" s="199"/>
      <c r="Q67" s="199"/>
      <c r="R67" s="199"/>
      <c r="S67" s="199"/>
      <c r="T67" s="199"/>
      <c r="U67" s="199"/>
      <c r="V67" s="199"/>
      <c r="W67" s="199"/>
      <c r="X67" s="199"/>
      <c r="Y67" s="82"/>
      <c r="Z67" s="78"/>
    </row>
    <row r="68" spans="1:26" ht="15" customHeight="1" x14ac:dyDescent="0.2">
      <c r="A68" s="72">
        <f>ROW()</f>
        <v>68</v>
      </c>
      <c r="B68" s="13"/>
      <c r="C68" s="199"/>
      <c r="D68" s="199"/>
      <c r="E68" s="199"/>
      <c r="F68" s="199"/>
      <c r="G68" s="199"/>
      <c r="H68" s="199"/>
      <c r="I68" s="199"/>
      <c r="J68" s="199"/>
      <c r="K68" s="199"/>
      <c r="L68" s="199"/>
      <c r="M68" s="199"/>
      <c r="N68" s="199"/>
      <c r="O68" s="199"/>
      <c r="P68" s="199"/>
      <c r="Q68" s="199"/>
      <c r="R68" s="199"/>
      <c r="S68" s="199"/>
      <c r="T68" s="199"/>
      <c r="U68" s="199"/>
      <c r="V68" s="199"/>
      <c r="W68" s="199"/>
      <c r="X68" s="199"/>
      <c r="Y68" s="82"/>
      <c r="Z68" s="78"/>
    </row>
    <row r="69" spans="1:26" ht="15" customHeight="1" x14ac:dyDescent="0.2">
      <c r="A69" s="72">
        <f>ROW()</f>
        <v>69</v>
      </c>
      <c r="B69" s="13"/>
      <c r="C69" s="199"/>
      <c r="D69" s="199"/>
      <c r="E69" s="199"/>
      <c r="F69" s="199"/>
      <c r="G69" s="199"/>
      <c r="H69" s="199"/>
      <c r="I69" s="199"/>
      <c r="J69" s="199"/>
      <c r="K69" s="199"/>
      <c r="L69" s="199"/>
      <c r="M69" s="199"/>
      <c r="N69" s="199"/>
      <c r="O69" s="199"/>
      <c r="P69" s="199"/>
      <c r="Q69" s="199"/>
      <c r="R69" s="199"/>
      <c r="S69" s="199"/>
      <c r="T69" s="199"/>
      <c r="U69" s="199"/>
      <c r="V69" s="199"/>
      <c r="W69" s="199"/>
      <c r="X69" s="199"/>
      <c r="Y69" s="82"/>
      <c r="Z69" s="78"/>
    </row>
    <row r="70" spans="1:26" ht="15" customHeight="1" x14ac:dyDescent="0.2">
      <c r="A70" s="72">
        <f>ROW()</f>
        <v>70</v>
      </c>
      <c r="B70" s="13"/>
      <c r="C70" s="199"/>
      <c r="D70" s="199"/>
      <c r="E70" s="199"/>
      <c r="F70" s="199"/>
      <c r="G70" s="199"/>
      <c r="H70" s="199"/>
      <c r="I70" s="199"/>
      <c r="J70" s="199"/>
      <c r="K70" s="199"/>
      <c r="L70" s="199"/>
      <c r="M70" s="199"/>
      <c r="N70" s="199"/>
      <c r="O70" s="199"/>
      <c r="P70" s="199"/>
      <c r="Q70" s="199"/>
      <c r="R70" s="199"/>
      <c r="S70" s="199"/>
      <c r="T70" s="199"/>
      <c r="U70" s="199"/>
      <c r="V70" s="199"/>
      <c r="W70" s="199"/>
      <c r="X70" s="199"/>
      <c r="Y70" s="82"/>
      <c r="Z70" s="78"/>
    </row>
    <row r="71" spans="1:26" ht="15" customHeight="1" x14ac:dyDescent="0.2">
      <c r="A71" s="72">
        <f>ROW()</f>
        <v>71</v>
      </c>
      <c r="B71" s="13"/>
      <c r="C71" s="199"/>
      <c r="D71" s="199"/>
      <c r="E71" s="199"/>
      <c r="F71" s="199"/>
      <c r="G71" s="199"/>
      <c r="H71" s="199"/>
      <c r="I71" s="199"/>
      <c r="J71" s="199"/>
      <c r="K71" s="199"/>
      <c r="L71" s="199"/>
      <c r="M71" s="199"/>
      <c r="N71" s="199"/>
      <c r="O71" s="199"/>
      <c r="P71" s="199"/>
      <c r="Q71" s="199"/>
      <c r="R71" s="199"/>
      <c r="S71" s="199"/>
      <c r="T71" s="199"/>
      <c r="U71" s="199"/>
      <c r="V71" s="199"/>
      <c r="W71" s="199"/>
      <c r="X71" s="199"/>
      <c r="Y71" s="82"/>
      <c r="Z71" s="78"/>
    </row>
    <row r="72" spans="1:26" ht="12.75" customHeight="1" x14ac:dyDescent="0.2">
      <c r="A72" s="73">
        <f>ROW()</f>
        <v>72</v>
      </c>
      <c r="B72" s="22"/>
      <c r="C72" s="42"/>
      <c r="D72" s="42"/>
      <c r="E72" s="42"/>
      <c r="F72" s="42"/>
      <c r="G72" s="42"/>
      <c r="H72" s="42"/>
      <c r="I72" s="42"/>
      <c r="J72" s="42"/>
      <c r="K72" s="42"/>
      <c r="L72" s="42"/>
      <c r="M72" s="42"/>
      <c r="N72" s="42"/>
      <c r="O72" s="42"/>
      <c r="P72" s="42"/>
      <c r="Q72" s="42"/>
      <c r="R72" s="42"/>
      <c r="S72" s="42"/>
      <c r="T72" s="42"/>
      <c r="U72" s="42"/>
      <c r="V72" s="42"/>
      <c r="W72" s="42"/>
      <c r="X72" s="42"/>
      <c r="Y72" s="80" t="s">
        <v>259</v>
      </c>
      <c r="Z72" s="78"/>
    </row>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4" ht="15" customHeight="1" x14ac:dyDescent="0.2"/>
    <row r="86" ht="15" customHeight="1" x14ac:dyDescent="0.2"/>
    <row r="87" ht="15" customHeight="1" x14ac:dyDescent="0.2"/>
    <row r="90" ht="18.75" customHeight="1" x14ac:dyDescent="0.2"/>
    <row r="92" ht="18.75" customHeight="1" x14ac:dyDescent="0.2"/>
  </sheetData>
  <sheetProtection formatColumns="0" formatRows="0"/>
  <mergeCells count="17">
    <mergeCell ref="R30:X30"/>
    <mergeCell ref="D17:D19"/>
    <mergeCell ref="D21:D23"/>
    <mergeCell ref="C17:C23"/>
    <mergeCell ref="C24:C25"/>
    <mergeCell ref="R2:X2"/>
    <mergeCell ref="R3:X3"/>
    <mergeCell ref="C9:C15"/>
    <mergeCell ref="D9:D11"/>
    <mergeCell ref="D13:D15"/>
    <mergeCell ref="C50:C52"/>
    <mergeCell ref="C45:C48"/>
    <mergeCell ref="C40:C43"/>
    <mergeCell ref="C58:X71"/>
    <mergeCell ref="R31:X31"/>
    <mergeCell ref="C37:C39"/>
    <mergeCell ref="C54:C56"/>
  </mergeCells>
  <phoneticPr fontId="1" type="noConversion"/>
  <dataValidations count="3">
    <dataValidation type="whole" operator="greaterThanOrEqual" allowBlank="1" showInputMessage="1" showErrorMessage="1" errorTitle="Passenger numbers" error="Whole numbers larger than or equal to 0 are accepted" promptTitle="Passenger numbers" sqref="F9:F11 H9:H11 J9:J11 L9:L11 N9:N11 P9:P11 R9:R11 T9:T11 V9:V11 X9:X11 F13:F15 H13:H15 J13:J15 L13:L15 N13:N15 P13:P15 R13:R15 T13:T15 V13:V15 X13:X15 F17:F18 H17:H18 J17:J18 L17:L18 N17:N18 P17:P18 R17:R18 T17:T18 V17:V18 X17:X18 F21:F22 H21:H22 J21:J22 L21:L22 N21:N22 P21:P22 R21:R22 T21:T22 V21:V22 X21:X22 F25 H25 J25 L25 N25 P25 R25 T25 V25 X25">
      <formula1>0</formula1>
    </dataValidation>
    <dataValidation type="whole" operator="greaterThanOrEqual" allowBlank="1" showInputMessage="1" showErrorMessage="1" errorTitle="Landings during year" error="Whole numbers larger than or equal to 0 are accepted" promptTitle="Landings during year" sqref="F40:F42 H40:H42 J40:J42 L40:L42 N40:N42 P40:P42 R40:R42 T40:T42 V40:V42 X40:X42 F45:F47 H45:H47 J45:J47 L45:L47 N45:N47 P45:P47 R45:R47 T45:T47 V45:V47 X45:X47 F50:F52 H50:H52 J50:J52 L50:L52 N50:N52 P50:P52 R50:R52 T50:T52 V50:V52 X50:X52 F54:F56 H54:H56 J54:J56 L54:L56 N54:N56 P54:P56 R54:R56 T54:T56 V54:V56 X54:X56">
      <formula1>0</formula1>
    </dataValidation>
    <dataValidation type="decimal" operator="greaterThanOrEqual" allowBlank="1" showInputMessage="1" showErrorMessage="1" errorTitle="Movements during busy period" error="Values larger than or equal to 0 are accepted" promptTitle="Movements during busy period" sqref="F37:F38 H37:H38 J37:J38 L37:L38 N37:N38 P37:P38 R37:R38 T37:T38 V37:V38 X37:X38">
      <formula1>0</formula1>
    </dataValidation>
  </dataValidations>
  <pageMargins left="0.74803149606299213" right="0.74803149606299213" top="0.98425196850393704" bottom="0.98425196850393704" header="0.51181102362204722" footer="0.51181102362204722"/>
  <pageSetup paperSize="9" scale="63" fitToHeight="10" orientation="landscape" r:id="rId1"/>
  <headerFooter alignWithMargins="0">
    <oddHeader>&amp;CCommerce Commission Information Disclosure Template</oddHeader>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Pricing CoverSheet</vt:lpstr>
      <vt:lpstr>TOC</vt:lpstr>
      <vt:lpstr>Guidelines</vt:lpstr>
      <vt:lpstr>S18.Total revenue requirement</vt:lpstr>
      <vt:lpstr>S19 Pricing Asset Revenue</vt:lpstr>
      <vt:lpstr>S20.Demand Forecast</vt:lpstr>
      <vt:lpstr>Guidelines!Print_Area</vt:lpstr>
      <vt:lpstr>'Pricing CoverSheet'!Print_Area</vt:lpstr>
      <vt:lpstr>'S18.Total revenue requirement'!Print_Area</vt:lpstr>
      <vt:lpstr>'S19 Pricing Asset Revenue'!Print_Area</vt:lpstr>
      <vt:lpstr>'S20.Demand Forecast'!Print_Area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Stephanie Dwan</dc:creator>
  <cp:lastModifiedBy>stephanied</cp:lastModifiedBy>
  <cp:lastPrinted>2016-06-20T21:00:43Z</cp:lastPrinted>
  <dcterms:created xsi:type="dcterms:W3CDTF">2010-01-15T02:39:26Z</dcterms:created>
  <dcterms:modified xsi:type="dcterms:W3CDTF">2016-06-21T00:39:40Z</dcterms:modified>
</cp:coreProperties>
</file>