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walterl\AppData\Roaming\iManage\Work\Recent\PRJ0016532 Fibre PQID 2022-2024\"/>
    </mc:Choice>
  </mc:AlternateContent>
  <xr:revisionPtr revIDLastSave="0" documentId="13_ncr:1_{AFA11AA2-1427-49AE-A6F0-DF492F294270}" xr6:coauthVersionLast="44" xr6:coauthVersionMax="44" xr10:uidLastSave="{00000000-0000-0000-0000-000000000000}"/>
  <bookViews>
    <workbookView xWindow="17625" yWindow="-16320" windowWidth="29040" windowHeight="15840" tabRatio="923" activeTab="1" xr2:uid="{00000000-000D-0000-FFFF-FFFF00000000}"/>
  </bookViews>
  <sheets>
    <sheet name="CoverSheet" sheetId="1" r:id="rId1"/>
    <sheet name="Instructions" sheetId="3" r:id="rId2"/>
    <sheet name="TOC" sheetId="115" r:id="rId3"/>
    <sheet name="S1a.ID FFLAS IRR" sheetId="102" r:id="rId4"/>
    <sheet name="S1b.PQ FFLAS IRR " sheetId="125" r:id="rId5"/>
    <sheet name="S1c.ID-only FFLAS IRR" sheetId="131" r:id="rId6"/>
    <sheet name="S2.Regulatory Profit " sheetId="117" r:id="rId7"/>
    <sheet name="S2a.TCSD Allowance" sheetId="103" r:id="rId8"/>
    <sheet name=" S2b. Crown financing &amp; NDI" sheetId="134" r:id="rId9"/>
    <sheet name="S3.Regulatory Tax Allowance " sheetId="118" r:id="rId10"/>
    <sheet name="S4a.Asset Allocations" sheetId="104" r:id="rId11"/>
    <sheet name="S4b.ID RAB Value Rolled Forward" sheetId="119" r:id="rId12"/>
    <sheet name="S4c.PQ RAB Value Rolled F." sheetId="129" r:id="rId13"/>
    <sheet name="S4d. ID-only RAB Value Rolled F" sheetId="130" r:id="rId14"/>
    <sheet name="S5.Actual Expenditure Opex" sheetId="77" r:id="rId15"/>
    <sheet name="S5a.Cost Allocations" sheetId="68" r:id="rId16"/>
    <sheet name="S6.Actual Expenditure Capex" sheetId="120" r:id="rId17"/>
    <sheet name="S7.Actual vs Forecast" sheetId="121" r:id="rId18"/>
    <sheet name="S8.Consolidation Statement" sheetId="140" r:id="rId19"/>
    <sheet name="S9.Related Party Transactions" sheetId="122" r:id="rId20"/>
    <sheet name="S10a.PQ Asset Register" sheetId="128" r:id="rId21"/>
    <sheet name="S10b ID-only Asset Register" sheetId="144" r:id="rId22"/>
    <sheet name="S11.Capex Forecast" sheetId="135" r:id="rId23"/>
    <sheet name="S11a.Opex Forecast" sheetId="136" r:id="rId24"/>
    <sheet name="S12.Capacity Forecast" sheetId="137" r:id="rId25"/>
    <sheet name="S12a.Demand Forecast" sheetId="138" r:id="rId26"/>
    <sheet name="S13.Asset Management capability" sheetId="141" r:id="rId27"/>
  </sheets>
  <externalReferences>
    <externalReference r:id="rId28"/>
  </externalReferences>
  <definedNames>
    <definedName name="Corp.tax">'[1]Global inputs'!$G$11</definedName>
    <definedName name="dd_accuracy" localSheetId="21">#REF!</definedName>
    <definedName name="dd_accuracy" localSheetId="26">#REF!</definedName>
    <definedName name="dd_accuracy">#REF!</definedName>
    <definedName name="dd_AssetCategory" localSheetId="21">#REF!</definedName>
    <definedName name="dd_AssetCategory" localSheetId="26">#REF!</definedName>
    <definedName name="dd_AssetCategory">#REF!</definedName>
    <definedName name="dd_Basis" localSheetId="20">#REF!</definedName>
    <definedName name="dd_Basis" localSheetId="21">#REF!</definedName>
    <definedName name="dd_Basis" localSheetId="4">#REF!</definedName>
    <definedName name="dd_Basis" localSheetId="5">#REF!</definedName>
    <definedName name="dd_Basis" localSheetId="6">#REF!</definedName>
    <definedName name="dd_Basis" localSheetId="9">#REF!</definedName>
    <definedName name="dd_Basis" localSheetId="11">#REF!</definedName>
    <definedName name="dd_Basis" localSheetId="12">#REF!</definedName>
    <definedName name="dd_Basis" localSheetId="13">#REF!</definedName>
    <definedName name="dd_Basis" localSheetId="19">'S9.Related Party Transactions'!$L$58:$L$78</definedName>
    <definedName name="dd_Basis">#REF!</definedName>
    <definedName name="dd_CapacityConstraint" localSheetId="21">#REF!</definedName>
    <definedName name="dd_CapacityConstraint" localSheetId="26">#REF!</definedName>
    <definedName name="dd_CapacityConstraint">#REF!</definedName>
    <definedName name="dd_CausalProxy" localSheetId="21">#REF!</definedName>
    <definedName name="dd_CausalProxy" localSheetId="26">#REF!</definedName>
    <definedName name="dd_CausalProxy">#REF!</definedName>
    <definedName name="dd_Cause" localSheetId="21">#REF!</definedName>
    <definedName name="dd_Cause" localSheetId="26">#REF!</definedName>
    <definedName name="dd_Cause">#REF!</definedName>
    <definedName name="dd_opexsalescapex" localSheetId="21">#REF!</definedName>
    <definedName name="dd_opexsalescapex" localSheetId="26">#REF!</definedName>
    <definedName name="dd_opexsalescapex">#REF!</definedName>
    <definedName name="dd_standard" localSheetId="21">#REF!</definedName>
    <definedName name="dd_standard" localSheetId="26">#REF!</definedName>
    <definedName name="dd_standard">#REF!</definedName>
    <definedName name="dd_YesNo" localSheetId="21">#REF!</definedName>
    <definedName name="dd_YesNo" localSheetId="26">#REF!</definedName>
    <definedName name="dd_YesNo">#REF!</definedName>
    <definedName name="Disc.timing" localSheetId="21">'[1]Global inputs'!#REF!</definedName>
    <definedName name="Disc.timing">'[1]Global inputs'!#REF!</definedName>
    <definedName name="Fin.units">'[1]Global inputs'!$G$6</definedName>
    <definedName name="_xlnm.Print_Area" localSheetId="8">' S2b. Crown financing &amp; NDI'!$B$4:$M$12</definedName>
    <definedName name="_xlnm.Print_Area" localSheetId="0">CoverSheet!$A$1:$D$16</definedName>
    <definedName name="_xlnm.Print_Area" localSheetId="1">Instructions!$A$1:$C$34</definedName>
    <definedName name="_xlnm.Print_Area" localSheetId="20">'S10a.PQ Asset Register'!$A$1:$AP$60</definedName>
    <definedName name="_xlnm.Print_Area" localSheetId="21">'S10b ID-only Asset Register'!$A$1:$AP$60</definedName>
    <definedName name="_xlnm.Print_Area" localSheetId="22">'S11.Capex Forecast'!$A$1:$N$184</definedName>
    <definedName name="_xlnm.Print_Area" localSheetId="26">'S13.Asset Management capability'!$A$1:$K$53</definedName>
    <definedName name="_xlnm.Print_Area" localSheetId="3">'S1a.ID FFLAS IRR'!$A$1:$N$88</definedName>
    <definedName name="_xlnm.Print_Area" localSheetId="4">'S1b.PQ FFLAS IRR '!$A$1:$N$95</definedName>
    <definedName name="_xlnm.Print_Area" localSheetId="5">'S1c.ID-only FFLAS IRR'!$A$1:$N$90</definedName>
    <definedName name="_xlnm.Print_Area" localSheetId="6">'S2.Regulatory Profit '!$A$1:$P$59</definedName>
    <definedName name="_xlnm.Print_Area" localSheetId="7">'S2a.TCSD Allowance'!$A$1:$O$28</definedName>
    <definedName name="_xlnm.Print_Area" localSheetId="9">'S3.Regulatory Tax Allowance '!$A$1:$L$62</definedName>
    <definedName name="_xlnm.Print_Area" localSheetId="10">'S4a.Asset Allocations'!$A$1:$M$119</definedName>
    <definedName name="_xlnm.Print_Area" localSheetId="11">'S4b.ID RAB Value Rolled Forward'!$A$1:$P$128</definedName>
    <definedName name="_xlnm.Print_Area" localSheetId="12">'S4c.PQ RAB Value Rolled F.'!$A$1:$P$128</definedName>
    <definedName name="_xlnm.Print_Area" localSheetId="13">'S4d. ID-only RAB Value Rolled F'!$A$1:$P$122</definedName>
    <definedName name="_xlnm.Print_Area" localSheetId="14">'S5.Actual Expenditure Opex'!$A$1:$S$26</definedName>
    <definedName name="_xlnm.Print_Area" localSheetId="15">'S5a.Cost Allocations'!$A$1:$M$86</definedName>
    <definedName name="_xlnm.Print_Area" localSheetId="16">'S6.Actual Expenditure Capex'!$A$1:$M$127</definedName>
    <definedName name="_xlnm.Print_Area" localSheetId="17">'S7.Actual vs Forecast'!$A$1:$N$63</definedName>
    <definedName name="_xlnm.Print_Area" localSheetId="18">'S8.Consolidation Statement'!$A$1:$M$38</definedName>
    <definedName name="_xlnm.Print_Area" localSheetId="19">'S9.Related Party Transactions'!$A$1:$J$58</definedName>
    <definedName name="_xlnm.Print_Area" localSheetId="2">TOC!$A$1:$D$30</definedName>
    <definedName name="_xlnm.Print_Titles" localSheetId="20">'S10a.PQ Asset Register'!$1:$6</definedName>
    <definedName name="_xlnm.Print_Titles" localSheetId="21">'S10b ID-only Asset Register'!$1:$6</definedName>
    <definedName name="_xlnm.Print_Titles" localSheetId="22">'S11.Capex Forecast'!$1:$6</definedName>
    <definedName name="_xlnm.Print_Titles" localSheetId="23">'S11a.Opex Forecast'!$1:$6</definedName>
    <definedName name="_xlnm.Print_Titles" localSheetId="24">'S12.Capacity Forecast'!$1:$6</definedName>
    <definedName name="_xlnm.Print_Titles" localSheetId="25">'S12a.Demand Forecast'!$1:$6</definedName>
    <definedName name="_xlnm.Print_Titles" localSheetId="26">'S13.Asset Management capability'!$1:$6</definedName>
    <definedName name="_xlnm.Print_Titles" localSheetId="3">'S1a.ID FFLAS IRR'!$1:$6</definedName>
    <definedName name="_xlnm.Print_Titles" localSheetId="4">'S1b.PQ FFLAS IRR '!$1:$6</definedName>
    <definedName name="_xlnm.Print_Titles" localSheetId="5">'S1c.ID-only FFLAS IRR'!$1:$6</definedName>
    <definedName name="_xlnm.Print_Titles" localSheetId="6">'S2.Regulatory Profit '!$1:$6</definedName>
    <definedName name="_xlnm.Print_Titles" localSheetId="7">'S2a.TCSD Allowance'!$1:$6</definedName>
    <definedName name="_xlnm.Print_Titles" localSheetId="10">'S4a.Asset Allocations'!$1:$6</definedName>
    <definedName name="_xlnm.Print_Titles" localSheetId="11">'S4b.ID RAB Value Rolled Forward'!$1:$6</definedName>
    <definedName name="_xlnm.Print_Titles" localSheetId="12">'S4c.PQ RAB Value Rolled F.'!$1:$6</definedName>
    <definedName name="_xlnm.Print_Titles" localSheetId="13">'S4d. ID-only RAB Value Rolled F'!$1:$6</definedName>
    <definedName name="_xlnm.Print_Titles" localSheetId="14">'S5.Actual Expenditure Opex'!$1:$6</definedName>
    <definedName name="_xlnm.Print_Titles" localSheetId="15">'S5a.Cost Allocations'!$1:$6</definedName>
    <definedName name="_xlnm.Print_Titles" localSheetId="16">'S6.Actual Expenditure Capex'!$1:$6</definedName>
    <definedName name="_xlnm.Print_Titles" localSheetId="17">'S7.Actual vs Forecast'!$1:$6</definedName>
    <definedName name="_xlnm.Print_Titles" localSheetId="19">'S9.Related Party Transactions'!$1:$6</definedName>
    <definedName name="Reg.startdate">'[1]Global inputs'!$G$7</definedName>
    <definedName name="rGPBNames" localSheetId="21">#REF!</definedName>
    <definedName name="rGPBNames">#REF!</definedName>
    <definedName name="Startdate" localSheetId="21">[1]Checks!#REF!</definedName>
    <definedName name="Startdate">[1]Checks!#REF!</definedName>
    <definedName name="Tax.option" localSheetId="21">'[1]Global inputs'!#REF!</definedName>
    <definedName name="Tax.option">'[1]Global inputs'!#REF!</definedName>
    <definedName name="WACC">'[1]Global inputs'!$G$30</definedName>
    <definedName name="Z_21F2E024_704F_4E93_AC63_213755ECFFE0_.wvu.PrintArea" localSheetId="0" hidden="1">CoverSheet!$A$1:$D$16</definedName>
    <definedName name="Z_21F2E024_704F_4E93_AC63_213755ECFFE0_.wvu.PrintArea" localSheetId="1" hidden="1">Instructions!$A$1:$C$34</definedName>
    <definedName name="Z_21F2E024_704F_4E93_AC63_213755ECFFE0_.wvu.PrintArea" localSheetId="20" hidden="1">'S10a.PQ Asset Register'!$A$1:$S$60</definedName>
    <definedName name="Z_21F2E024_704F_4E93_AC63_213755ECFFE0_.wvu.PrintArea" localSheetId="21" hidden="1">'S10b ID-only Asset Register'!$A$1:$S$60</definedName>
    <definedName name="Z_21F2E024_704F_4E93_AC63_213755ECFFE0_.wvu.PrintArea" localSheetId="22" hidden="1">'S11.Capex Forecast'!$A$1:$N$184</definedName>
    <definedName name="Z_21F2E024_704F_4E93_AC63_213755ECFFE0_.wvu.PrintArea" localSheetId="23" hidden="1">'S11a.Opex Forecast'!$A$1:$O$55</definedName>
    <definedName name="Z_21F2E024_704F_4E93_AC63_213755ECFFE0_.wvu.PrintArea" localSheetId="24" hidden="1">'S12.Capacity Forecast'!$A$1:$U$42</definedName>
    <definedName name="Z_21F2E024_704F_4E93_AC63_213755ECFFE0_.wvu.PrintArea" localSheetId="25" hidden="1">'S12a.Demand Forecast'!$A$1:$N$139</definedName>
    <definedName name="Z_21F2E024_704F_4E93_AC63_213755ECFFE0_.wvu.PrintArea" localSheetId="26" hidden="1">'S13.Asset Management capability'!$A$1:$S$54</definedName>
    <definedName name="Z_21F2E024_704F_4E93_AC63_213755ECFFE0_.wvu.PrintArea" localSheetId="3" hidden="1">'S1a.ID FFLAS IRR'!$A$1:$N$83</definedName>
    <definedName name="Z_21F2E024_704F_4E93_AC63_213755ECFFE0_.wvu.PrintArea" localSheetId="4" hidden="1">'S1b.PQ FFLAS IRR '!$A$1:$N$86</definedName>
    <definedName name="Z_21F2E024_704F_4E93_AC63_213755ECFFE0_.wvu.PrintArea" localSheetId="5" hidden="1">'S1c.ID-only FFLAS IRR'!$A$1:$N$82</definedName>
    <definedName name="Z_21F2E024_704F_4E93_AC63_213755ECFFE0_.wvu.PrintArea" localSheetId="6" hidden="1">'S2.Regulatory Profit '!$A$1:$P$59</definedName>
    <definedName name="Z_21F2E024_704F_4E93_AC63_213755ECFFE0_.wvu.PrintArea" localSheetId="7" hidden="1">'S2a.TCSD Allowance'!$A$1:$O$28</definedName>
    <definedName name="Z_21F2E024_704F_4E93_AC63_213755ECFFE0_.wvu.PrintArea" localSheetId="10" hidden="1">'S4a.Asset Allocations'!$A$1:$M$119</definedName>
    <definedName name="Z_21F2E024_704F_4E93_AC63_213755ECFFE0_.wvu.PrintArea" localSheetId="11" hidden="1">'S4b.ID RAB Value Rolled Forward'!$A$1:$Q$128</definedName>
    <definedName name="Z_21F2E024_704F_4E93_AC63_213755ECFFE0_.wvu.PrintArea" localSheetId="12" hidden="1">'S4c.PQ RAB Value Rolled F.'!$A$1:$Q$128</definedName>
    <definedName name="Z_21F2E024_704F_4E93_AC63_213755ECFFE0_.wvu.PrintArea" localSheetId="13" hidden="1">'S4d. ID-only RAB Value Rolled F'!$A$1:$Q$122</definedName>
    <definedName name="Z_21F2E024_704F_4E93_AC63_213755ECFFE0_.wvu.PrintArea" localSheetId="15" hidden="1">'S5a.Cost Allocations'!$A$1:$M$86</definedName>
    <definedName name="Z_21F2E024_704F_4E93_AC63_213755ECFFE0_.wvu.PrintArea" localSheetId="16" hidden="1">'S6.Actual Expenditure Capex'!$A$1:$M$127</definedName>
    <definedName name="Z_21F2E024_704F_4E93_AC63_213755ECFFE0_.wvu.PrintArea" localSheetId="17" hidden="1">'S7.Actual vs Forecast'!$A$1:$N$63</definedName>
    <definedName name="Z_21F2E024_704F_4E93_AC63_213755ECFFE0_.wvu.PrintArea" localSheetId="19" hidden="1">'S9.Related Party Transactions'!$A$1:$J$58</definedName>
    <definedName name="Z_21F2E024_704F_4E93_AC63_213755ECFFE0_.wvu.PrintArea" localSheetId="2" hidden="1">TOC!$A$1:$D$30</definedName>
    <definedName name="Z_21F2E024_704F_4E93_AC63_213755ECFFE0_.wvu.PrintTitles" localSheetId="10" hidden="1">'S4a.Asset Allocations'!$1:$6</definedName>
    <definedName name="Z_A14D7CC1_2369_4658_B8E9_B7D652E5D709_.wvu.PrintArea" localSheetId="6" hidden="1">'S2.Regulatory Profit '!$A$1:$M$43</definedName>
    <definedName name="Z_A14D7CC1_2369_4658_B8E9_B7D652E5D709_.wvu.PrintArea" localSheetId="14" hidden="1">'S5.Actual Expenditure Opex'!#REF!</definedName>
    <definedName name="Z_A14D7CC1_2369_4658_B8E9_B7D652E5D709_.wvu.PrintArea" localSheetId="16" hidden="1">'S6.Actual Expenditure Capex'!$A$1:$J$57</definedName>
  </definedNames>
  <calcPr calcId="191029" calcOnSave="0"/>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134" l="1"/>
  <c r="J26" i="134" l="1"/>
  <c r="J13" i="134"/>
  <c r="O20" i="119" l="1"/>
  <c r="N20" i="119"/>
  <c r="M20" i="119"/>
  <c r="L48" i="134" l="1"/>
  <c r="M16" i="103"/>
  <c r="I20" i="103" s="1"/>
  <c r="N16" i="103"/>
  <c r="L20" i="119"/>
  <c r="K31" i="131" l="1"/>
  <c r="K34" i="125"/>
  <c r="N55" i="117" l="1"/>
  <c r="N57" i="117" s="1"/>
  <c r="M22" i="130" l="1"/>
  <c r="N22" i="130"/>
  <c r="O22" i="130"/>
  <c r="L22" i="130"/>
  <c r="L126" i="120" l="1"/>
  <c r="L118" i="120"/>
  <c r="L107" i="120"/>
  <c r="L96" i="120"/>
  <c r="L94" i="120"/>
  <c r="L83" i="120"/>
  <c r="L81" i="120"/>
  <c r="L70" i="120"/>
  <c r="L68" i="120"/>
  <c r="L58" i="120"/>
  <c r="L56" i="120"/>
  <c r="L46" i="120"/>
  <c r="L44" i="120"/>
  <c r="L116" i="120"/>
  <c r="L115" i="120"/>
  <c r="L114" i="120"/>
  <c r="L113" i="120"/>
  <c r="L112" i="120"/>
  <c r="L105" i="120"/>
  <c r="L104" i="120"/>
  <c r="L103" i="120"/>
  <c r="L102" i="120"/>
  <c r="L101" i="120"/>
  <c r="L92" i="120"/>
  <c r="L91" i="120"/>
  <c r="L90" i="120"/>
  <c r="L89" i="120"/>
  <c r="L88" i="120"/>
  <c r="L79" i="120"/>
  <c r="L78" i="120"/>
  <c r="L77" i="120"/>
  <c r="L76" i="120"/>
  <c r="L75" i="120"/>
  <c r="L66" i="120"/>
  <c r="L65" i="120"/>
  <c r="L64" i="120"/>
  <c r="L63" i="120"/>
  <c r="L62" i="120"/>
  <c r="L54" i="120"/>
  <c r="L53" i="120"/>
  <c r="L52" i="120"/>
  <c r="L51" i="120"/>
  <c r="L50" i="120"/>
  <c r="L40" i="120"/>
  <c r="L41" i="120"/>
  <c r="L42" i="120"/>
  <c r="L39" i="120"/>
  <c r="L38" i="120"/>
  <c r="H25" i="122" l="1"/>
  <c r="H26" i="122"/>
  <c r="H27" i="122"/>
  <c r="H28" i="122"/>
  <c r="H24" i="122"/>
  <c r="H20" i="122"/>
  <c r="H21" i="122"/>
  <c r="H19" i="122"/>
  <c r="H17" i="122"/>
  <c r="H13" i="122"/>
  <c r="H14" i="122"/>
  <c r="H15" i="122"/>
  <c r="H16" i="122"/>
  <c r="H12" i="122"/>
  <c r="L25" i="140" l="1"/>
  <c r="J25" i="140"/>
  <c r="H25" i="140"/>
  <c r="F25" i="140"/>
  <c r="A25" i="140"/>
  <c r="A26" i="140"/>
  <c r="A27" i="140"/>
  <c r="A28" i="140"/>
  <c r="A29" i="140"/>
  <c r="A30" i="140"/>
  <c r="A31" i="140"/>
  <c r="A32" i="140"/>
  <c r="A33" i="140"/>
  <c r="A34" i="140"/>
  <c r="A35" i="140"/>
  <c r="A36" i="140"/>
  <c r="A37" i="140"/>
  <c r="A38" i="140"/>
  <c r="D23" i="140"/>
  <c r="D24" i="140"/>
  <c r="A22" i="140"/>
  <c r="A23" i="140"/>
  <c r="A24" i="140"/>
  <c r="L119" i="120" l="1"/>
  <c r="K119" i="120"/>
  <c r="J119" i="120"/>
  <c r="H59" i="144" l="1"/>
  <c r="H58" i="144"/>
  <c r="H57" i="144"/>
  <c r="H55" i="144"/>
  <c r="H54" i="144"/>
  <c r="H53" i="144"/>
  <c r="H49" i="144"/>
  <c r="H48" i="144"/>
  <c r="H47" i="144"/>
  <c r="H46" i="144"/>
  <c r="H45" i="144"/>
  <c r="H44" i="144"/>
  <c r="H38" i="144"/>
  <c r="H36" i="144"/>
  <c r="H35" i="144"/>
  <c r="H34" i="144"/>
  <c r="H33" i="144"/>
  <c r="H32" i="144"/>
  <c r="H31" i="144"/>
  <c r="H30" i="144"/>
  <c r="H29" i="144"/>
  <c r="H28" i="144"/>
  <c r="H27" i="144"/>
  <c r="H26" i="144"/>
  <c r="H25" i="144"/>
  <c r="H24" i="144"/>
  <c r="H23" i="144"/>
  <c r="H22" i="144"/>
  <c r="H21" i="144"/>
  <c r="H20" i="144"/>
  <c r="H19" i="144"/>
  <c r="H18" i="144"/>
  <c r="H17" i="144"/>
  <c r="H16" i="144"/>
  <c r="H13" i="144"/>
  <c r="H12" i="144"/>
  <c r="H11" i="144"/>
  <c r="G3" i="144"/>
  <c r="H58" i="128" l="1"/>
  <c r="H59" i="128"/>
  <c r="H57" i="128"/>
  <c r="H54" i="128"/>
  <c r="H55" i="128"/>
  <c r="H53" i="128"/>
  <c r="H45" i="128"/>
  <c r="H46" i="128"/>
  <c r="H47" i="128"/>
  <c r="H48" i="128"/>
  <c r="H49" i="128"/>
  <c r="N41" i="137" l="1"/>
  <c r="M41" i="137"/>
  <c r="F3" i="140" l="1"/>
  <c r="A21" i="140"/>
  <c r="A20" i="140"/>
  <c r="A19" i="140"/>
  <c r="A18" i="140"/>
  <c r="A17" i="140"/>
  <c r="A16" i="140"/>
  <c r="A15" i="140"/>
  <c r="L14" i="140"/>
  <c r="L20" i="140" s="1"/>
  <c r="J14" i="140"/>
  <c r="J20" i="140" s="1"/>
  <c r="H14" i="140"/>
  <c r="H20" i="140" s="1"/>
  <c r="F14" i="140"/>
  <c r="F20" i="140" s="1"/>
  <c r="A14" i="140"/>
  <c r="A13" i="140"/>
  <c r="A12" i="140"/>
  <c r="A11" i="140"/>
  <c r="A10" i="140"/>
  <c r="A9" i="140"/>
  <c r="A8" i="140"/>
  <c r="A7" i="140"/>
  <c r="I20" i="138" l="1"/>
  <c r="I24" i="138" s="1"/>
  <c r="J20" i="138"/>
  <c r="J24" i="138" s="1"/>
  <c r="K20" i="138"/>
  <c r="K24" i="138" s="1"/>
  <c r="L20" i="138"/>
  <c r="L24" i="138" s="1"/>
  <c r="M20" i="138"/>
  <c r="M24" i="138" s="1"/>
  <c r="H20" i="138"/>
  <c r="H24" i="138" s="1"/>
  <c r="M59" i="121" l="1"/>
  <c r="M58" i="121"/>
  <c r="J59" i="121"/>
  <c r="J58" i="121"/>
  <c r="I53" i="121"/>
  <c r="J53" i="121" s="1"/>
  <c r="L12" i="121"/>
  <c r="O9" i="117" s="1"/>
  <c r="K12" i="121"/>
  <c r="I12" i="121"/>
  <c r="N9" i="117" s="1"/>
  <c r="L52" i="121"/>
  <c r="M52" i="121" s="1"/>
  <c r="L53" i="121"/>
  <c r="M53" i="121" s="1"/>
  <c r="L51" i="121"/>
  <c r="M51" i="121" s="1"/>
  <c r="L45" i="121"/>
  <c r="M45" i="121" s="1"/>
  <c r="L46" i="121"/>
  <c r="M46" i="121" s="1"/>
  <c r="L47" i="121"/>
  <c r="M47" i="121" s="1"/>
  <c r="L48" i="121"/>
  <c r="M48" i="121" s="1"/>
  <c r="L49" i="121"/>
  <c r="M49" i="121" s="1"/>
  <c r="L44" i="121"/>
  <c r="M44" i="121" s="1"/>
  <c r="K40" i="121"/>
  <c r="M40" i="121" s="1"/>
  <c r="K34" i="121"/>
  <c r="M34" i="121" s="1"/>
  <c r="K29" i="121"/>
  <c r="M29" i="121" s="1"/>
  <c r="K25" i="121"/>
  <c r="M25" i="121" s="1"/>
  <c r="K22" i="121"/>
  <c r="K54" i="121"/>
  <c r="K55" i="121" s="1"/>
  <c r="M55" i="121" s="1"/>
  <c r="K50" i="121"/>
  <c r="M50" i="121" s="1"/>
  <c r="I52" i="121"/>
  <c r="J52" i="121" s="1"/>
  <c r="I51" i="121"/>
  <c r="J51" i="121" s="1"/>
  <c r="I45" i="121"/>
  <c r="J45" i="121" s="1"/>
  <c r="I46" i="121"/>
  <c r="J46" i="121" s="1"/>
  <c r="I47" i="121"/>
  <c r="J47" i="121" s="1"/>
  <c r="I48" i="121"/>
  <c r="J48" i="121" s="1"/>
  <c r="I49" i="121"/>
  <c r="J49" i="121" s="1"/>
  <c r="I44" i="121"/>
  <c r="J44" i="121" s="1"/>
  <c r="R10" i="77"/>
  <c r="L39" i="121"/>
  <c r="M39" i="121" s="1"/>
  <c r="L38" i="121"/>
  <c r="M38" i="121" s="1"/>
  <c r="L35" i="121"/>
  <c r="M35" i="121" s="1"/>
  <c r="L31" i="121"/>
  <c r="M31" i="121" s="1"/>
  <c r="L32" i="121"/>
  <c r="M32" i="121" s="1"/>
  <c r="L33" i="121"/>
  <c r="M33" i="121" s="1"/>
  <c r="L30" i="121"/>
  <c r="M30" i="121" s="1"/>
  <c r="L27" i="121"/>
  <c r="M27" i="121" s="1"/>
  <c r="L28" i="121"/>
  <c r="M28" i="121" s="1"/>
  <c r="L26" i="121"/>
  <c r="M26" i="121" s="1"/>
  <c r="L24" i="121"/>
  <c r="M24" i="121" s="1"/>
  <c r="L23" i="121"/>
  <c r="M23" i="121" s="1"/>
  <c r="L20" i="121"/>
  <c r="M20" i="121" s="1"/>
  <c r="L21" i="121"/>
  <c r="M21" i="121" s="1"/>
  <c r="L19" i="121"/>
  <c r="M19" i="121" s="1"/>
  <c r="M16" i="121"/>
  <c r="M15" i="121"/>
  <c r="M11" i="121"/>
  <c r="M10" i="121"/>
  <c r="M9" i="121"/>
  <c r="J11" i="121"/>
  <c r="J10" i="121"/>
  <c r="J9" i="121"/>
  <c r="J16" i="121"/>
  <c r="J15" i="121"/>
  <c r="K36" i="121" l="1"/>
  <c r="K41" i="121" s="1"/>
  <c r="L28" i="125"/>
  <c r="P9" i="117"/>
  <c r="M54" i="121"/>
  <c r="M22" i="121"/>
  <c r="M12" i="121"/>
  <c r="M36" i="121" l="1"/>
  <c r="L26" i="102"/>
  <c r="N12" i="117"/>
  <c r="L86" i="125"/>
  <c r="H12" i="121"/>
  <c r="J12" i="121" s="1"/>
  <c r="P12" i="117" l="1"/>
  <c r="N13" i="117"/>
  <c r="H11" i="128"/>
  <c r="H12" i="128"/>
  <c r="H13" i="128"/>
  <c r="H16" i="128"/>
  <c r="H17" i="128"/>
  <c r="H18" i="128"/>
  <c r="H19" i="128"/>
  <c r="H20" i="128"/>
  <c r="H21" i="128"/>
  <c r="H22" i="128"/>
  <c r="H23" i="128"/>
  <c r="H24" i="128"/>
  <c r="H25" i="128"/>
  <c r="H26" i="128"/>
  <c r="H27" i="128"/>
  <c r="H28" i="128"/>
  <c r="H29" i="128"/>
  <c r="H30" i="128"/>
  <c r="H31" i="128"/>
  <c r="H32" i="128"/>
  <c r="H33" i="128"/>
  <c r="H34" i="128"/>
  <c r="H35" i="128"/>
  <c r="H36" i="128"/>
  <c r="H44" i="128"/>
  <c r="H38" i="128"/>
  <c r="H41" i="137" l="1"/>
  <c r="I41" i="137"/>
  <c r="J41" i="137"/>
  <c r="K41" i="137"/>
  <c r="L41" i="137"/>
  <c r="O41" i="137"/>
  <c r="P41" i="137"/>
  <c r="Q41" i="137"/>
  <c r="R41" i="137"/>
  <c r="S41" i="137"/>
  <c r="T41" i="137"/>
  <c r="G41" i="137"/>
  <c r="I102" i="138"/>
  <c r="J102" i="138"/>
  <c r="K102" i="138"/>
  <c r="L102" i="138"/>
  <c r="M102" i="138"/>
  <c r="I103" i="138"/>
  <c r="J103" i="138"/>
  <c r="K103" i="138"/>
  <c r="L103" i="138"/>
  <c r="M103" i="138"/>
  <c r="I104" i="138"/>
  <c r="J104" i="138"/>
  <c r="K104" i="138"/>
  <c r="L104" i="138"/>
  <c r="M104" i="138"/>
  <c r="I105" i="138"/>
  <c r="J105" i="138"/>
  <c r="K105" i="138"/>
  <c r="L105" i="138"/>
  <c r="M105" i="138"/>
  <c r="I106" i="138"/>
  <c r="J106" i="138"/>
  <c r="K106" i="138"/>
  <c r="L106" i="138"/>
  <c r="M106" i="138"/>
  <c r="I107" i="138"/>
  <c r="J107" i="138"/>
  <c r="K107" i="138"/>
  <c r="L107" i="138"/>
  <c r="M107" i="138"/>
  <c r="I108" i="138"/>
  <c r="J108" i="138"/>
  <c r="K108" i="138"/>
  <c r="L108" i="138"/>
  <c r="M108" i="138"/>
  <c r="I109" i="138"/>
  <c r="J109" i="138"/>
  <c r="K109" i="138"/>
  <c r="L109" i="138"/>
  <c r="M109" i="138"/>
  <c r="I110" i="138"/>
  <c r="J110" i="138"/>
  <c r="K110" i="138"/>
  <c r="L110" i="138"/>
  <c r="M110" i="138"/>
  <c r="I111" i="138"/>
  <c r="J111" i="138"/>
  <c r="K111" i="138"/>
  <c r="L111" i="138"/>
  <c r="M111" i="138"/>
  <c r="I112" i="138"/>
  <c r="J112" i="138"/>
  <c r="K112" i="138"/>
  <c r="L112" i="138"/>
  <c r="M112" i="138"/>
  <c r="I113" i="138"/>
  <c r="J113" i="138"/>
  <c r="K113" i="138"/>
  <c r="L113" i="138"/>
  <c r="M113" i="138"/>
  <c r="I114" i="138"/>
  <c r="J114" i="138"/>
  <c r="K114" i="138"/>
  <c r="L114" i="138"/>
  <c r="M114" i="138"/>
  <c r="I115" i="138"/>
  <c r="J115" i="138"/>
  <c r="K115" i="138"/>
  <c r="L115" i="138"/>
  <c r="M115" i="138"/>
  <c r="I116" i="138"/>
  <c r="J116" i="138"/>
  <c r="K116" i="138"/>
  <c r="L116" i="138"/>
  <c r="M116" i="138"/>
  <c r="I117" i="138"/>
  <c r="J117" i="138"/>
  <c r="K117" i="138"/>
  <c r="L117" i="138"/>
  <c r="M117" i="138"/>
  <c r="I118" i="138"/>
  <c r="J118" i="138"/>
  <c r="K118" i="138"/>
  <c r="L118" i="138"/>
  <c r="M118" i="138"/>
  <c r="I119" i="138"/>
  <c r="J119" i="138"/>
  <c r="K119" i="138"/>
  <c r="L119" i="138"/>
  <c r="M119" i="138"/>
  <c r="I120" i="138"/>
  <c r="J120" i="138"/>
  <c r="K120" i="138"/>
  <c r="L120" i="138"/>
  <c r="M120" i="138"/>
  <c r="I121" i="138"/>
  <c r="J121" i="138"/>
  <c r="K121" i="138"/>
  <c r="L121" i="138"/>
  <c r="M121" i="138"/>
  <c r="I122" i="138"/>
  <c r="J122" i="138"/>
  <c r="K122" i="138"/>
  <c r="L122" i="138"/>
  <c r="M122" i="138"/>
  <c r="I123" i="138"/>
  <c r="J123" i="138"/>
  <c r="K123" i="138"/>
  <c r="L123" i="138"/>
  <c r="M123" i="138"/>
  <c r="I124" i="138"/>
  <c r="J124" i="138"/>
  <c r="K124" i="138"/>
  <c r="L124" i="138"/>
  <c r="M124" i="138"/>
  <c r="I125" i="138"/>
  <c r="J125" i="138"/>
  <c r="K125" i="138"/>
  <c r="L125" i="138"/>
  <c r="M125" i="138"/>
  <c r="I126" i="138"/>
  <c r="J126" i="138"/>
  <c r="K126" i="138"/>
  <c r="L126" i="138"/>
  <c r="M126" i="138"/>
  <c r="I127" i="138"/>
  <c r="J127" i="138"/>
  <c r="K127" i="138"/>
  <c r="L127" i="138"/>
  <c r="M127" i="138"/>
  <c r="I128" i="138"/>
  <c r="J128" i="138"/>
  <c r="K128" i="138"/>
  <c r="L128" i="138"/>
  <c r="M128" i="138"/>
  <c r="I129" i="138"/>
  <c r="J129" i="138"/>
  <c r="K129" i="138"/>
  <c r="L129" i="138"/>
  <c r="M129" i="138"/>
  <c r="I130" i="138"/>
  <c r="J130" i="138"/>
  <c r="K130" i="138"/>
  <c r="L130" i="138"/>
  <c r="M130" i="138"/>
  <c r="I131" i="138"/>
  <c r="J131" i="138"/>
  <c r="K131" i="138"/>
  <c r="L131" i="138"/>
  <c r="M131" i="138"/>
  <c r="I132" i="138"/>
  <c r="J132" i="138"/>
  <c r="K132" i="138"/>
  <c r="L132" i="138"/>
  <c r="M132" i="138"/>
  <c r="H103" i="138"/>
  <c r="H104" i="138"/>
  <c r="H105" i="138"/>
  <c r="H106" i="138"/>
  <c r="H107" i="138"/>
  <c r="H108" i="138"/>
  <c r="H109" i="138"/>
  <c r="H110" i="138"/>
  <c r="H111" i="138"/>
  <c r="H112" i="138"/>
  <c r="H113" i="138"/>
  <c r="H114" i="138"/>
  <c r="H115" i="138"/>
  <c r="H116" i="138"/>
  <c r="H117" i="138"/>
  <c r="H118" i="138"/>
  <c r="H119" i="138"/>
  <c r="H120" i="138"/>
  <c r="H121" i="138"/>
  <c r="H122" i="138"/>
  <c r="H123" i="138"/>
  <c r="H124" i="138"/>
  <c r="H125" i="138"/>
  <c r="H126" i="138"/>
  <c r="H127" i="138"/>
  <c r="H128" i="138"/>
  <c r="H129" i="138"/>
  <c r="H130" i="138"/>
  <c r="H131" i="138"/>
  <c r="H132" i="138"/>
  <c r="H102" i="138"/>
  <c r="M98" i="138"/>
  <c r="L98" i="138"/>
  <c r="K98" i="138"/>
  <c r="J98" i="138"/>
  <c r="I98" i="138"/>
  <c r="H98" i="138"/>
  <c r="I59" i="138"/>
  <c r="I63" i="138" s="1"/>
  <c r="J59" i="138"/>
  <c r="J63" i="138" s="1"/>
  <c r="K59" i="138"/>
  <c r="K63" i="138" s="1"/>
  <c r="L59" i="138"/>
  <c r="L63" i="138" s="1"/>
  <c r="M59" i="138"/>
  <c r="M63" i="138" s="1"/>
  <c r="H59" i="138"/>
  <c r="H63" i="138" s="1"/>
  <c r="K133" i="138" l="1"/>
  <c r="J133" i="138"/>
  <c r="L133" i="138"/>
  <c r="H133" i="138"/>
  <c r="M133" i="138"/>
  <c r="I133" i="138"/>
  <c r="J23" i="138" l="1"/>
  <c r="K23" i="138"/>
  <c r="I23" i="138"/>
  <c r="M23" i="138"/>
  <c r="J42" i="136"/>
  <c r="K42" i="136"/>
  <c r="L42" i="136"/>
  <c r="M42" i="136"/>
  <c r="N42" i="136"/>
  <c r="J43" i="136"/>
  <c r="K43" i="136"/>
  <c r="L43" i="136"/>
  <c r="M43" i="136"/>
  <c r="N43" i="136"/>
  <c r="J44" i="136"/>
  <c r="K44" i="136"/>
  <c r="L44" i="136"/>
  <c r="M44" i="136"/>
  <c r="N44" i="136"/>
  <c r="J45" i="136"/>
  <c r="K45" i="136"/>
  <c r="L45" i="136"/>
  <c r="M45" i="136"/>
  <c r="N45" i="136"/>
  <c r="J46" i="136"/>
  <c r="K46" i="136"/>
  <c r="L46" i="136"/>
  <c r="M46" i="136"/>
  <c r="N46" i="136"/>
  <c r="J47" i="136"/>
  <c r="K47" i="136"/>
  <c r="L47" i="136"/>
  <c r="M47" i="136"/>
  <c r="N47" i="136"/>
  <c r="J49" i="136"/>
  <c r="K49" i="136"/>
  <c r="L49" i="136"/>
  <c r="M49" i="136"/>
  <c r="N49" i="136"/>
  <c r="J50" i="136"/>
  <c r="K50" i="136"/>
  <c r="L50" i="136"/>
  <c r="M50" i="136"/>
  <c r="N50" i="136"/>
  <c r="J51" i="136"/>
  <c r="K51" i="136"/>
  <c r="L51" i="136"/>
  <c r="M51" i="136"/>
  <c r="N51" i="136"/>
  <c r="J54" i="136"/>
  <c r="K54" i="136"/>
  <c r="L54" i="136"/>
  <c r="M54" i="136"/>
  <c r="N54" i="136"/>
  <c r="I43" i="136"/>
  <c r="I44" i="136"/>
  <c r="I45" i="136"/>
  <c r="I46" i="136"/>
  <c r="I47" i="136"/>
  <c r="I49" i="136"/>
  <c r="I50" i="136"/>
  <c r="I51" i="136"/>
  <c r="I54" i="136"/>
  <c r="I42" i="136"/>
  <c r="N38" i="136"/>
  <c r="M38" i="136"/>
  <c r="M39" i="136" s="1"/>
  <c r="L38" i="136"/>
  <c r="K38" i="136"/>
  <c r="J38" i="136"/>
  <c r="I38" i="136"/>
  <c r="N34" i="136"/>
  <c r="M34" i="136"/>
  <c r="L34" i="136"/>
  <c r="K34" i="136"/>
  <c r="J34" i="136"/>
  <c r="I34" i="136"/>
  <c r="J19" i="136"/>
  <c r="K19" i="136"/>
  <c r="L19" i="136"/>
  <c r="M19" i="136"/>
  <c r="N19" i="136"/>
  <c r="N52" i="136" s="1"/>
  <c r="I19" i="136"/>
  <c r="I52" i="136" s="1"/>
  <c r="J15" i="136"/>
  <c r="J48" i="136" s="1"/>
  <c r="K15" i="136"/>
  <c r="L15" i="136"/>
  <c r="L48" i="136" s="1"/>
  <c r="M15" i="136"/>
  <c r="M48" i="136" s="1"/>
  <c r="N15" i="136"/>
  <c r="N48" i="136" s="1"/>
  <c r="I15" i="136"/>
  <c r="M111" i="135"/>
  <c r="M113" i="135" s="1"/>
  <c r="L111" i="135"/>
  <c r="L113" i="135" s="1"/>
  <c r="K111" i="135"/>
  <c r="K113" i="135" s="1"/>
  <c r="J111" i="135"/>
  <c r="J113" i="135" s="1"/>
  <c r="I111" i="135"/>
  <c r="I113" i="135" s="1"/>
  <c r="H111" i="135"/>
  <c r="H113" i="135" s="1"/>
  <c r="I79" i="135"/>
  <c r="J79" i="135"/>
  <c r="K79" i="135"/>
  <c r="L79" i="135"/>
  <c r="M79" i="135"/>
  <c r="I80" i="135"/>
  <c r="J80" i="135"/>
  <c r="K80" i="135"/>
  <c r="L80" i="135"/>
  <c r="M80" i="135"/>
  <c r="I81" i="135"/>
  <c r="J81" i="135"/>
  <c r="K81" i="135"/>
  <c r="L81" i="135"/>
  <c r="M81" i="135"/>
  <c r="I83" i="135"/>
  <c r="J83" i="135"/>
  <c r="K83" i="135"/>
  <c r="L83" i="135"/>
  <c r="M83" i="135"/>
  <c r="I84" i="135"/>
  <c r="J84" i="135"/>
  <c r="K84" i="135"/>
  <c r="L84" i="135"/>
  <c r="M84" i="135"/>
  <c r="I86" i="135"/>
  <c r="J86" i="135"/>
  <c r="K86" i="135"/>
  <c r="L86" i="135"/>
  <c r="M86" i="135"/>
  <c r="I87" i="135"/>
  <c r="J87" i="135"/>
  <c r="K87" i="135"/>
  <c r="L87" i="135"/>
  <c r="M87" i="135"/>
  <c r="I88" i="135"/>
  <c r="J88" i="135"/>
  <c r="K88" i="135"/>
  <c r="L88" i="135"/>
  <c r="M88" i="135"/>
  <c r="I90" i="135"/>
  <c r="J90" i="135"/>
  <c r="K90" i="135"/>
  <c r="L90" i="135"/>
  <c r="M90" i="135"/>
  <c r="I91" i="135"/>
  <c r="J91" i="135"/>
  <c r="K91" i="135"/>
  <c r="L91" i="135"/>
  <c r="M91" i="135"/>
  <c r="I92" i="135"/>
  <c r="J92" i="135"/>
  <c r="K92" i="135"/>
  <c r="L92" i="135"/>
  <c r="M92" i="135"/>
  <c r="I93" i="135"/>
  <c r="J93" i="135"/>
  <c r="K93" i="135"/>
  <c r="L93" i="135"/>
  <c r="M93" i="135"/>
  <c r="I95" i="135"/>
  <c r="J95" i="135"/>
  <c r="K95" i="135"/>
  <c r="L95" i="135"/>
  <c r="M95" i="135"/>
  <c r="I97" i="135"/>
  <c r="J97" i="135"/>
  <c r="K97" i="135"/>
  <c r="L97" i="135"/>
  <c r="M97" i="135"/>
  <c r="I98" i="135"/>
  <c r="J98" i="135"/>
  <c r="K98" i="135"/>
  <c r="L98" i="135"/>
  <c r="M98" i="135"/>
  <c r="H83" i="135"/>
  <c r="H84" i="135"/>
  <c r="H86" i="135"/>
  <c r="H87" i="135"/>
  <c r="H88" i="135"/>
  <c r="H90" i="135"/>
  <c r="H91" i="135"/>
  <c r="H92" i="135"/>
  <c r="H93" i="135"/>
  <c r="H95" i="135"/>
  <c r="H97" i="135"/>
  <c r="H98" i="135"/>
  <c r="H80" i="135"/>
  <c r="H81" i="135"/>
  <c r="H79" i="135"/>
  <c r="M181" i="135"/>
  <c r="L181" i="135"/>
  <c r="K181" i="135"/>
  <c r="J181" i="135"/>
  <c r="I181" i="135"/>
  <c r="H181" i="135"/>
  <c r="M171" i="135"/>
  <c r="L171" i="135"/>
  <c r="K171" i="135"/>
  <c r="J171" i="135"/>
  <c r="I171" i="135"/>
  <c r="H171" i="135"/>
  <c r="M156" i="135"/>
  <c r="M158" i="135" s="1"/>
  <c r="L156" i="135"/>
  <c r="L158" i="135" s="1"/>
  <c r="K156" i="135"/>
  <c r="K158" i="135" s="1"/>
  <c r="J156" i="135"/>
  <c r="J158" i="135" s="1"/>
  <c r="I156" i="135"/>
  <c r="I158" i="135" s="1"/>
  <c r="H156" i="135"/>
  <c r="H158" i="135" s="1"/>
  <c r="M142" i="135"/>
  <c r="M144" i="135" s="1"/>
  <c r="L142" i="135"/>
  <c r="L144" i="135" s="1"/>
  <c r="K142" i="135"/>
  <c r="K144" i="135" s="1"/>
  <c r="J142" i="135"/>
  <c r="J144" i="135" s="1"/>
  <c r="I142" i="135"/>
  <c r="I144" i="135" s="1"/>
  <c r="H142" i="135"/>
  <c r="H144" i="135" s="1"/>
  <c r="M131" i="135"/>
  <c r="M133" i="135" s="1"/>
  <c r="L131" i="135"/>
  <c r="L133" i="135" s="1"/>
  <c r="K131" i="135"/>
  <c r="K133" i="135" s="1"/>
  <c r="J131" i="135"/>
  <c r="J133" i="135" s="1"/>
  <c r="I131" i="135"/>
  <c r="I133" i="135" s="1"/>
  <c r="H131" i="135"/>
  <c r="H133" i="135" s="1"/>
  <c r="M122" i="135"/>
  <c r="M124" i="135" s="1"/>
  <c r="L122" i="135"/>
  <c r="L124" i="135" s="1"/>
  <c r="K122" i="135"/>
  <c r="K124" i="135" s="1"/>
  <c r="J122" i="135"/>
  <c r="J124" i="135" s="1"/>
  <c r="I122" i="135"/>
  <c r="I124" i="135" s="1"/>
  <c r="H122" i="135"/>
  <c r="H124" i="135" s="1"/>
  <c r="M52" i="135"/>
  <c r="L52" i="135"/>
  <c r="K52" i="135"/>
  <c r="J52" i="135"/>
  <c r="I52" i="135"/>
  <c r="H52" i="135"/>
  <c r="M45" i="135"/>
  <c r="L45" i="135"/>
  <c r="K45" i="135"/>
  <c r="J45" i="135"/>
  <c r="I45" i="135"/>
  <c r="H45" i="135"/>
  <c r="M57" i="135"/>
  <c r="L57" i="135"/>
  <c r="K57" i="135"/>
  <c r="J57" i="135"/>
  <c r="I57" i="135"/>
  <c r="H57" i="135"/>
  <c r="M20" i="135"/>
  <c r="L20" i="135"/>
  <c r="K20" i="135"/>
  <c r="J20" i="135"/>
  <c r="I20" i="135"/>
  <c r="H20" i="135"/>
  <c r="M13" i="135"/>
  <c r="L13" i="135"/>
  <c r="K13" i="135"/>
  <c r="J13" i="135"/>
  <c r="I13" i="135"/>
  <c r="H13" i="135"/>
  <c r="M25" i="135"/>
  <c r="L25" i="135"/>
  <c r="K25" i="135"/>
  <c r="J25" i="135"/>
  <c r="I25" i="135"/>
  <c r="H25" i="135"/>
  <c r="L39" i="136" l="1"/>
  <c r="L52" i="136"/>
  <c r="K52" i="136"/>
  <c r="I20" i="136"/>
  <c r="K48" i="136"/>
  <c r="J52" i="136"/>
  <c r="K39" i="136"/>
  <c r="I48" i="136"/>
  <c r="M52" i="136"/>
  <c r="N20" i="136"/>
  <c r="M20" i="136"/>
  <c r="M53" i="136" s="1"/>
  <c r="L20" i="136"/>
  <c r="L53" i="136" s="1"/>
  <c r="N39" i="136"/>
  <c r="J183" i="135"/>
  <c r="K20" i="136"/>
  <c r="J20" i="136"/>
  <c r="I39" i="136"/>
  <c r="J39" i="136"/>
  <c r="H23" i="138"/>
  <c r="L23" i="138"/>
  <c r="I94" i="135"/>
  <c r="M94" i="135"/>
  <c r="K82" i="135"/>
  <c r="I89" i="135"/>
  <c r="M89" i="135"/>
  <c r="I59" i="135"/>
  <c r="I63" i="135" s="1"/>
  <c r="I69" i="135" s="1"/>
  <c r="L94" i="135"/>
  <c r="H89" i="135"/>
  <c r="L89" i="135"/>
  <c r="H94" i="135"/>
  <c r="J94" i="135"/>
  <c r="H82" i="135"/>
  <c r="J89" i="135"/>
  <c r="K94" i="135"/>
  <c r="I82" i="135"/>
  <c r="M82" i="135"/>
  <c r="K89" i="135"/>
  <c r="L82" i="135"/>
  <c r="J27" i="135"/>
  <c r="J82" i="135"/>
  <c r="K27" i="135"/>
  <c r="K31" i="135" s="1"/>
  <c r="H27" i="135"/>
  <c r="H183" i="135"/>
  <c r="J16" i="135"/>
  <c r="H59" i="135"/>
  <c r="H63" i="135" s="1"/>
  <c r="H69" i="135" s="1"/>
  <c r="L59" i="135"/>
  <c r="L63" i="135" s="1"/>
  <c r="L69" i="135" s="1"/>
  <c r="L48" i="135"/>
  <c r="K183" i="135"/>
  <c r="I183" i="135"/>
  <c r="M183" i="135"/>
  <c r="K16" i="135"/>
  <c r="H48" i="135"/>
  <c r="K48" i="135"/>
  <c r="L183" i="135"/>
  <c r="J31" i="135"/>
  <c r="H16" i="135"/>
  <c r="L16" i="135"/>
  <c r="L27" i="135"/>
  <c r="I48" i="135"/>
  <c r="M48" i="135"/>
  <c r="M59" i="135"/>
  <c r="M63" i="135" s="1"/>
  <c r="M69" i="135" s="1"/>
  <c r="I27" i="135"/>
  <c r="M27" i="135"/>
  <c r="J59" i="135"/>
  <c r="J63" i="135" s="1"/>
  <c r="J69" i="135" s="1"/>
  <c r="K59" i="135"/>
  <c r="K63" i="135" s="1"/>
  <c r="K69" i="135" s="1"/>
  <c r="I16" i="135"/>
  <c r="M16" i="135"/>
  <c r="J48" i="135"/>
  <c r="K53" i="136" l="1"/>
  <c r="I53" i="136"/>
  <c r="J53" i="136"/>
  <c r="I96" i="135"/>
  <c r="N53" i="136"/>
  <c r="H96" i="135"/>
  <c r="H31" i="135"/>
  <c r="H100" i="135" s="1"/>
  <c r="K96" i="135"/>
  <c r="M30" i="135"/>
  <c r="M85" i="135"/>
  <c r="L96" i="135"/>
  <c r="J100" i="135"/>
  <c r="J30" i="135"/>
  <c r="J85" i="135"/>
  <c r="H30" i="135"/>
  <c r="H85" i="135"/>
  <c r="I30" i="135"/>
  <c r="I85" i="135"/>
  <c r="M96" i="135"/>
  <c r="L30" i="135"/>
  <c r="L85" i="135"/>
  <c r="K100" i="135"/>
  <c r="K30" i="135"/>
  <c r="K85" i="135"/>
  <c r="J96" i="135"/>
  <c r="L62" i="135"/>
  <c r="H62" i="135"/>
  <c r="K62" i="135"/>
  <c r="M31" i="135"/>
  <c r="M100" i="135" s="1"/>
  <c r="I31" i="135"/>
  <c r="I100" i="135" s="1"/>
  <c r="I62" i="135"/>
  <c r="J37" i="135"/>
  <c r="M62" i="135"/>
  <c r="J62" i="135"/>
  <c r="L31" i="135"/>
  <c r="L100" i="135" s="1"/>
  <c r="K37" i="135"/>
  <c r="H37" i="135" l="1"/>
  <c r="I99" i="135"/>
  <c r="J99" i="135"/>
  <c r="M99" i="135"/>
  <c r="L99" i="135"/>
  <c r="K99" i="135"/>
  <c r="H99" i="135"/>
  <c r="L37" i="135"/>
  <c r="M37" i="135"/>
  <c r="I37" i="135"/>
  <c r="V73" i="102" l="1"/>
  <c r="V75" i="125"/>
  <c r="M55" i="131"/>
  <c r="M56" i="131"/>
  <c r="M57" i="131"/>
  <c r="M58" i="131"/>
  <c r="M59" i="131"/>
  <c r="M60" i="131"/>
  <c r="M61" i="131"/>
  <c r="M62" i="131"/>
  <c r="M63" i="131"/>
  <c r="M64" i="131"/>
  <c r="M65" i="131"/>
  <c r="M66" i="131"/>
  <c r="V71" i="131"/>
  <c r="L54" i="134" l="1"/>
  <c r="L53" i="134"/>
  <c r="J54" i="134"/>
  <c r="J53" i="134"/>
  <c r="L32" i="134"/>
  <c r="L26" i="134"/>
  <c r="L20" i="134"/>
  <c r="L13" i="134"/>
  <c r="L56" i="134" l="1"/>
  <c r="J20" i="134"/>
  <c r="J48" i="134"/>
  <c r="J46" i="134"/>
  <c r="J32" i="134" l="1"/>
  <c r="J56" i="134" l="1"/>
  <c r="J57" i="102"/>
  <c r="K57" i="102"/>
  <c r="L57" i="102"/>
  <c r="J58" i="102"/>
  <c r="K58" i="102"/>
  <c r="L58" i="102"/>
  <c r="J59" i="102"/>
  <c r="K59" i="102"/>
  <c r="L59" i="102"/>
  <c r="J60" i="102"/>
  <c r="K60" i="102"/>
  <c r="L60" i="102"/>
  <c r="J61" i="102"/>
  <c r="K61" i="102"/>
  <c r="L61" i="102"/>
  <c r="J62" i="102"/>
  <c r="K62" i="102"/>
  <c r="L62" i="102"/>
  <c r="J63" i="102"/>
  <c r="K63" i="102"/>
  <c r="L63" i="102"/>
  <c r="J64" i="102"/>
  <c r="K64" i="102"/>
  <c r="L64" i="102"/>
  <c r="J65" i="102"/>
  <c r="K65" i="102"/>
  <c r="L65" i="102"/>
  <c r="J66" i="102"/>
  <c r="K66" i="102"/>
  <c r="L66" i="102"/>
  <c r="J67" i="102"/>
  <c r="K67" i="102"/>
  <c r="L67" i="102"/>
  <c r="J68" i="102"/>
  <c r="K68" i="102"/>
  <c r="L68" i="102"/>
  <c r="I58" i="102"/>
  <c r="I59" i="102"/>
  <c r="I60" i="102"/>
  <c r="I61" i="102"/>
  <c r="I62" i="102"/>
  <c r="I63" i="102"/>
  <c r="I64" i="102"/>
  <c r="I65" i="102"/>
  <c r="I66" i="102"/>
  <c r="I67" i="102"/>
  <c r="I68" i="102"/>
  <c r="I57" i="102"/>
  <c r="G59" i="102"/>
  <c r="G60" i="102"/>
  <c r="G61" i="102"/>
  <c r="G62" i="102"/>
  <c r="G63" i="102"/>
  <c r="G64" i="102"/>
  <c r="G65" i="102"/>
  <c r="G66" i="102"/>
  <c r="G67" i="102"/>
  <c r="G68" i="102"/>
  <c r="G58" i="102"/>
  <c r="G57" i="102"/>
  <c r="R70" i="131"/>
  <c r="R69" i="131"/>
  <c r="R68" i="131"/>
  <c r="S67" i="131"/>
  <c r="U67" i="131" s="1"/>
  <c r="R67" i="131"/>
  <c r="L67" i="131"/>
  <c r="K67" i="131"/>
  <c r="J67" i="131"/>
  <c r="I67" i="131"/>
  <c r="G67" i="131"/>
  <c r="S66" i="131"/>
  <c r="U66" i="131" s="1"/>
  <c r="R66" i="131"/>
  <c r="S65" i="131"/>
  <c r="U65" i="131" s="1"/>
  <c r="R65" i="131"/>
  <c r="S64" i="131"/>
  <c r="U64" i="131" s="1"/>
  <c r="R64" i="131"/>
  <c r="S63" i="131"/>
  <c r="U63" i="131" s="1"/>
  <c r="R63" i="131"/>
  <c r="S62" i="131"/>
  <c r="U62" i="131" s="1"/>
  <c r="R62" i="131"/>
  <c r="S51" i="131"/>
  <c r="U51" i="131" s="1"/>
  <c r="S61" i="131"/>
  <c r="U61" i="131" s="1"/>
  <c r="R61" i="131"/>
  <c r="S50" i="131"/>
  <c r="U50" i="131" s="1"/>
  <c r="S60" i="131"/>
  <c r="U60" i="131" s="1"/>
  <c r="R60" i="131"/>
  <c r="S59" i="131"/>
  <c r="U59" i="131" s="1"/>
  <c r="R59" i="131"/>
  <c r="S58" i="131"/>
  <c r="U58" i="131" s="1"/>
  <c r="R58" i="131"/>
  <c r="S47" i="131"/>
  <c r="U47" i="131" s="1"/>
  <c r="S57" i="131"/>
  <c r="U57" i="131" s="1"/>
  <c r="R57" i="131"/>
  <c r="S46" i="131"/>
  <c r="U46" i="131" s="1"/>
  <c r="S56" i="131"/>
  <c r="U56" i="131" s="1"/>
  <c r="R56" i="131"/>
  <c r="S45" i="131"/>
  <c r="U45" i="131" s="1"/>
  <c r="S55" i="131"/>
  <c r="U55" i="131" s="1"/>
  <c r="R55" i="131"/>
  <c r="S44" i="131"/>
  <c r="U44" i="131" s="1"/>
  <c r="S54" i="131"/>
  <c r="U54" i="131" s="1"/>
  <c r="R54" i="131"/>
  <c r="S53" i="131"/>
  <c r="U53" i="131" s="1"/>
  <c r="R53" i="131"/>
  <c r="S52" i="131"/>
  <c r="U52" i="131" s="1"/>
  <c r="R52" i="131"/>
  <c r="R51" i="131"/>
  <c r="R50" i="131"/>
  <c r="S49" i="131"/>
  <c r="U49" i="131" s="1"/>
  <c r="R49" i="131"/>
  <c r="S48" i="131"/>
  <c r="U48" i="131" s="1"/>
  <c r="R48" i="131"/>
  <c r="R47" i="131"/>
  <c r="R46" i="131"/>
  <c r="R45" i="131"/>
  <c r="M45" i="131"/>
  <c r="R44" i="131"/>
  <c r="R43" i="131"/>
  <c r="R32" i="131"/>
  <c r="R31" i="131"/>
  <c r="P97" i="131"/>
  <c r="R30" i="131"/>
  <c r="R29" i="131"/>
  <c r="R28" i="131"/>
  <c r="M8" i="131"/>
  <c r="L8" i="131"/>
  <c r="K8" i="131"/>
  <c r="J8" i="131"/>
  <c r="K29" i="118"/>
  <c r="K28" i="118"/>
  <c r="K26" i="118"/>
  <c r="K25" i="118"/>
  <c r="K20" i="118"/>
  <c r="K19" i="118"/>
  <c r="K17" i="118"/>
  <c r="K16" i="118"/>
  <c r="J13" i="118"/>
  <c r="J14" i="118"/>
  <c r="J30" i="118"/>
  <c r="J52" i="118"/>
  <c r="K52" i="118"/>
  <c r="J61" i="118"/>
  <c r="K61" i="118"/>
  <c r="I14" i="118"/>
  <c r="P11" i="117"/>
  <c r="K32" i="102" s="1"/>
  <c r="P99" i="102" s="1"/>
  <c r="P10" i="117"/>
  <c r="P13" i="117" s="1"/>
  <c r="O39" i="117"/>
  <c r="O17" i="117" s="1"/>
  <c r="N39" i="117"/>
  <c r="K125" i="119"/>
  <c r="H125" i="119"/>
  <c r="I125" i="119"/>
  <c r="G125" i="119"/>
  <c r="G119" i="119"/>
  <c r="H119" i="119"/>
  <c r="I119" i="119"/>
  <c r="J119" i="119"/>
  <c r="K119" i="119"/>
  <c r="L119" i="119"/>
  <c r="M119" i="119"/>
  <c r="G120" i="119"/>
  <c r="H120" i="119"/>
  <c r="I120" i="119"/>
  <c r="J120" i="119"/>
  <c r="K120" i="119"/>
  <c r="L120" i="119"/>
  <c r="M120" i="119"/>
  <c r="G115" i="119"/>
  <c r="H115" i="119"/>
  <c r="I115" i="119"/>
  <c r="J115" i="119"/>
  <c r="K115" i="119"/>
  <c r="L115" i="119"/>
  <c r="M115" i="119"/>
  <c r="G109" i="119"/>
  <c r="H109" i="119"/>
  <c r="I109" i="119"/>
  <c r="J109" i="119"/>
  <c r="K109" i="119"/>
  <c r="L109" i="119"/>
  <c r="M109" i="119"/>
  <c r="G110" i="119"/>
  <c r="H110" i="119"/>
  <c r="I110" i="119"/>
  <c r="J110" i="119"/>
  <c r="K110" i="119"/>
  <c r="L110" i="119"/>
  <c r="M110" i="119"/>
  <c r="G111" i="119"/>
  <c r="H111" i="119"/>
  <c r="I111" i="119"/>
  <c r="J111" i="119"/>
  <c r="K111" i="119"/>
  <c r="L111" i="119"/>
  <c r="M111" i="119"/>
  <c r="M118" i="119"/>
  <c r="L118" i="119"/>
  <c r="K118" i="119"/>
  <c r="J118" i="119"/>
  <c r="I118" i="119"/>
  <c r="H118" i="119"/>
  <c r="G118" i="119"/>
  <c r="M114" i="119"/>
  <c r="L114" i="119"/>
  <c r="K114" i="119"/>
  <c r="J114" i="119"/>
  <c r="I114" i="119"/>
  <c r="H114" i="119"/>
  <c r="G114" i="119"/>
  <c r="M108" i="119"/>
  <c r="L108" i="119"/>
  <c r="K108" i="119"/>
  <c r="J108" i="119"/>
  <c r="I108" i="119"/>
  <c r="H108" i="119"/>
  <c r="G108" i="119"/>
  <c r="H97" i="119"/>
  <c r="I97" i="119"/>
  <c r="J97" i="119"/>
  <c r="K97" i="119"/>
  <c r="L97" i="119"/>
  <c r="M97" i="119"/>
  <c r="H98" i="119"/>
  <c r="I98" i="119"/>
  <c r="J98" i="119"/>
  <c r="K98" i="119"/>
  <c r="L98" i="119"/>
  <c r="M98" i="119"/>
  <c r="H99" i="119"/>
  <c r="I99" i="119"/>
  <c r="J99" i="119"/>
  <c r="K99" i="119"/>
  <c r="L99" i="119"/>
  <c r="M99" i="119"/>
  <c r="H100" i="119"/>
  <c r="I100" i="119"/>
  <c r="J100" i="119"/>
  <c r="K100" i="119"/>
  <c r="L100" i="119"/>
  <c r="M100" i="119"/>
  <c r="H101" i="119"/>
  <c r="I101" i="119"/>
  <c r="J101" i="119"/>
  <c r="K101" i="119"/>
  <c r="L101" i="119"/>
  <c r="M101" i="119"/>
  <c r="H102" i="119"/>
  <c r="I102" i="119"/>
  <c r="J102" i="119"/>
  <c r="K102" i="119"/>
  <c r="L102" i="119"/>
  <c r="M102" i="119"/>
  <c r="H103" i="119"/>
  <c r="I103" i="119"/>
  <c r="J103" i="119"/>
  <c r="K103" i="119"/>
  <c r="L103" i="119"/>
  <c r="M103" i="119"/>
  <c r="H104" i="119"/>
  <c r="I104" i="119"/>
  <c r="J104" i="119"/>
  <c r="K104" i="119"/>
  <c r="L104" i="119"/>
  <c r="M104" i="119"/>
  <c r="G98" i="119"/>
  <c r="G99" i="119"/>
  <c r="G100" i="119"/>
  <c r="G101" i="119"/>
  <c r="G102" i="119"/>
  <c r="G103" i="119"/>
  <c r="G104" i="119"/>
  <c r="G97" i="119"/>
  <c r="O81" i="119"/>
  <c r="O80" i="119"/>
  <c r="M81" i="119"/>
  <c r="M80" i="119"/>
  <c r="P75" i="119"/>
  <c r="O72" i="119"/>
  <c r="M70" i="119"/>
  <c r="P69" i="119"/>
  <c r="N69" i="119"/>
  <c r="O62" i="119"/>
  <c r="M62" i="119"/>
  <c r="O43" i="119"/>
  <c r="O42" i="119"/>
  <c r="O41" i="119"/>
  <c r="M43" i="119"/>
  <c r="M42" i="119"/>
  <c r="M41" i="119"/>
  <c r="O38" i="119"/>
  <c r="O37" i="119"/>
  <c r="O36" i="119"/>
  <c r="M38" i="119"/>
  <c r="M37" i="119"/>
  <c r="M36" i="119"/>
  <c r="N29" i="119"/>
  <c r="M61" i="119" s="1"/>
  <c r="O22" i="119"/>
  <c r="N22" i="119"/>
  <c r="M22" i="119"/>
  <c r="L22" i="119"/>
  <c r="O18" i="119"/>
  <c r="N18" i="119"/>
  <c r="M18" i="119"/>
  <c r="L18" i="119"/>
  <c r="O16" i="119"/>
  <c r="N16" i="119"/>
  <c r="M16" i="119"/>
  <c r="L16" i="119"/>
  <c r="O14" i="119"/>
  <c r="N14" i="119"/>
  <c r="M14" i="119"/>
  <c r="L14" i="119"/>
  <c r="O12" i="119"/>
  <c r="N12" i="119"/>
  <c r="M12" i="119"/>
  <c r="L12" i="119"/>
  <c r="L10" i="119"/>
  <c r="M117" i="130"/>
  <c r="L117" i="130"/>
  <c r="K117" i="130"/>
  <c r="J117" i="130"/>
  <c r="I117" i="130"/>
  <c r="H117" i="130"/>
  <c r="G117" i="130"/>
  <c r="N116" i="130"/>
  <c r="N115" i="130"/>
  <c r="N114" i="130"/>
  <c r="N111" i="130"/>
  <c r="N110" i="130"/>
  <c r="M108" i="130"/>
  <c r="L108" i="130"/>
  <c r="K108" i="130"/>
  <c r="J108" i="130"/>
  <c r="I108" i="130"/>
  <c r="H108" i="130"/>
  <c r="G108" i="130"/>
  <c r="N107" i="130"/>
  <c r="N106" i="130"/>
  <c r="N105" i="130"/>
  <c r="N104" i="130"/>
  <c r="M101" i="130"/>
  <c r="L101" i="130"/>
  <c r="K101" i="130"/>
  <c r="J101" i="130"/>
  <c r="I101" i="130"/>
  <c r="H101" i="130"/>
  <c r="G101" i="130"/>
  <c r="N100" i="130"/>
  <c r="N99" i="130"/>
  <c r="N98" i="130"/>
  <c r="N97" i="130"/>
  <c r="N96" i="130"/>
  <c r="N95" i="130"/>
  <c r="N94" i="130"/>
  <c r="N93" i="130"/>
  <c r="P78" i="130"/>
  <c r="P30" i="130" s="1"/>
  <c r="J12" i="118" s="1"/>
  <c r="N78" i="130"/>
  <c r="N30" i="130" s="1"/>
  <c r="M57" i="130"/>
  <c r="M60" i="130" s="1"/>
  <c r="P53" i="130"/>
  <c r="P42" i="130"/>
  <c r="P18" i="130" s="1"/>
  <c r="N42" i="130"/>
  <c r="P37" i="130"/>
  <c r="N37" i="130"/>
  <c r="M67" i="130" s="1"/>
  <c r="N69" i="130" s="1"/>
  <c r="N3" i="130"/>
  <c r="N125" i="129"/>
  <c r="M121" i="129"/>
  <c r="L121" i="129"/>
  <c r="K121" i="129"/>
  <c r="J121" i="129"/>
  <c r="I121" i="129"/>
  <c r="H121" i="129"/>
  <c r="G121" i="129"/>
  <c r="N120" i="129"/>
  <c r="N119" i="129"/>
  <c r="N118" i="129"/>
  <c r="N115" i="129"/>
  <c r="N114" i="129"/>
  <c r="M112" i="129"/>
  <c r="L112" i="129"/>
  <c r="K112" i="129"/>
  <c r="J112" i="129"/>
  <c r="I112" i="129"/>
  <c r="H112" i="129"/>
  <c r="G112" i="129"/>
  <c r="N111" i="129"/>
  <c r="N110" i="129"/>
  <c r="N109" i="129"/>
  <c r="N108" i="129"/>
  <c r="M105" i="129"/>
  <c r="L105" i="129"/>
  <c r="K105" i="129"/>
  <c r="J105" i="129"/>
  <c r="I105" i="129"/>
  <c r="H105" i="129"/>
  <c r="G105" i="129"/>
  <c r="G116" i="129" s="1"/>
  <c r="N104" i="129"/>
  <c r="N103" i="129"/>
  <c r="N102" i="129"/>
  <c r="N101" i="129"/>
  <c r="N100" i="129"/>
  <c r="N99" i="129"/>
  <c r="N98" i="129"/>
  <c r="N97" i="129"/>
  <c r="P82" i="129"/>
  <c r="N82" i="129"/>
  <c r="N32" i="129" s="1"/>
  <c r="M61" i="129"/>
  <c r="M64" i="129" s="1"/>
  <c r="N65" i="129" s="1"/>
  <c r="N34" i="129" s="1"/>
  <c r="P57" i="129"/>
  <c r="P46" i="129"/>
  <c r="P20" i="129" s="1"/>
  <c r="P20" i="119" s="1"/>
  <c r="P44" i="129"/>
  <c r="S101" i="129" s="1"/>
  <c r="N44" i="129"/>
  <c r="P39" i="129"/>
  <c r="P16" i="129" s="1"/>
  <c r="N39" i="129"/>
  <c r="M71" i="129" s="1"/>
  <c r="N73" i="129" s="1"/>
  <c r="L24" i="129"/>
  <c r="L24" i="119" s="1"/>
  <c r="M24" i="129"/>
  <c r="N24" i="129" s="1"/>
  <c r="O24" i="129" s="1"/>
  <c r="P10" i="129" s="1"/>
  <c r="J45" i="134" s="1"/>
  <c r="N3" i="129"/>
  <c r="M45" i="102"/>
  <c r="L49" i="134" s="1"/>
  <c r="N32" i="119" l="1"/>
  <c r="H116" i="129"/>
  <c r="P32" i="129"/>
  <c r="S98" i="129" s="1"/>
  <c r="I12" i="118"/>
  <c r="I116" i="129"/>
  <c r="I123" i="129" s="1"/>
  <c r="I127" i="129" s="1"/>
  <c r="K14" i="118"/>
  <c r="H123" i="129"/>
  <c r="H127" i="129" s="1"/>
  <c r="T98" i="129" s="1"/>
  <c r="L116" i="129"/>
  <c r="L123" i="129" s="1"/>
  <c r="L127" i="129" s="1"/>
  <c r="K31" i="125"/>
  <c r="P93" i="125" s="1"/>
  <c r="N112" i="129"/>
  <c r="R112" i="129" s="1"/>
  <c r="P18" i="129"/>
  <c r="P18" i="119" s="1"/>
  <c r="J116" i="129"/>
  <c r="J123" i="129" s="1"/>
  <c r="J127" i="129" s="1"/>
  <c r="K116" i="129"/>
  <c r="K123" i="129" s="1"/>
  <c r="K127" i="129" s="1"/>
  <c r="T101" i="129" s="1"/>
  <c r="N121" i="129"/>
  <c r="R121" i="129" s="1"/>
  <c r="K32" i="125"/>
  <c r="P97" i="125" s="1"/>
  <c r="M116" i="129"/>
  <c r="M123" i="129" s="1"/>
  <c r="M127" i="129" s="1"/>
  <c r="K30" i="118"/>
  <c r="G112" i="130"/>
  <c r="G119" i="130" s="1"/>
  <c r="G121" i="130" s="1"/>
  <c r="K112" i="130"/>
  <c r="K119" i="130" s="1"/>
  <c r="K121" i="130" s="1"/>
  <c r="H112" i="130"/>
  <c r="H119" i="130" s="1"/>
  <c r="H121" i="130" s="1"/>
  <c r="L112" i="130"/>
  <c r="L119" i="130" s="1"/>
  <c r="L121" i="130" s="1"/>
  <c r="O21" i="117"/>
  <c r="O67" i="130"/>
  <c r="K28" i="131"/>
  <c r="P88" i="131" s="1"/>
  <c r="Q88" i="131" s="1"/>
  <c r="I112" i="130"/>
  <c r="I119" i="130" s="1"/>
  <c r="I121" i="130" s="1"/>
  <c r="M112" i="130"/>
  <c r="M119" i="130" s="1"/>
  <c r="M121" i="130" s="1"/>
  <c r="N108" i="130"/>
  <c r="N117" i="130"/>
  <c r="R117" i="130" s="1"/>
  <c r="J112" i="130"/>
  <c r="J119" i="130" s="1"/>
  <c r="J121" i="130" s="1"/>
  <c r="S97" i="130"/>
  <c r="K29" i="131"/>
  <c r="P92" i="131" s="1"/>
  <c r="Q92" i="131" s="1"/>
  <c r="Q97" i="131"/>
  <c r="M67" i="131"/>
  <c r="M73" i="131" s="1"/>
  <c r="S70" i="131" s="1"/>
  <c r="U70" i="131" s="1"/>
  <c r="O13" i="117"/>
  <c r="L25" i="131"/>
  <c r="J49" i="134"/>
  <c r="J27" i="134"/>
  <c r="J39" i="134" s="1"/>
  <c r="N24" i="119"/>
  <c r="N10" i="119"/>
  <c r="M10" i="119"/>
  <c r="M24" i="119"/>
  <c r="N105" i="129"/>
  <c r="N116" i="129" s="1"/>
  <c r="P32" i="119"/>
  <c r="P12" i="129"/>
  <c r="N21" i="117"/>
  <c r="S100" i="129"/>
  <c r="T100" i="129" s="1"/>
  <c r="P39" i="117"/>
  <c r="N101" i="130"/>
  <c r="R101" i="130" s="1"/>
  <c r="S94" i="130"/>
  <c r="P12" i="130"/>
  <c r="N61" i="130"/>
  <c r="N32" i="130" s="1"/>
  <c r="N46" i="130" s="1"/>
  <c r="P16" i="130"/>
  <c r="P16" i="119" s="1"/>
  <c r="S96" i="130"/>
  <c r="G123" i="129"/>
  <c r="P29" i="129"/>
  <c r="N50" i="129"/>
  <c r="O71" i="129"/>
  <c r="N123" i="129" l="1"/>
  <c r="N127" i="129" s="1"/>
  <c r="M51" i="131"/>
  <c r="R116" i="129"/>
  <c r="R105" i="129"/>
  <c r="M69" i="131"/>
  <c r="S68" i="131" s="1"/>
  <c r="U68" i="131" s="1"/>
  <c r="M71" i="131"/>
  <c r="S69" i="131" s="1"/>
  <c r="U69" i="131" s="1"/>
  <c r="T94" i="130"/>
  <c r="T97" i="130"/>
  <c r="N112" i="130"/>
  <c r="N119" i="130" s="1"/>
  <c r="R119" i="130" s="1"/>
  <c r="R108" i="130"/>
  <c r="P12" i="119"/>
  <c r="T96" i="130"/>
  <c r="J33" i="134"/>
  <c r="J35" i="134" s="1"/>
  <c r="L26" i="125"/>
  <c r="S97" i="129"/>
  <c r="O61" i="129"/>
  <c r="O64" i="129" s="1"/>
  <c r="P65" i="129" s="1"/>
  <c r="G127" i="129"/>
  <c r="R127" i="129" s="1"/>
  <c r="R123" i="129"/>
  <c r="J3" i="120"/>
  <c r="G3" i="128"/>
  <c r="G3" i="122"/>
  <c r="H3" i="121"/>
  <c r="K3" i="68"/>
  <c r="Q3" i="77"/>
  <c r="K3" i="104"/>
  <c r="N3" i="119"/>
  <c r="H3" i="118"/>
  <c r="M3" i="103"/>
  <c r="M3" i="117"/>
  <c r="J38" i="134" l="1"/>
  <c r="J40" i="134" s="1"/>
  <c r="J42" i="134" s="1"/>
  <c r="P34" i="129"/>
  <c r="N23" i="117" s="1"/>
  <c r="I22" i="118"/>
  <c r="R112" i="130"/>
  <c r="N121" i="130"/>
  <c r="L33" i="134"/>
  <c r="L35" i="134" s="1"/>
  <c r="O24" i="119"/>
  <c r="O10" i="119"/>
  <c r="S99" i="129"/>
  <c r="T99" i="129" s="1"/>
  <c r="P14" i="129"/>
  <c r="T97" i="129"/>
  <c r="V27" i="102" l="1"/>
  <c r="P10" i="130"/>
  <c r="L45" i="134" s="1"/>
  <c r="L47" i="134" s="1"/>
  <c r="L50" i="134" s="1"/>
  <c r="J31" i="118" s="1"/>
  <c r="L87" i="125" l="1"/>
  <c r="M92" i="125" s="1"/>
  <c r="V29" i="125"/>
  <c r="P27" i="130"/>
  <c r="P10" i="119"/>
  <c r="S30" i="131"/>
  <c r="P82" i="131"/>
  <c r="Q82" i="131" s="1"/>
  <c r="P102" i="125"/>
  <c r="P86" i="125"/>
  <c r="R73" i="125"/>
  <c r="S71" i="125"/>
  <c r="U71" i="125" s="1"/>
  <c r="L71" i="125"/>
  <c r="K71" i="125"/>
  <c r="Q97" i="125" s="1"/>
  <c r="J71" i="125"/>
  <c r="Q93" i="125" s="1"/>
  <c r="I71" i="125"/>
  <c r="G71" i="125"/>
  <c r="S70" i="125"/>
  <c r="U70" i="125" s="1"/>
  <c r="M70" i="125"/>
  <c r="S69" i="125"/>
  <c r="U69" i="125" s="1"/>
  <c r="R69" i="125"/>
  <c r="M69" i="125"/>
  <c r="S58" i="125" s="1"/>
  <c r="U58" i="125" s="1"/>
  <c r="S68" i="125"/>
  <c r="U68" i="125" s="1"/>
  <c r="M68" i="125"/>
  <c r="S57" i="125" s="1"/>
  <c r="U57" i="125" s="1"/>
  <c r="S67" i="125"/>
  <c r="U67" i="125" s="1"/>
  <c r="M67" i="125"/>
  <c r="S56" i="125" s="1"/>
  <c r="U56" i="125" s="1"/>
  <c r="S66" i="125"/>
  <c r="U66" i="125" s="1"/>
  <c r="M66" i="125"/>
  <c r="S65" i="125"/>
  <c r="U65" i="125" s="1"/>
  <c r="R65" i="125"/>
  <c r="M65" i="125"/>
  <c r="S54" i="125" s="1"/>
  <c r="U54" i="125" s="1"/>
  <c r="S64" i="125"/>
  <c r="U64" i="125" s="1"/>
  <c r="M64" i="125"/>
  <c r="S53" i="125" s="1"/>
  <c r="U53" i="125" s="1"/>
  <c r="S63" i="125"/>
  <c r="U63" i="125" s="1"/>
  <c r="M63" i="125"/>
  <c r="S52" i="125" s="1"/>
  <c r="U52" i="125" s="1"/>
  <c r="S62" i="125"/>
  <c r="U62" i="125" s="1"/>
  <c r="M62" i="125"/>
  <c r="S61" i="125"/>
  <c r="U61" i="125" s="1"/>
  <c r="R61" i="125"/>
  <c r="M61" i="125"/>
  <c r="S49" i="125" s="1"/>
  <c r="U49" i="125" s="1"/>
  <c r="S60" i="125"/>
  <c r="U60" i="125" s="1"/>
  <c r="M60" i="125"/>
  <c r="S48" i="125" s="1"/>
  <c r="U48" i="125" s="1"/>
  <c r="S59" i="125"/>
  <c r="U59" i="125" s="1"/>
  <c r="M59" i="125"/>
  <c r="R56" i="125"/>
  <c r="S55" i="125"/>
  <c r="U55" i="125" s="1"/>
  <c r="R53" i="125"/>
  <c r="S51" i="125"/>
  <c r="U51" i="125" s="1"/>
  <c r="M48" i="125"/>
  <c r="S47" i="125"/>
  <c r="U47" i="125" s="1"/>
  <c r="R35" i="125"/>
  <c r="R31" i="125"/>
  <c r="M8" i="125"/>
  <c r="L8" i="125"/>
  <c r="K8" i="125"/>
  <c r="J8" i="125"/>
  <c r="R74" i="125"/>
  <c r="L23" i="131" l="1"/>
  <c r="Q102" i="125"/>
  <c r="Q86" i="125"/>
  <c r="S43" i="131"/>
  <c r="S28" i="131"/>
  <c r="J47" i="134"/>
  <c r="J50" i="134" s="1"/>
  <c r="S93" i="130"/>
  <c r="O57" i="130"/>
  <c r="O60" i="130" s="1"/>
  <c r="P61" i="130" s="1"/>
  <c r="P32" i="130" s="1"/>
  <c r="P29" i="119"/>
  <c r="P84" i="102"/>
  <c r="R9" i="117"/>
  <c r="S33" i="125"/>
  <c r="U33" i="125" s="1"/>
  <c r="M71" i="125"/>
  <c r="R32" i="125"/>
  <c r="R51" i="125"/>
  <c r="R60" i="125"/>
  <c r="R64" i="125"/>
  <c r="R68" i="125"/>
  <c r="R33" i="125"/>
  <c r="R59" i="125"/>
  <c r="R63" i="125"/>
  <c r="R67" i="125"/>
  <c r="R34" i="125"/>
  <c r="R46" i="125"/>
  <c r="R49" i="125"/>
  <c r="R58" i="125"/>
  <c r="R62" i="125"/>
  <c r="R66" i="125"/>
  <c r="R70" i="125"/>
  <c r="R72" i="125"/>
  <c r="R52" i="125"/>
  <c r="R57" i="125"/>
  <c r="R71" i="125"/>
  <c r="R47" i="125"/>
  <c r="R48" i="125"/>
  <c r="R54" i="125"/>
  <c r="R55" i="125"/>
  <c r="M49" i="125" l="1"/>
  <c r="M47" i="102"/>
  <c r="I31" i="118"/>
  <c r="M55" i="125"/>
  <c r="M80" i="125"/>
  <c r="M79" i="125"/>
  <c r="T72" i="131"/>
  <c r="T73" i="131" s="1"/>
  <c r="J22" i="118"/>
  <c r="J21" i="118" s="1"/>
  <c r="O23" i="117"/>
  <c r="P34" i="119"/>
  <c r="S95" i="130"/>
  <c r="T95" i="130" s="1"/>
  <c r="P14" i="130"/>
  <c r="M75" i="125"/>
  <c r="S73" i="125" s="1"/>
  <c r="U73" i="125" s="1"/>
  <c r="T57" i="131" l="1"/>
  <c r="T62" i="131"/>
  <c r="T52" i="131"/>
  <c r="T68" i="131"/>
  <c r="T54" i="131"/>
  <c r="T51" i="131"/>
  <c r="T60" i="131"/>
  <c r="T44" i="131"/>
  <c r="T48" i="131"/>
  <c r="T70" i="131"/>
  <c r="T56" i="131"/>
  <c r="T66" i="131"/>
  <c r="T61" i="131"/>
  <c r="T46" i="131"/>
  <c r="T47" i="131"/>
  <c r="T59" i="131"/>
  <c r="T63" i="131"/>
  <c r="T45" i="131"/>
  <c r="T55" i="131"/>
  <c r="T50" i="131"/>
  <c r="T65" i="131"/>
  <c r="T69" i="131"/>
  <c r="T58" i="131"/>
  <c r="T67" i="131"/>
  <c r="T53" i="131"/>
  <c r="T64" i="131"/>
  <c r="T49" i="131"/>
  <c r="T43" i="131"/>
  <c r="T74" i="131" s="1"/>
  <c r="T75" i="131" s="1"/>
  <c r="P14" i="119"/>
  <c r="J34" i="120"/>
  <c r="K34" i="120"/>
  <c r="L34" i="120"/>
  <c r="L108" i="120"/>
  <c r="L121" i="120" s="1"/>
  <c r="K108" i="120"/>
  <c r="K121" i="120" s="1"/>
  <c r="J108" i="120"/>
  <c r="J121" i="120" s="1"/>
  <c r="L95" i="120"/>
  <c r="L97" i="120" s="1"/>
  <c r="K95" i="120"/>
  <c r="K97" i="120" s="1"/>
  <c r="J95" i="120"/>
  <c r="J97" i="120" s="1"/>
  <c r="L82" i="120"/>
  <c r="L84" i="120" s="1"/>
  <c r="K82" i="120"/>
  <c r="K84" i="120" s="1"/>
  <c r="J82" i="120"/>
  <c r="J84" i="120" s="1"/>
  <c r="L69" i="120"/>
  <c r="L71" i="120" s="1"/>
  <c r="K69" i="120"/>
  <c r="K71" i="120" s="1"/>
  <c r="J69" i="120"/>
  <c r="J71" i="120" s="1"/>
  <c r="L57" i="120"/>
  <c r="L59" i="120" s="1"/>
  <c r="K57" i="120"/>
  <c r="K59" i="120" s="1"/>
  <c r="J57" i="120"/>
  <c r="J59" i="120" s="1"/>
  <c r="J45" i="120"/>
  <c r="J47" i="120" s="1"/>
  <c r="K45" i="120"/>
  <c r="K47" i="120" s="1"/>
  <c r="L30" i="120"/>
  <c r="L29" i="120"/>
  <c r="L26" i="120"/>
  <c r="L23" i="120"/>
  <c r="L22" i="120"/>
  <c r="L21" i="120"/>
  <c r="L20" i="120"/>
  <c r="L18" i="120"/>
  <c r="L17" i="120"/>
  <c r="L16" i="120"/>
  <c r="L10" i="120"/>
  <c r="L11" i="120"/>
  <c r="L9" i="120"/>
  <c r="J12" i="120"/>
  <c r="K12" i="120"/>
  <c r="J15" i="120"/>
  <c r="K15" i="120"/>
  <c r="J19" i="120"/>
  <c r="K19" i="120"/>
  <c r="J24" i="120"/>
  <c r="K24" i="120"/>
  <c r="J31" i="120"/>
  <c r="K31" i="120"/>
  <c r="K27" i="120" l="1"/>
  <c r="J27" i="120"/>
  <c r="J32" i="120" s="1"/>
  <c r="J35" i="120" s="1"/>
  <c r="K32" i="120"/>
  <c r="K35" i="120"/>
  <c r="U43" i="131" l="1"/>
  <c r="G76" i="122"/>
  <c r="G70" i="122"/>
  <c r="G69" i="122"/>
  <c r="G68" i="122"/>
  <c r="G67" i="122"/>
  <c r="G66" i="122"/>
  <c r="G65" i="122"/>
  <c r="G64" i="122"/>
  <c r="G63" i="122"/>
  <c r="G62" i="122"/>
  <c r="I56" i="122"/>
  <c r="I30" i="122"/>
  <c r="G75" i="122"/>
  <c r="G74" i="122"/>
  <c r="G72" i="122"/>
  <c r="G71" i="122"/>
  <c r="H54" i="121"/>
  <c r="H55" i="121" s="1"/>
  <c r="I54" i="121"/>
  <c r="J54" i="121" s="1"/>
  <c r="H50" i="121"/>
  <c r="H40" i="121"/>
  <c r="I39" i="121"/>
  <c r="J39" i="121" s="1"/>
  <c r="I38" i="121"/>
  <c r="J38" i="121" s="1"/>
  <c r="I35" i="121"/>
  <c r="J35" i="121" s="1"/>
  <c r="H34" i="121"/>
  <c r="I33" i="121"/>
  <c r="J33" i="121" s="1"/>
  <c r="I32" i="121"/>
  <c r="J32" i="121" s="1"/>
  <c r="I31" i="121"/>
  <c r="J31" i="121" s="1"/>
  <c r="I30" i="121"/>
  <c r="J30" i="121" s="1"/>
  <c r="H29" i="121"/>
  <c r="I28" i="121"/>
  <c r="J28" i="121" s="1"/>
  <c r="I27" i="121"/>
  <c r="J27" i="121" s="1"/>
  <c r="I26" i="121"/>
  <c r="J26" i="121" s="1"/>
  <c r="H25" i="121"/>
  <c r="I24" i="121"/>
  <c r="J24" i="121" s="1"/>
  <c r="I23" i="121"/>
  <c r="J23" i="121" s="1"/>
  <c r="H22" i="121"/>
  <c r="I21" i="121"/>
  <c r="J21" i="121" s="1"/>
  <c r="I20" i="121"/>
  <c r="J20" i="121" s="1"/>
  <c r="I19" i="121"/>
  <c r="J19" i="121" s="1"/>
  <c r="F98" i="120"/>
  <c r="E86" i="120"/>
  <c r="F95" i="120" s="1"/>
  <c r="F97" i="120" s="1"/>
  <c r="E73" i="120"/>
  <c r="F82" i="120" s="1"/>
  <c r="F84" i="120" s="1"/>
  <c r="E60" i="120"/>
  <c r="F69" i="120" s="1"/>
  <c r="F71" i="120" s="1"/>
  <c r="E48" i="120"/>
  <c r="F57" i="120" s="1"/>
  <c r="F59" i="120" s="1"/>
  <c r="L45" i="120"/>
  <c r="L47" i="120" s="1"/>
  <c r="E36" i="120"/>
  <c r="F45" i="120" s="1"/>
  <c r="F47" i="120" s="1"/>
  <c r="L31" i="120"/>
  <c r="L24" i="120"/>
  <c r="L19" i="120"/>
  <c r="L15" i="120"/>
  <c r="L12" i="120"/>
  <c r="G119" i="120" l="1"/>
  <c r="G108" i="120"/>
  <c r="M85" i="102"/>
  <c r="W33" i="125"/>
  <c r="H36" i="121"/>
  <c r="S31" i="125"/>
  <c r="U31" i="125" s="1"/>
  <c r="W31" i="125" s="1"/>
  <c r="S46" i="125"/>
  <c r="U46" i="125" s="1"/>
  <c r="L27" i="120"/>
  <c r="L32" i="120" s="1"/>
  <c r="L35" i="120" s="1"/>
  <c r="I25" i="121"/>
  <c r="J25" i="121" s="1"/>
  <c r="I40" i="121"/>
  <c r="J40" i="121" s="1"/>
  <c r="I34" i="121"/>
  <c r="J34" i="121" s="1"/>
  <c r="I22" i="121"/>
  <c r="J22" i="121" s="1"/>
  <c r="I29" i="121"/>
  <c r="J29" i="121" s="1"/>
  <c r="I22" i="122"/>
  <c r="I18" i="122"/>
  <c r="G73" i="122"/>
  <c r="I55" i="121"/>
  <c r="J55" i="121" s="1"/>
  <c r="E41" i="68"/>
  <c r="E37" i="68"/>
  <c r="E33" i="68"/>
  <c r="E29" i="68"/>
  <c r="E25" i="68"/>
  <c r="E21" i="68"/>
  <c r="E17" i="68"/>
  <c r="E13" i="68"/>
  <c r="O66" i="130" l="1"/>
  <c r="O70" i="129"/>
  <c r="P73" i="129" s="1"/>
  <c r="H41" i="121"/>
  <c r="M41" i="121" s="1"/>
  <c r="V72" i="131"/>
  <c r="V73" i="131" s="1"/>
  <c r="V68" i="131" s="1"/>
  <c r="O36" i="120"/>
  <c r="I36" i="121"/>
  <c r="I41" i="121" s="1"/>
  <c r="I23" i="122"/>
  <c r="I29" i="122"/>
  <c r="I31" i="122" s="1"/>
  <c r="I34" i="122" s="1"/>
  <c r="P46" i="119"/>
  <c r="O70" i="119" l="1"/>
  <c r="P69" i="130"/>
  <c r="J36" i="121"/>
  <c r="V44" i="131"/>
  <c r="V52" i="131"/>
  <c r="V65" i="131"/>
  <c r="V64" i="131"/>
  <c r="V69" i="131"/>
  <c r="V58" i="131"/>
  <c r="V57" i="131"/>
  <c r="V55" i="131"/>
  <c r="V46" i="131"/>
  <c r="V49" i="131"/>
  <c r="V56" i="131"/>
  <c r="V43" i="131"/>
  <c r="V74" i="131" s="1"/>
  <c r="V75" i="131" s="1"/>
  <c r="M76" i="131" s="1"/>
  <c r="M78" i="131" s="1"/>
  <c r="V61" i="131"/>
  <c r="V45" i="131"/>
  <c r="V48" i="131"/>
  <c r="V70" i="131"/>
  <c r="V53" i="131"/>
  <c r="V59" i="131"/>
  <c r="V60" i="131"/>
  <c r="V63" i="131"/>
  <c r="V66" i="131"/>
  <c r="V67" i="131"/>
  <c r="V50" i="131"/>
  <c r="V62" i="131"/>
  <c r="V54" i="131"/>
  <c r="V47" i="131"/>
  <c r="V51" i="131"/>
  <c r="I35" i="122"/>
  <c r="K56" i="122" s="1"/>
  <c r="N125" i="119"/>
  <c r="L86" i="104"/>
  <c r="L43" i="68" l="1"/>
  <c r="L39" i="68"/>
  <c r="L35" i="68"/>
  <c r="L31" i="68"/>
  <c r="L27" i="68"/>
  <c r="L23" i="68"/>
  <c r="L19" i="68"/>
  <c r="L15" i="68"/>
  <c r="L11" i="68"/>
  <c r="L81" i="104"/>
  <c r="L80" i="104"/>
  <c r="L77" i="104"/>
  <c r="L76" i="104"/>
  <c r="L73" i="104"/>
  <c r="L72" i="104"/>
  <c r="L66" i="104"/>
  <c r="L65" i="104"/>
  <c r="L62" i="104"/>
  <c r="L61" i="104"/>
  <c r="L57" i="104"/>
  <c r="L56" i="104"/>
  <c r="L53" i="104"/>
  <c r="L52" i="104"/>
  <c r="L49" i="104"/>
  <c r="L48" i="104"/>
  <c r="L45" i="104"/>
  <c r="L44" i="104"/>
  <c r="L39" i="104"/>
  <c r="L38" i="104"/>
  <c r="L35" i="104"/>
  <c r="L34" i="104"/>
  <c r="L31" i="104"/>
  <c r="L30" i="104"/>
  <c r="L27" i="104"/>
  <c r="L26" i="104"/>
  <c r="L23" i="104"/>
  <c r="L22" i="104"/>
  <c r="L19" i="104"/>
  <c r="L18" i="104"/>
  <c r="L15" i="104"/>
  <c r="L14" i="104"/>
  <c r="L11" i="104"/>
  <c r="R24" i="77" l="1"/>
  <c r="R25" i="77"/>
  <c r="R17" i="77"/>
  <c r="R18" i="77"/>
  <c r="R19" i="77"/>
  <c r="R12" i="77"/>
  <c r="R13" i="77"/>
  <c r="R14" i="77"/>
  <c r="R15" i="77"/>
  <c r="R11" i="77"/>
  <c r="P16" i="77"/>
  <c r="P20" i="77"/>
  <c r="Q20" i="77"/>
  <c r="Q16" i="77"/>
  <c r="Q22" i="77" l="1"/>
  <c r="O15" i="117" s="1"/>
  <c r="O19" i="117" s="1"/>
  <c r="O25" i="117" s="1"/>
  <c r="J9" i="118" s="1"/>
  <c r="R16" i="77"/>
  <c r="I50" i="121"/>
  <c r="J50" i="121" s="1"/>
  <c r="R20" i="77"/>
  <c r="P22" i="77"/>
  <c r="K67" i="104"/>
  <c r="J67" i="104"/>
  <c r="K63" i="104"/>
  <c r="J63" i="104"/>
  <c r="K84" i="104"/>
  <c r="K82" i="104"/>
  <c r="J82" i="104"/>
  <c r="K78" i="104"/>
  <c r="J78" i="104"/>
  <c r="K74" i="104"/>
  <c r="J74" i="104"/>
  <c r="K58" i="104"/>
  <c r="J58" i="104"/>
  <c r="K54" i="104"/>
  <c r="J54" i="104"/>
  <c r="K50" i="104"/>
  <c r="J50" i="104"/>
  <c r="L50" i="104" s="1"/>
  <c r="L78" i="104" l="1"/>
  <c r="L67" i="104"/>
  <c r="L58" i="104"/>
  <c r="L63" i="104"/>
  <c r="K27" i="131"/>
  <c r="N15" i="117"/>
  <c r="D12" i="140" s="1"/>
  <c r="L54" i="104"/>
  <c r="L74" i="104"/>
  <c r="L82" i="104"/>
  <c r="K85" i="104"/>
  <c r="J85" i="104"/>
  <c r="L85" i="104" l="1"/>
  <c r="I12" i="68" l="1"/>
  <c r="I16" i="68"/>
  <c r="I20" i="68"/>
  <c r="I24" i="68"/>
  <c r="I28" i="68"/>
  <c r="I32" i="68"/>
  <c r="I36" i="68"/>
  <c r="I40" i="68"/>
  <c r="I44" i="68"/>
  <c r="I46" i="68"/>
  <c r="I47" i="68"/>
  <c r="J44" i="68"/>
  <c r="J40" i="68"/>
  <c r="J36" i="68"/>
  <c r="K46" i="104"/>
  <c r="J46" i="104"/>
  <c r="K40" i="104"/>
  <c r="J40" i="104"/>
  <c r="L40" i="104" s="1"/>
  <c r="K36" i="104"/>
  <c r="J36" i="104"/>
  <c r="K32" i="104"/>
  <c r="J32" i="104"/>
  <c r="L32" i="104" s="1"/>
  <c r="K28" i="104"/>
  <c r="J28" i="104"/>
  <c r="K24" i="104"/>
  <c r="J24" i="104"/>
  <c r="L24" i="104" s="1"/>
  <c r="K20" i="104"/>
  <c r="J20" i="104"/>
  <c r="K16" i="104"/>
  <c r="J16" i="104"/>
  <c r="L16" i="104" s="1"/>
  <c r="I48" i="68" l="1"/>
  <c r="L20" i="104"/>
  <c r="L28" i="104"/>
  <c r="L36" i="104"/>
  <c r="L46" i="104"/>
  <c r="K12" i="104"/>
  <c r="K87" i="104" s="1"/>
  <c r="P46" i="130" s="1"/>
  <c r="J32" i="68"/>
  <c r="J28" i="68"/>
  <c r="J24" i="68"/>
  <c r="J20" i="68"/>
  <c r="J16" i="68"/>
  <c r="P44" i="130" l="1"/>
  <c r="S100" i="130"/>
  <c r="T100" i="130" s="1"/>
  <c r="K36" i="131"/>
  <c r="N120" i="119"/>
  <c r="H121" i="119"/>
  <c r="I121" i="119"/>
  <c r="J121" i="119"/>
  <c r="K121" i="119"/>
  <c r="L121" i="119"/>
  <c r="M121" i="119"/>
  <c r="G121" i="119"/>
  <c r="H112" i="119"/>
  <c r="I112" i="119"/>
  <c r="J112" i="119"/>
  <c r="K112" i="119"/>
  <c r="L112" i="119"/>
  <c r="M112" i="119"/>
  <c r="G112" i="119"/>
  <c r="N119" i="119"/>
  <c r="N118" i="119"/>
  <c r="N108" i="119"/>
  <c r="N109" i="119"/>
  <c r="N110" i="119"/>
  <c r="N111" i="119"/>
  <c r="N114" i="119"/>
  <c r="N115" i="119"/>
  <c r="N98" i="119"/>
  <c r="N99" i="119"/>
  <c r="N100" i="119"/>
  <c r="N101" i="119"/>
  <c r="N102" i="119"/>
  <c r="N103" i="119"/>
  <c r="N104" i="119"/>
  <c r="N97" i="119"/>
  <c r="H105" i="119"/>
  <c r="H116" i="119" s="1"/>
  <c r="H123" i="119" s="1"/>
  <c r="H127" i="119" s="1"/>
  <c r="I105" i="119"/>
  <c r="J105" i="119"/>
  <c r="K105" i="119"/>
  <c r="L105" i="119"/>
  <c r="M105" i="119"/>
  <c r="G105" i="119"/>
  <c r="L116" i="119" l="1"/>
  <c r="L123" i="119" s="1"/>
  <c r="L127" i="119" s="1"/>
  <c r="K37" i="131"/>
  <c r="L38" i="131" s="1"/>
  <c r="S32" i="131" s="1"/>
  <c r="S98" i="130"/>
  <c r="T98" i="130" s="1"/>
  <c r="P20" i="130"/>
  <c r="G116" i="119"/>
  <c r="G123" i="119" s="1"/>
  <c r="G127" i="119" s="1"/>
  <c r="J116" i="119"/>
  <c r="J123" i="119" s="1"/>
  <c r="J127" i="119" s="1"/>
  <c r="M116" i="119"/>
  <c r="M123" i="119" s="1"/>
  <c r="M127" i="119" s="1"/>
  <c r="I116" i="119"/>
  <c r="I123" i="119" s="1"/>
  <c r="I127" i="119" s="1"/>
  <c r="K116" i="119"/>
  <c r="K123" i="119" s="1"/>
  <c r="K127" i="119" s="1"/>
  <c r="N112" i="119"/>
  <c r="R112" i="119" s="1"/>
  <c r="N105" i="119"/>
  <c r="P22" i="130" l="1"/>
  <c r="N116" i="119"/>
  <c r="N121" i="119"/>
  <c r="R121" i="119" s="1"/>
  <c r="R105" i="119"/>
  <c r="N123" i="119" l="1"/>
  <c r="R116" i="119"/>
  <c r="R123" i="119" l="1"/>
  <c r="N127" i="119"/>
  <c r="R127" i="119" s="1"/>
  <c r="M46" i="102"/>
  <c r="P82" i="119" l="1"/>
  <c r="N82" i="119"/>
  <c r="P57" i="119"/>
  <c r="P44" i="119"/>
  <c r="N44" i="119"/>
  <c r="P39" i="119"/>
  <c r="N39" i="119"/>
  <c r="I61" i="118"/>
  <c r="I52" i="118"/>
  <c r="I30" i="118"/>
  <c r="I13" i="118"/>
  <c r="K13" i="118" s="1"/>
  <c r="N17" i="117"/>
  <c r="P17" i="117" l="1"/>
  <c r="K30" i="125"/>
  <c r="P90" i="125" s="1"/>
  <c r="Q90" i="125" s="1"/>
  <c r="P21" i="117"/>
  <c r="D16" i="140" s="1"/>
  <c r="K12" i="118"/>
  <c r="M71" i="119"/>
  <c r="N73" i="119" s="1"/>
  <c r="M64" i="119"/>
  <c r="N65" i="119" s="1"/>
  <c r="L24" i="102"/>
  <c r="O61" i="119"/>
  <c r="K29" i="102"/>
  <c r="P90" i="102" s="1"/>
  <c r="S101" i="119"/>
  <c r="T101" i="119" s="1"/>
  <c r="S98" i="119"/>
  <c r="T98" i="119" s="1"/>
  <c r="S97" i="119"/>
  <c r="T97" i="119" s="1"/>
  <c r="O71" i="119"/>
  <c r="P73" i="119" s="1"/>
  <c r="S100" i="119"/>
  <c r="T100" i="119" s="1"/>
  <c r="K30" i="102"/>
  <c r="P94" i="102" s="1"/>
  <c r="N34" i="119" l="1"/>
  <c r="N50" i="119" s="1"/>
  <c r="P86" i="131"/>
  <c r="Q86" i="131" s="1"/>
  <c r="O64" i="119"/>
  <c r="P65" i="119" s="1"/>
  <c r="P23" i="117" l="1"/>
  <c r="D17" i="140" s="1"/>
  <c r="S99" i="119"/>
  <c r="T99" i="119" s="1"/>
  <c r="I21" i="118" l="1"/>
  <c r="K22" i="118"/>
  <c r="K21" i="118" s="1"/>
  <c r="L69" i="102"/>
  <c r="Q99" i="102" s="1"/>
  <c r="K69" i="102"/>
  <c r="Q94" i="102" s="1"/>
  <c r="J69" i="102"/>
  <c r="Q90" i="102" s="1"/>
  <c r="I69" i="102"/>
  <c r="G69" i="102"/>
  <c r="Q84" i="102" s="1"/>
  <c r="L112" i="104" l="1"/>
  <c r="K112" i="104"/>
  <c r="L103" i="104"/>
  <c r="K103" i="104"/>
  <c r="L94" i="104"/>
  <c r="K94" i="104"/>
  <c r="L79" i="68"/>
  <c r="K79" i="68"/>
  <c r="L70" i="68"/>
  <c r="K70" i="68"/>
  <c r="L61" i="68"/>
  <c r="K61" i="68"/>
  <c r="J55" i="68"/>
  <c r="K47" i="68"/>
  <c r="J47" i="68"/>
  <c r="J46" i="68"/>
  <c r="J12" i="68"/>
  <c r="I25" i="103"/>
  <c r="L16" i="103"/>
  <c r="S69" i="102"/>
  <c r="U69" i="102" s="1"/>
  <c r="M68" i="102"/>
  <c r="S57" i="102" s="1"/>
  <c r="U57" i="102" s="1"/>
  <c r="S68" i="102"/>
  <c r="U68" i="102" s="1"/>
  <c r="M67" i="102"/>
  <c r="S56" i="102" s="1"/>
  <c r="U56" i="102" s="1"/>
  <c r="S67" i="102"/>
  <c r="U67" i="102" s="1"/>
  <c r="M66" i="102"/>
  <c r="S55" i="102" s="1"/>
  <c r="U55" i="102" s="1"/>
  <c r="S66" i="102"/>
  <c r="U66" i="102" s="1"/>
  <c r="M65" i="102"/>
  <c r="S54" i="102" s="1"/>
  <c r="U54" i="102" s="1"/>
  <c r="S65" i="102"/>
  <c r="U65" i="102" s="1"/>
  <c r="M64" i="102"/>
  <c r="S53" i="102" s="1"/>
  <c r="U53" i="102" s="1"/>
  <c r="S64" i="102"/>
  <c r="U64" i="102" s="1"/>
  <c r="M63" i="102"/>
  <c r="S52" i="102" s="1"/>
  <c r="U52" i="102" s="1"/>
  <c r="S63" i="102"/>
  <c r="U63" i="102" s="1"/>
  <c r="M62" i="102"/>
  <c r="S51" i="102" s="1"/>
  <c r="U51" i="102" s="1"/>
  <c r="S62" i="102"/>
  <c r="U62" i="102" s="1"/>
  <c r="M61" i="102"/>
  <c r="S50" i="102" s="1"/>
  <c r="U50" i="102" s="1"/>
  <c r="S61" i="102"/>
  <c r="U61" i="102" s="1"/>
  <c r="M60" i="102"/>
  <c r="S49" i="102" s="1"/>
  <c r="U49" i="102" s="1"/>
  <c r="S60" i="102"/>
  <c r="U60" i="102" s="1"/>
  <c r="M59" i="102"/>
  <c r="S48" i="102" s="1"/>
  <c r="U48" i="102" s="1"/>
  <c r="S59" i="102"/>
  <c r="U59" i="102" s="1"/>
  <c r="M58" i="102"/>
  <c r="S46" i="102" s="1"/>
  <c r="U46" i="102" s="1"/>
  <c r="S58" i="102"/>
  <c r="U58" i="102" s="1"/>
  <c r="M57" i="102"/>
  <c r="S45" i="102" s="1"/>
  <c r="U45" i="102" s="1"/>
  <c r="M8" i="102"/>
  <c r="L8" i="102"/>
  <c r="K8" i="102"/>
  <c r="J8" i="102"/>
  <c r="L47" i="68" l="1"/>
  <c r="I27" i="103"/>
  <c r="R67" i="102"/>
  <c r="R22" i="77"/>
  <c r="P15" i="117" s="1"/>
  <c r="K28" i="102" s="1"/>
  <c r="P88" i="102" s="1"/>
  <c r="Q88" i="102" s="1"/>
  <c r="M69" i="102"/>
  <c r="R29" i="102"/>
  <c r="R50" i="102"/>
  <c r="R57" i="102"/>
  <c r="R65" i="102"/>
  <c r="R31" i="102"/>
  <c r="R54" i="102"/>
  <c r="R62" i="102"/>
  <c r="R70" i="102"/>
  <c r="R52" i="102"/>
  <c r="R46" i="102"/>
  <c r="R61" i="102"/>
  <c r="R69" i="102"/>
  <c r="R71" i="102"/>
  <c r="R56" i="102"/>
  <c r="R58" i="102"/>
  <c r="R66" i="102"/>
  <c r="R44" i="102"/>
  <c r="J48" i="68"/>
  <c r="R32" i="102"/>
  <c r="R45" i="102"/>
  <c r="R48" i="102"/>
  <c r="R53" i="102"/>
  <c r="R55" i="102"/>
  <c r="R60" i="102"/>
  <c r="R64" i="102"/>
  <c r="R68" i="102"/>
  <c r="R72" i="102"/>
  <c r="R30" i="102"/>
  <c r="R33" i="102"/>
  <c r="R49" i="102"/>
  <c r="R51" i="102"/>
  <c r="R59" i="102"/>
  <c r="R63" i="102"/>
  <c r="P27" i="117" l="1"/>
  <c r="L35" i="102" s="1"/>
  <c r="M78" i="102"/>
  <c r="M77" i="102"/>
  <c r="N19" i="117"/>
  <c r="M53" i="102"/>
  <c r="S32" i="102" l="1"/>
  <c r="U32" i="102" s="1"/>
  <c r="W32" i="102" s="1"/>
  <c r="N25" i="117"/>
  <c r="I9" i="118" s="1"/>
  <c r="I33" i="118" s="1"/>
  <c r="S44" i="102"/>
  <c r="U44" i="102" s="1"/>
  <c r="S29" i="102"/>
  <c r="U29" i="102" s="1"/>
  <c r="W29" i="102" s="1"/>
  <c r="M73" i="102"/>
  <c r="S71" i="102" s="1"/>
  <c r="U71" i="102" s="1"/>
  <c r="S31" i="102" l="1"/>
  <c r="U31" i="102" s="1"/>
  <c r="W31" i="102" l="1"/>
  <c r="J84" i="104"/>
  <c r="L84" i="104" s="1"/>
  <c r="J12" i="104"/>
  <c r="L12" i="104" s="1"/>
  <c r="L10" i="104"/>
  <c r="J87" i="104" l="1"/>
  <c r="L87" i="104" l="1"/>
  <c r="P50" i="129"/>
  <c r="P50" i="119"/>
  <c r="P48" i="119"/>
  <c r="S104" i="119"/>
  <c r="T104" i="119" s="1"/>
  <c r="S104" i="129" l="1"/>
  <c r="T104" i="129" s="1"/>
  <c r="K39" i="125"/>
  <c r="P48" i="129"/>
  <c r="S102" i="119"/>
  <c r="T102" i="119" s="1"/>
  <c r="S102" i="129" l="1"/>
  <c r="T102" i="129" s="1"/>
  <c r="P22" i="129"/>
  <c r="K40" i="125"/>
  <c r="L41" i="125" s="1"/>
  <c r="S35" i="125" s="1"/>
  <c r="M77" i="125"/>
  <c r="S74" i="125" s="1"/>
  <c r="U74" i="125" s="1"/>
  <c r="P24" i="129" l="1"/>
  <c r="P24" i="119" s="1"/>
  <c r="P22" i="119"/>
  <c r="K38" i="102" s="1"/>
  <c r="U35" i="125"/>
  <c r="W35" i="125" s="1"/>
  <c r="H24" i="103" l="1"/>
  <c r="D22" i="140"/>
  <c r="K37" i="102"/>
  <c r="L39" i="102" s="1"/>
  <c r="S33" i="102" s="1"/>
  <c r="U33" i="102" s="1"/>
  <c r="W33" i="102" s="1"/>
  <c r="M75" i="102"/>
  <c r="S72" i="102" s="1"/>
  <c r="U72" i="102" s="1"/>
  <c r="K27" i="103" l="1"/>
  <c r="O27" i="117" s="1"/>
  <c r="L34" i="131" s="1"/>
  <c r="J27" i="103"/>
  <c r="N27" i="117" s="1"/>
  <c r="P19" i="117"/>
  <c r="P25" i="117" s="1"/>
  <c r="K9" i="118" s="1"/>
  <c r="D10" i="140"/>
  <c r="D14" i="140" s="1"/>
  <c r="M73" i="125"/>
  <c r="S72" i="125" s="1"/>
  <c r="U72" i="125" s="1"/>
  <c r="M71" i="102"/>
  <c r="S70" i="102" s="1"/>
  <c r="U70" i="102" s="1"/>
  <c r="S31" i="131" l="1"/>
  <c r="L37" i="125"/>
  <c r="S34" i="125" s="1"/>
  <c r="U34" i="125" s="1"/>
  <c r="W34" i="125" s="1"/>
  <c r="V74" i="102"/>
  <c r="V75" i="102" s="1"/>
  <c r="V76" i="125"/>
  <c r="V77" i="125" s="1"/>
  <c r="V72" i="125" s="1"/>
  <c r="T76" i="125"/>
  <c r="T77" i="125" s="1"/>
  <c r="T72" i="125" s="1"/>
  <c r="T74" i="102"/>
  <c r="T75" i="102" s="1"/>
  <c r="V67" i="125" l="1"/>
  <c r="V59" i="125"/>
  <c r="V51" i="125"/>
  <c r="V71" i="125"/>
  <c r="V66" i="125"/>
  <c r="V64" i="125"/>
  <c r="V70" i="125"/>
  <c r="V65" i="125"/>
  <c r="V57" i="125"/>
  <c r="V48" i="125"/>
  <c r="V69" i="125"/>
  <c r="V74" i="125"/>
  <c r="V54" i="125"/>
  <c r="V63" i="125"/>
  <c r="V55" i="125"/>
  <c r="V46" i="125"/>
  <c r="V78" i="125" s="1"/>
  <c r="V79" i="125" s="1"/>
  <c r="V68" i="125"/>
  <c r="V49" i="125"/>
  <c r="V58" i="125"/>
  <c r="V47" i="125"/>
  <c r="V61" i="125"/>
  <c r="V53" i="125"/>
  <c r="V73" i="125"/>
  <c r="V56" i="125"/>
  <c r="V62" i="125"/>
  <c r="V60" i="125"/>
  <c r="V52" i="125"/>
  <c r="V44" i="102"/>
  <c r="V76" i="102" s="1"/>
  <c r="V77" i="102" s="1"/>
  <c r="V58" i="102"/>
  <c r="V46" i="102"/>
  <c r="V65" i="102"/>
  <c r="V66" i="102"/>
  <c r="V59" i="102"/>
  <c r="V48" i="102"/>
  <c r="V56" i="102"/>
  <c r="V60" i="102"/>
  <c r="V67" i="102"/>
  <c r="V49" i="102"/>
  <c r="V63" i="102"/>
  <c r="V64" i="102"/>
  <c r="V57" i="102"/>
  <c r="V53" i="102"/>
  <c r="V52" i="102"/>
  <c r="V61" i="102"/>
  <c r="V51" i="102"/>
  <c r="V50" i="102"/>
  <c r="V69" i="102"/>
  <c r="V45" i="102"/>
  <c r="V68" i="102"/>
  <c r="V62" i="102"/>
  <c r="V55" i="102"/>
  <c r="V54" i="102"/>
  <c r="V71" i="102"/>
  <c r="V72" i="102"/>
  <c r="V70" i="102"/>
  <c r="T63" i="125"/>
  <c r="T54" i="125"/>
  <c r="T55" i="125"/>
  <c r="T48" i="125"/>
  <c r="T70" i="125"/>
  <c r="T47" i="125"/>
  <c r="T71" i="125"/>
  <c r="T64" i="125"/>
  <c r="T52" i="125"/>
  <c r="T57" i="125"/>
  <c r="T46" i="125"/>
  <c r="T58" i="125"/>
  <c r="T66" i="125"/>
  <c r="T68" i="125"/>
  <c r="T49" i="125"/>
  <c r="T73" i="125"/>
  <c r="T74" i="125"/>
  <c r="T53" i="125"/>
  <c r="T62" i="125"/>
  <c r="T65" i="125"/>
  <c r="T59" i="125"/>
  <c r="T69" i="125"/>
  <c r="T67" i="125"/>
  <c r="T56" i="125"/>
  <c r="T51" i="125"/>
  <c r="T60" i="125"/>
  <c r="T61" i="125"/>
  <c r="T55" i="102"/>
  <c r="T65" i="102"/>
  <c r="T46" i="102"/>
  <c r="T56" i="102"/>
  <c r="T52" i="102"/>
  <c r="T49" i="102"/>
  <c r="T58" i="102"/>
  <c r="T44" i="102"/>
  <c r="T53" i="102"/>
  <c r="T64" i="102"/>
  <c r="T45" i="102"/>
  <c r="T62" i="102"/>
  <c r="T60" i="102"/>
  <c r="T54" i="102"/>
  <c r="T67" i="102"/>
  <c r="T51" i="102"/>
  <c r="T63" i="102"/>
  <c r="T71" i="102"/>
  <c r="T66" i="102"/>
  <c r="T61" i="102"/>
  <c r="T59" i="102"/>
  <c r="T72" i="102"/>
  <c r="T50" i="102"/>
  <c r="T48" i="102"/>
  <c r="T69" i="102"/>
  <c r="T68" i="102"/>
  <c r="T57" i="102"/>
  <c r="T70" i="102"/>
  <c r="T78" i="125" l="1"/>
  <c r="T79" i="125" s="1"/>
  <c r="M82" i="125" s="1"/>
  <c r="T76" i="102"/>
  <c r="T77" i="102" s="1"/>
  <c r="M80" i="102" s="1"/>
  <c r="I36" i="118" l="1"/>
  <c r="I39" i="118" s="1"/>
  <c r="N29" i="117" s="1"/>
  <c r="N31" i="117" l="1"/>
  <c r="P29" i="117"/>
  <c r="D18" i="140" s="1"/>
  <c r="D20" i="140" s="1"/>
  <c r="K33" i="125"/>
  <c r="L35" i="125" s="1"/>
  <c r="S32" i="125" s="1"/>
  <c r="U32" i="125" s="1"/>
  <c r="W32" i="125" s="1"/>
  <c r="X37" i="125" l="1"/>
  <c r="X38" i="125" s="1"/>
  <c r="V37" i="125"/>
  <c r="V38" i="125" s="1"/>
  <c r="V32" i="125" s="1"/>
  <c r="T37" i="125"/>
  <c r="T38" i="125" s="1"/>
  <c r="P31" i="117"/>
  <c r="K31" i="102"/>
  <c r="L33" i="102" s="1"/>
  <c r="S30" i="102" s="1"/>
  <c r="U30" i="102" s="1"/>
  <c r="W30" i="102" s="1"/>
  <c r="X35" i="125" l="1"/>
  <c r="X33" i="125"/>
  <c r="X31" i="125"/>
  <c r="X34" i="125"/>
  <c r="X32" i="125"/>
  <c r="X35" i="102"/>
  <c r="X36" i="102" s="1"/>
  <c r="V35" i="102"/>
  <c r="V36" i="102" s="1"/>
  <c r="V30" i="102" s="1"/>
  <c r="M44" i="125"/>
  <c r="M51" i="125" s="1"/>
  <c r="V35" i="125"/>
  <c r="V31" i="125"/>
  <c r="V34" i="125"/>
  <c r="V33" i="125"/>
  <c r="T35" i="102"/>
  <c r="T36" i="102" s="1"/>
  <c r="T32" i="125"/>
  <c r="T35" i="125"/>
  <c r="T33" i="125"/>
  <c r="T34" i="125"/>
  <c r="T31" i="125"/>
  <c r="X39" i="125" l="1"/>
  <c r="X40" i="125" s="1"/>
  <c r="M18" i="125" s="1"/>
  <c r="M11" i="125" s="1"/>
  <c r="V32" i="102"/>
  <c r="V29" i="102"/>
  <c r="V31" i="102"/>
  <c r="V33" i="102"/>
  <c r="X30" i="102"/>
  <c r="X32" i="102"/>
  <c r="X33" i="102"/>
  <c r="X29" i="102"/>
  <c r="X31" i="102"/>
  <c r="V39" i="125"/>
  <c r="V40" i="125" s="1"/>
  <c r="T39" i="125"/>
  <c r="T40" i="125" s="1"/>
  <c r="M43" i="125" s="1"/>
  <c r="T30" i="102"/>
  <c r="T31" i="102"/>
  <c r="T32" i="102"/>
  <c r="T33" i="102"/>
  <c r="T29" i="102"/>
  <c r="X37" i="102" l="1"/>
  <c r="X38" i="102" s="1"/>
  <c r="M18" i="102" s="1"/>
  <c r="M11" i="102" s="1"/>
  <c r="V37" i="102"/>
  <c r="V38" i="102" s="1"/>
  <c r="M10" i="125"/>
  <c r="M17" i="125"/>
  <c r="M94" i="125" s="1"/>
  <c r="T37" i="102"/>
  <c r="T38" i="102" s="1"/>
  <c r="M41" i="102" s="1"/>
  <c r="M42" i="102" l="1"/>
  <c r="M49" i="102" s="1"/>
  <c r="M17" i="102" l="1"/>
  <c r="M87" i="102" s="1"/>
  <c r="M10" i="102"/>
  <c r="R121" i="130"/>
  <c r="T93" i="130"/>
  <c r="K31" i="118" l="1"/>
  <c r="K33" i="118" s="1"/>
  <c r="K36" i="118" s="1"/>
  <c r="K39" i="118" s="1"/>
  <c r="J33" i="118" l="1"/>
  <c r="J36" i="118" s="1"/>
  <c r="J39" i="118" s="1"/>
  <c r="O29" i="117" s="1"/>
  <c r="O31" i="117" s="1"/>
  <c r="K30" i="131" l="1"/>
  <c r="L32" i="131" s="1"/>
  <c r="S29" i="131" s="1"/>
  <c r="T34" i="131" s="1"/>
  <c r="T35" i="131" s="1"/>
  <c r="T30" i="131" l="1"/>
  <c r="T31" i="131"/>
  <c r="T32" i="131"/>
  <c r="T28" i="131"/>
  <c r="T29" i="131"/>
  <c r="T36" i="131" l="1"/>
  <c r="T37" i="131" s="1"/>
  <c r="M41" i="131" s="1"/>
  <c r="M47" i="131" l="1"/>
  <c r="M10" i="131" s="1"/>
  <c r="M17" i="1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Paolo Caccioppoli</author>
  </authors>
  <commentList>
    <comment ref="G48" authorId="0" shapeId="0" xr:uid="{6CDB4866-874C-4E48-ADAB-B7AC15E984DE}">
      <text>
        <r>
          <rPr>
            <b/>
            <sz val="9"/>
            <color indexed="81"/>
            <rFont val="Tahoma"/>
            <family val="2"/>
          </rPr>
          <t>Paolo Caccioppoli:</t>
        </r>
        <r>
          <rPr>
            <sz val="9"/>
            <color indexed="81"/>
            <rFont val="Tahoma"/>
            <family val="2"/>
          </rPr>
          <t xml:space="preserve">
Check whether needed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Paolo Caccioppoli</author>
  </authors>
  <commentList>
    <comment ref="F41" authorId="0" shapeId="0" xr:uid="{ED3182B5-9B88-4C87-A52A-19ABA2EABEAD}">
      <text>
        <r>
          <rPr>
            <b/>
            <sz val="9"/>
            <color indexed="81"/>
            <rFont val="Tahoma"/>
            <family val="2"/>
          </rPr>
          <t>Paolo Caccioppoli:</t>
        </r>
        <r>
          <rPr>
            <sz val="9"/>
            <color indexed="81"/>
            <rFont val="Tahoma"/>
            <family val="2"/>
          </rPr>
          <t xml:space="preserve">
Update reference
</t>
        </r>
      </text>
    </comment>
    <comment ref="K45" authorId="0" shapeId="0" xr:uid="{F41B1FD4-4E89-4540-A1F3-092E4101E133}">
      <text>
        <r>
          <rPr>
            <b/>
            <sz val="9"/>
            <color indexed="81"/>
            <rFont val="Tahoma"/>
            <family val="2"/>
          </rPr>
          <t>Paolo Caccioppoli:</t>
        </r>
        <r>
          <rPr>
            <sz val="9"/>
            <color indexed="81"/>
            <rFont val="Tahoma"/>
            <family val="2"/>
          </rPr>
          <t xml:space="preserve">
Update references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Paolo Caccioppoli</author>
  </authors>
  <commentList>
    <comment ref="F27" authorId="0" shapeId="0" xr:uid="{8D7C082A-FC8C-437F-8552-D389F12EE764}">
      <text>
        <r>
          <rPr>
            <b/>
            <sz val="9"/>
            <color indexed="81"/>
            <rFont val="Tahoma"/>
            <family val="2"/>
          </rPr>
          <t>Paolo Caccioppoli:</t>
        </r>
        <r>
          <rPr>
            <sz val="9"/>
            <color indexed="81"/>
            <rFont val="Tahoma"/>
            <family val="2"/>
          </rPr>
          <t xml:space="preserve">
Need to define point in time of recording - busiest hour of busiest day for each office (not contemporaneous)
</t>
        </r>
      </text>
    </comment>
  </commentList>
</comments>
</file>

<file path=xl/sharedStrings.xml><?xml version="1.0" encoding="utf-8"?>
<sst xmlns="http://schemas.openxmlformats.org/spreadsheetml/2006/main" count="3662" uniqueCount="1214">
  <si>
    <t>for</t>
  </si>
  <si>
    <t>Asset category</t>
  </si>
  <si>
    <t>Description</t>
  </si>
  <si>
    <t>Total</t>
  </si>
  <si>
    <t>Table of Contents</t>
  </si>
  <si>
    <t>less</t>
  </si>
  <si>
    <t>plus</t>
  </si>
  <si>
    <t xml:space="preserve"> </t>
  </si>
  <si>
    <t>Company Name</t>
  </si>
  <si>
    <t>Disclosure Date</t>
  </si>
  <si>
    <t>Disclosure Year (year ended)</t>
  </si>
  <si>
    <t>%</t>
  </si>
  <si>
    <t xml:space="preserve">Total </t>
  </si>
  <si>
    <t>($000 unless otherwise specified)</t>
  </si>
  <si>
    <t>CY-2</t>
  </si>
  <si>
    <t>CY-1</t>
  </si>
  <si>
    <t>Current Year CY</t>
  </si>
  <si>
    <t xml:space="preserve">Mid-point estimate of post tax WACC </t>
  </si>
  <si>
    <t xml:space="preserve">Mid-point estimate of vanilla WACC </t>
  </si>
  <si>
    <t>($000)</t>
  </si>
  <si>
    <t>Total opening RAB value</t>
  </si>
  <si>
    <t>Operating surplus / (deficit)</t>
  </si>
  <si>
    <t>Regulatory tax allowance</t>
  </si>
  <si>
    <t>Assets commissioned</t>
  </si>
  <si>
    <t>Asset disposals</t>
  </si>
  <si>
    <t>Total closing RAB value</t>
  </si>
  <si>
    <t>Adjustment resulting from asset allocation</t>
  </si>
  <si>
    <t>Closing RIV</t>
  </si>
  <si>
    <t>Leverage (%)</t>
  </si>
  <si>
    <t>Cost of debt assumption (%)</t>
  </si>
  <si>
    <t>Corporate tax rate (%)</t>
  </si>
  <si>
    <t>Tax payments</t>
  </si>
  <si>
    <t>April</t>
  </si>
  <si>
    <t>May</t>
  </si>
  <si>
    <t>June</t>
  </si>
  <si>
    <t>July</t>
  </si>
  <si>
    <t>August</t>
  </si>
  <si>
    <t>September</t>
  </si>
  <si>
    <t xml:space="preserve">October </t>
  </si>
  <si>
    <t>November</t>
  </si>
  <si>
    <t>December</t>
  </si>
  <si>
    <t xml:space="preserve">January </t>
  </si>
  <si>
    <t>February</t>
  </si>
  <si>
    <t>March</t>
  </si>
  <si>
    <t>RAB</t>
  </si>
  <si>
    <t>Term credit spread differential allowance</t>
  </si>
  <si>
    <t>Total regulatory income</t>
  </si>
  <si>
    <t>Total depreciation</t>
  </si>
  <si>
    <t>Rates</t>
  </si>
  <si>
    <t>Self-insurance allowance</t>
  </si>
  <si>
    <t>Regulatory profit / (loss) before tax</t>
  </si>
  <si>
    <t>Income not included in regulatory profit / (loss) before tax but taxable</t>
  </si>
  <si>
    <t>Expenditure or loss in regulatory profit / (loss) before tax but not deductible</t>
  </si>
  <si>
    <t>Notional deductible interest</t>
  </si>
  <si>
    <t xml:space="preserve">Regulatory taxable income </t>
  </si>
  <si>
    <t>Utilised tax losses</t>
  </si>
  <si>
    <t>Regulatory net taxable income</t>
  </si>
  <si>
    <t>Opening tax losses</t>
  </si>
  <si>
    <t xml:space="preserve">Current period tax losses </t>
  </si>
  <si>
    <t xml:space="preserve">Closing tax losses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</si>
  <si>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</si>
  <si>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</si>
  <si>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</si>
  <si>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</si>
  <si>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</si>
  <si>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</si>
  <si>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</si>
  <si>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</si>
  <si>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</si>
  <si>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</si>
  <si>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</si>
  <si>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</si>
  <si>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</si>
  <si>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</si>
  <si>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</si>
  <si>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</si>
  <si>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</si>
  <si>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</si>
  <si>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</si>
  <si>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</si>
  <si>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</si>
  <si>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</si>
  <si>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</si>
  <si>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Depreciation charge for the period (RAB)</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</si>
  <si>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</si>
  <si>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</si>
  <si>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</si>
  <si>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</si>
  <si>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</si>
  <si>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</si>
  <si>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</si>
  <si>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</si>
  <si>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Weighted average remaining asset life</t>
  </si>
  <si>
    <t>Value allocated ($000s)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</si>
  <si>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</si>
  <si>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</si>
  <si>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</si>
  <si>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</si>
  <si>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</si>
  <si>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</si>
  <si>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</si>
  <si>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</si>
  <si>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</si>
  <si>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</si>
  <si>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</si>
  <si>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</si>
  <si>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</si>
  <si>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</si>
  <si>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</si>
  <si>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</si>
  <si>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</si>
  <si>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</si>
  <si>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Change in cost allocation 1</t>
  </si>
  <si>
    <t>Cost category</t>
  </si>
  <si>
    <t>Change in cost allocation 2</t>
  </si>
  <si>
    <t>Change in cost allocation 3</t>
  </si>
  <si>
    <t xml:space="preserve">Research and development </t>
  </si>
  <si>
    <t>Insurance</t>
  </si>
  <si>
    <t xml:space="preserve"> Pass through costs</t>
  </si>
  <si>
    <t>Total revaluations</t>
  </si>
  <si>
    <t>Tax depreciation</t>
  </si>
  <si>
    <t>* a change in cost allocation must be completed for each cost allocator change that has occurred in the disclosure year.  A movement in an allocator metric is not a change in allocator or component.</t>
  </si>
  <si>
    <t>For Year Ended</t>
  </si>
  <si>
    <t>Other network assets</t>
  </si>
  <si>
    <t>Network opex</t>
  </si>
  <si>
    <t>Non-network opex</t>
  </si>
  <si>
    <t>Issuing party</t>
  </si>
  <si>
    <t>Coupon rate (%)</t>
  </si>
  <si>
    <t>Gains / (losses) on asset disposals</t>
  </si>
  <si>
    <t>Other regulated income (other than gains / (losses) on asset disposals)</t>
  </si>
  <si>
    <t>from S4</t>
  </si>
  <si>
    <t>from S3</t>
  </si>
  <si>
    <t>to row 17</t>
  </si>
  <si>
    <t>to row 10</t>
  </si>
  <si>
    <t>to row 18</t>
  </si>
  <si>
    <t>to row 16</t>
  </si>
  <si>
    <t>to S3</t>
  </si>
  <si>
    <t>to S7</t>
  </si>
  <si>
    <t>sch ref</t>
  </si>
  <si>
    <t>IRR</t>
  </si>
  <si>
    <t>Opening sum of regulatory tax asset values</t>
  </si>
  <si>
    <t xml:space="preserve">to row 20 </t>
  </si>
  <si>
    <t>from row 16</t>
  </si>
  <si>
    <t>Total book value of interest bearing debt</t>
  </si>
  <si>
    <r>
      <t>CPI</t>
    </r>
    <r>
      <rPr>
        <vertAlign val="subscript"/>
        <sz val="10"/>
        <rFont val="Calibri"/>
        <family val="2"/>
      </rPr>
      <t>4</t>
    </r>
    <r>
      <rPr>
        <vertAlign val="superscript"/>
        <sz val="10"/>
        <rFont val="Calibri"/>
        <family val="2"/>
      </rPr>
      <t>-4</t>
    </r>
  </si>
  <si>
    <r>
      <t>CPI</t>
    </r>
    <r>
      <rPr>
        <vertAlign val="subscript"/>
        <sz val="10"/>
        <rFont val="Calibri"/>
        <family val="2"/>
      </rPr>
      <t>4</t>
    </r>
  </si>
  <si>
    <t>Information Templates</t>
  </si>
  <si>
    <t>Company Name and Dates</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</si>
  <si>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</si>
  <si>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</si>
  <si>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</si>
  <si>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</si>
  <si>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Inserting Additional Rows and Columns</t>
  </si>
  <si>
    <t>Schedule References</t>
  </si>
  <si>
    <t>Description of Calculation References</t>
  </si>
  <si>
    <t>Data entered into this workbook may be entered only into the data entry cells. Data entry cells are the bordered, unshaded areas (white cells) in each template.  Under no circumstances should data be entered into the workbook outside a data entry cell.</t>
  </si>
  <si>
    <t>Worksheet Completion Sequence</t>
  </si>
  <si>
    <t>* include additional rows if needed</t>
  </si>
  <si>
    <t>Table 4(ii)</t>
  </si>
  <si>
    <t>Agrees with Table 4(ii)</t>
  </si>
  <si>
    <t>Other adjustments to the RAB tax value</t>
  </si>
  <si>
    <t>† include additional rows if needed</t>
  </si>
  <si>
    <t>from SE9A Index column - CPI table (Statistics NZ Website)</t>
  </si>
  <si>
    <t>from CY-1 ID disclosure</t>
  </si>
  <si>
    <t xml:space="preserve">ROI – comparable to a post tax WACC </t>
  </si>
  <si>
    <t xml:space="preserve">ROI – comparable to a vanilla WACC </t>
  </si>
  <si>
    <t xml:space="preserve">Monthly ROI – comparable to a vanilla WACC </t>
  </si>
  <si>
    <t xml:space="preserve">Monthly ROI – comparable to a post tax WACC </t>
  </si>
  <si>
    <t>Merger and acquisition expenditure</t>
  </si>
  <si>
    <t>Tax payable</t>
  </si>
  <si>
    <t>Cashflow</t>
  </si>
  <si>
    <t>Cashflow at year-end</t>
  </si>
  <si>
    <t>Days before</t>
  </si>
  <si>
    <t>Transaction</t>
  </si>
  <si>
    <t>year-end</t>
  </si>
  <si>
    <t>date</t>
  </si>
  <si>
    <t>Investing cash flow at year-start</t>
  </si>
  <si>
    <t>Mid month cash flow from Apr accruals</t>
  </si>
  <si>
    <t>Mid month cash flow from May accruals</t>
  </si>
  <si>
    <t>Mid month cash flow from Jun accruals</t>
  </si>
  <si>
    <t>Mid month cash flow from Jul accruals</t>
  </si>
  <si>
    <t>Mid month cash flow from Aug accruals</t>
  </si>
  <si>
    <t>Mid month cash flow from Sep accruals</t>
  </si>
  <si>
    <t>Mid month cash flow from Oct accruals</t>
  </si>
  <si>
    <t>Mid month cash flow from Nov accruals</t>
  </si>
  <si>
    <t>Mid month cash flow from Dec accruals</t>
  </si>
  <si>
    <t>Mid month cash flow from Jan accruals</t>
  </si>
  <si>
    <t>Mid month cash flow from Feb accruals</t>
  </si>
  <si>
    <t>Mid month cash flow from Mar accruals</t>
  </si>
  <si>
    <t>20th following mth cash flow from Apr accrual</t>
  </si>
  <si>
    <t>20th following mth cash flow from May accrual</t>
  </si>
  <si>
    <t>20th following mth cash flow from Jun accrual</t>
  </si>
  <si>
    <t>20th following mth cash flow from Jul accrual</t>
  </si>
  <si>
    <t>20th following mth cash flow from Aug accrual</t>
  </si>
  <si>
    <t>20th following mth cash flow from Sep accrual</t>
  </si>
  <si>
    <t>20th following mth cash flow from Oct accrual</t>
  </si>
  <si>
    <t>20th following mth cash flow from Nov accrual</t>
  </si>
  <si>
    <t>20th following mth cash flow from Dec accrual</t>
  </si>
  <si>
    <t>20th following mth cash flow from Jan accrual</t>
  </si>
  <si>
    <t>20th following mth cash flow from Feb accrual</t>
  </si>
  <si>
    <t>20th following mth cash flow from Mar accrual</t>
  </si>
  <si>
    <t>Mid Year ROI Calculation</t>
  </si>
  <si>
    <t>add</t>
  </si>
  <si>
    <t>Other regulated income</t>
  </si>
  <si>
    <t xml:space="preserve">Other regulated income </t>
  </si>
  <si>
    <t>Mid-year net cash outflows</t>
  </si>
  <si>
    <t>Monthly net cash outflows</t>
  </si>
  <si>
    <t>Expenses cash outflow</t>
  </si>
  <si>
    <t>Pass through costs</t>
  </si>
  <si>
    <t xml:space="preserve">In some cases, where the information for disclosure is able to be ascertained from disclosures elsewhere in the workbook, such information is disclosed in a calculated cell. </t>
  </si>
  <si>
    <t>Catastrophic event allowance</t>
  </si>
  <si>
    <t>PV(cashflow)</t>
  </si>
  <si>
    <t>XIRR</t>
  </si>
  <si>
    <t>XIRR search start</t>
  </si>
  <si>
    <t>NPV check</t>
  </si>
  <si>
    <t>Expenditure or loss deductible but not in regulatory profit / (loss) before tax</t>
  </si>
  <si>
    <t>(To check the results of the XIRR function, the IRR formula returns "ERROR" if  the derived XIRR results in an NPV of $10 or more)</t>
  </si>
  <si>
    <t>L12 to O12 —  from last year's ID disclosure</t>
  </si>
  <si>
    <t>L14 to O14 —  from last year's ID disclosure</t>
  </si>
  <si>
    <t>L16 to O16 —  from last year's ID disclosure</t>
  </si>
  <si>
    <t>L18 to O18 —  from last year's ID disclosure</t>
  </si>
  <si>
    <t>L22 to O22 —  from last year's ID disclosure</t>
  </si>
  <si>
    <t>L10 to O10 —  from last year's ID disclosure</t>
  </si>
  <si>
    <t>Schedule name</t>
  </si>
  <si>
    <t>REPORT ON REGULATORY PROFIT</t>
  </si>
  <si>
    <t>REPORT ON REGULATORY TAX ALLOWANCE</t>
  </si>
  <si>
    <t>REPORT ON RELATED PARTY TRANSACTIONS</t>
  </si>
  <si>
    <t>REPORT ON TERM CREDIT SPREAD DIFFERENTIAL ALLOWANCE</t>
  </si>
  <si>
    <t>REPORT ON COST ALLOCATIONS</t>
  </si>
  <si>
    <t>REPORT ON ASSET ALLOCATIONS</t>
  </si>
  <si>
    <t>REPORT ON CAPITAL EXPENDITURE FOR THE DISCLOSURE YEAR</t>
  </si>
  <si>
    <t>COMPARISON OF FORECASTS TO ACTUAL EXPENDITURE</t>
  </si>
  <si>
    <t>7</t>
  </si>
  <si>
    <t>8</t>
  </si>
  <si>
    <t>Schedule</t>
  </si>
  <si>
    <t>from row 41</t>
  </si>
  <si>
    <t>to s1 and S3</t>
  </si>
  <si>
    <t>2</t>
  </si>
  <si>
    <t>K10 &amp; L10 —  from last year's ID disclosure</t>
  </si>
  <si>
    <t>K12 &amp; L12 —  from last year's ID disclosure</t>
  </si>
  <si>
    <t>K20 &amp; L20 —  from last year's ID disclosure</t>
  </si>
  <si>
    <t>K22 &amp; L22 —  from last year's ID disclosure</t>
  </si>
  <si>
    <t>Source</t>
  </si>
  <si>
    <t>Asset 
disposals</t>
  </si>
  <si>
    <t>unlocked row</t>
  </si>
  <si>
    <t>Income included in regulatory profit / (loss) before tax but not taxable</t>
  </si>
  <si>
    <t>Disclosure Template Instructions</t>
  </si>
  <si>
    <t xml:space="preserve">WACC rate used to set regulatory price path </t>
  </si>
  <si>
    <t>Reflecting all revenue earned</t>
  </si>
  <si>
    <t xml:space="preserve">Regulatory profit / (loss) before tax </t>
  </si>
  <si>
    <t xml:space="preserve">Pass-through costs </t>
  </si>
  <si>
    <t>Dispute resolution scheme levies</t>
  </si>
  <si>
    <t>Telecommunications Act levies - sections 87,88</t>
  </si>
  <si>
    <t>Telecommunications Act levies - sections 11,12</t>
  </si>
  <si>
    <t>Regulatory profit/(loss)</t>
  </si>
  <si>
    <t>Revaluations</t>
  </si>
  <si>
    <t>Depreciation</t>
  </si>
  <si>
    <t>Operating revenue</t>
  </si>
  <si>
    <t>Permanent differences:</t>
  </si>
  <si>
    <t>Temporary differences:</t>
  </si>
  <si>
    <t>*   Workings to be provided in Schedule 11</t>
  </si>
  <si>
    <t>In Schedule 11, Box 5 and Box 6, provide descriptions and workings of items recorded in the asterisked categories in Schedule 5a(i).</t>
  </si>
  <si>
    <t>from last year's ID disclosure</t>
  </si>
  <si>
    <t>Closing sum of regulatory tax asset values</t>
  </si>
  <si>
    <t xml:space="preserve">*  The 'unallocated RAB' is the total value of those assets used wholly or partially to provide FFLAS services without any allowance being made for the allocation of costs to services provided by the supplier that are not FFLAS services.  The RAB value represents the value of these assets after applying this cost allocation.  Neither value includes works under construction. </t>
  </si>
  <si>
    <t xml:space="preserve">Depreciation - GAAP </t>
  </si>
  <si>
    <t>Depreciation - alternative method</t>
  </si>
  <si>
    <t>Reason for change of method (text entry)</t>
  </si>
  <si>
    <t xml:space="preserve">Closing RAB value under 'alternative method' depreciation </t>
  </si>
  <si>
    <t xml:space="preserve">Closing RAB value under 'GAAP' depreciation </t>
  </si>
  <si>
    <t>Template Version 1. Prepared 21 December 2020</t>
  </si>
  <si>
    <t>6</t>
  </si>
  <si>
    <t>5</t>
  </si>
  <si>
    <t>Excluding revenue earned from wash-ups</t>
  </si>
  <si>
    <t>to S1</t>
  </si>
  <si>
    <t>Opening RAB value</t>
  </si>
  <si>
    <t>Closing RAB value</t>
  </si>
  <si>
    <t>Opening RAB</t>
  </si>
  <si>
    <t>Closing RAB</t>
  </si>
  <si>
    <t>Other reopener event allowance</t>
  </si>
  <si>
    <t>Including wash-ups</t>
  </si>
  <si>
    <t>Excluding wash-ups</t>
  </si>
  <si>
    <t>K14 to M14 — from applicable LFC ID cost of capital determination (ComCom website)</t>
  </si>
  <si>
    <t>K26 to M26 — from applicable LFC ID cost of capital determination (ComCom website)</t>
  </si>
  <si>
    <t>from S2</t>
  </si>
  <si>
    <t>to S2 and S3a</t>
  </si>
  <si>
    <t>from s2</t>
  </si>
  <si>
    <t>from S2a</t>
  </si>
  <si>
    <t>from row 37</t>
  </si>
  <si>
    <t>from row 19 and row 20</t>
  </si>
  <si>
    <t>SCHEDULE 2: REPORT ON REGULATORY PROFIT</t>
  </si>
  <si>
    <t>2(i): Regulatory Profit</t>
  </si>
  <si>
    <t>2(ii): Pass-through Costs</t>
  </si>
  <si>
    <t>2(iii): Merger and Acquisition Expenditure</t>
  </si>
  <si>
    <t>2(iv): Other Disclosures</t>
  </si>
  <si>
    <t>from S5</t>
  </si>
  <si>
    <t>from S3 &amp; to S1</t>
  </si>
  <si>
    <t xml:space="preserve">to S1 </t>
  </si>
  <si>
    <t xml:space="preserve">from row 39 &amp; to S1 </t>
  </si>
  <si>
    <t>from row 10</t>
  </si>
  <si>
    <t>from S6</t>
  </si>
  <si>
    <t>L20 to O20 —  from last year's ID disclosure</t>
  </si>
  <si>
    <t>Ducts and Manholes</t>
  </si>
  <si>
    <t>Total Layer 1 closing RAB value</t>
  </si>
  <si>
    <t>Layer 1 assets</t>
  </si>
  <si>
    <t>Fibre Optic Cable</t>
  </si>
  <si>
    <t>Fibre Service Leads</t>
  </si>
  <si>
    <t>Local Access Copper Cable (Poles)</t>
  </si>
  <si>
    <t xml:space="preserve">FTTN / FTTP Cabinets </t>
  </si>
  <si>
    <t>Network Equipment</t>
  </si>
  <si>
    <t>Information Technology</t>
  </si>
  <si>
    <t>Layer 2 assets</t>
  </si>
  <si>
    <t>Network land and buildings</t>
  </si>
  <si>
    <t>Total network assets</t>
  </si>
  <si>
    <t>Non-network IT hardware/software</t>
  </si>
  <si>
    <t>Other non-network assets</t>
  </si>
  <si>
    <t>Total non-network assets</t>
  </si>
  <si>
    <t>Plus asset allocation adjustment</t>
  </si>
  <si>
    <t>Plus asset category transfers</t>
  </si>
  <si>
    <t>Less depreciation</t>
  </si>
  <si>
    <t>Plus revaluations</t>
  </si>
  <si>
    <t>Plus assets commissioned</t>
  </si>
  <si>
    <t>Less asset disposals</t>
  </si>
  <si>
    <t>Total Layer 2 closing RAB value</t>
  </si>
  <si>
    <t>Non-network land and buildings</t>
  </si>
  <si>
    <t>Weighted average expected total life</t>
  </si>
  <si>
    <t>Total RAB</t>
  </si>
  <si>
    <t>Asset category or assets with changes to depreciation*</t>
  </si>
  <si>
    <t>Non-FFLAS</t>
  </si>
  <si>
    <t>PQ FFLAS</t>
  </si>
  <si>
    <t>ID FFLAS</t>
  </si>
  <si>
    <t>ID-only FFLAS</t>
  </si>
  <si>
    <t>Adjustment to loss asset due to deregulation</t>
  </si>
  <si>
    <t>Asset management</t>
  </si>
  <si>
    <t>Technology</t>
  </si>
  <si>
    <t>NON-NETWORK ASSETS</t>
  </si>
  <si>
    <t>NETWORK ASSETS - LAYER 1</t>
  </si>
  <si>
    <t>NETWORK ASSETS - LAYER 2</t>
  </si>
  <si>
    <t>Other Layer 1 assets</t>
  </si>
  <si>
    <t>Other Layer 2 assets</t>
  </si>
  <si>
    <t>Other Network Assets</t>
  </si>
  <si>
    <t>Non-Network Assets</t>
  </si>
  <si>
    <t xml:space="preserve">Other Layer 2 assets </t>
  </si>
  <si>
    <t>OTHER NETWORK ASSETS</t>
  </si>
  <si>
    <t xml:space="preserve">FTTN/FTTP Cabinets </t>
  </si>
  <si>
    <t>to S4a, S4b, S4c</t>
  </si>
  <si>
    <t>Other network costs</t>
  </si>
  <si>
    <t>Financial loss asset</t>
  </si>
  <si>
    <t>Customer operations</t>
  </si>
  <si>
    <t>Product, sales &amp; marketing</t>
  </si>
  <si>
    <t>Maintenance</t>
  </si>
  <si>
    <t>Network operations</t>
  </si>
  <si>
    <t>Operating costs</t>
  </si>
  <si>
    <t xml:space="preserve">SCHEDULE 6: REPORT ON CAPITAL EXPENDITURE FOR THE DISCLOSURE YEAR </t>
  </si>
  <si>
    <t>6(i): Expenditure on Assets</t>
  </si>
  <si>
    <t>Extending the network</t>
  </si>
  <si>
    <t>Augmentation</t>
  </si>
  <si>
    <t>New property developments</t>
  </si>
  <si>
    <t>UFB communal</t>
  </si>
  <si>
    <t>Installations</t>
  </si>
  <si>
    <t>Complex installations</t>
  </si>
  <si>
    <t>Standard installations</t>
  </si>
  <si>
    <t>Network capacity</t>
  </si>
  <si>
    <t>Access</t>
  </si>
  <si>
    <t>Aggregation</t>
  </si>
  <si>
    <t>Transport</t>
  </si>
  <si>
    <t>Network sustain &amp; enhance</t>
  </si>
  <si>
    <t>Field Sustain</t>
  </si>
  <si>
    <t>Relocations</t>
  </si>
  <si>
    <t>Resilience</t>
  </si>
  <si>
    <t>Site Sustain</t>
  </si>
  <si>
    <t>Network &amp; Customer IT</t>
  </si>
  <si>
    <t>Expenditure on network assets</t>
  </si>
  <si>
    <t>Business IT</t>
  </si>
  <si>
    <t>Expenditure on non-network assets</t>
  </si>
  <si>
    <t>Expenditure on assets</t>
  </si>
  <si>
    <t>Cost of financing</t>
  </si>
  <si>
    <t>Value of capital contributions</t>
  </si>
  <si>
    <t>to S4</t>
  </si>
  <si>
    <t xml:space="preserve">6(ii): </t>
  </si>
  <si>
    <t>Check total</t>
  </si>
  <si>
    <t>Project or programme*</t>
  </si>
  <si>
    <t>[Description of material project or programme]</t>
  </si>
  <si>
    <t xml:space="preserve">All other projects or programmes </t>
  </si>
  <si>
    <t xml:space="preserve">less capital contributions </t>
  </si>
  <si>
    <t xml:space="preserve">6(iii): </t>
  </si>
  <si>
    <t xml:space="preserve">6(iv): </t>
  </si>
  <si>
    <t xml:space="preserve">6(v): </t>
  </si>
  <si>
    <t xml:space="preserve">6(vi): </t>
  </si>
  <si>
    <t xml:space="preserve">6(vii): </t>
  </si>
  <si>
    <t>6(viii): Subcomponents of Expenditure on Assets</t>
  </si>
  <si>
    <t>SCHEDULE 7: COMPARISON OF FORECASTS TO ACTUAL EXPENDITURE</t>
  </si>
  <si>
    <t>7(i): Revenue</t>
  </si>
  <si>
    <t>Actual ($000)</t>
  </si>
  <si>
    <t xml:space="preserve">% variance </t>
  </si>
  <si>
    <t>7(ii): Expenditure on Assets</t>
  </si>
  <si>
    <t>IT &amp; support</t>
  </si>
  <si>
    <t>Total network opex</t>
  </si>
  <si>
    <t>Market value of asset disposals</t>
  </si>
  <si>
    <t>Capital Expenditure</t>
  </si>
  <si>
    <t>Total expenditure</t>
  </si>
  <si>
    <t>Other related party transactions</t>
  </si>
  <si>
    <t xml:space="preserve">Name of related party </t>
  </si>
  <si>
    <t>Nature of opex or capex service provided</t>
  </si>
  <si>
    <t>[Select one]</t>
  </si>
  <si>
    <t>Total value of related party transactions</t>
  </si>
  <si>
    <t>Nature of service provided dropdown</t>
  </si>
  <si>
    <t>SCHEDULE 2a: REPORT ON TERM CREDIT SPREAD DIFFERENTIAL ALLOWANCE</t>
  </si>
  <si>
    <t>2a(ii): Attribution of Term Credit Spread Differential</t>
  </si>
  <si>
    <t>1a(i): Return on Investment</t>
  </si>
  <si>
    <t>1a(ii): Information Supporting the ROI</t>
  </si>
  <si>
    <t>1a(iii): Information Supporting the Monthly ROI</t>
  </si>
  <si>
    <t>SCHEDULE 9: REPORT ON RELATED PARTY TRANSACTIONS</t>
  </si>
  <si>
    <t>9(i): Summary—Related Party Transactions</t>
  </si>
  <si>
    <t>9(ii): Total Opex and Capex Related Party Transactions</t>
  </si>
  <si>
    <t>1a</t>
  </si>
  <si>
    <t>ID REPORT ON RETURN ON INVESTMENT</t>
  </si>
  <si>
    <t>PQ REPORT ON RETURN ON INVESTMENT</t>
  </si>
  <si>
    <t>2a</t>
  </si>
  <si>
    <t>3</t>
  </si>
  <si>
    <t>4a</t>
  </si>
  <si>
    <t>4b</t>
  </si>
  <si>
    <t>REPORT ON VALUE OF THE PQ FFLAS REGULATORY ASSET BASE (ROLLED FORWARD)</t>
  </si>
  <si>
    <t>REPORT ON VALUE OF THE ID FFLAS REGULATORY ASSET BASE (ROLLED FORWARD)</t>
  </si>
  <si>
    <t>REPORT ON VALUE OF THE ID-ONLY REGULATORY ASSET BASE (ROLLED FORWARD)</t>
  </si>
  <si>
    <t>Chorus Information Disclosure Requirements</t>
  </si>
  <si>
    <t>9</t>
  </si>
  <si>
    <t>REPORT ON REVENUE BY REVENUE GROUP</t>
  </si>
  <si>
    <t>Asset class</t>
  </si>
  <si>
    <t>Units</t>
  </si>
  <si>
    <t>No.</t>
  </si>
  <si>
    <t>Chorus</t>
  </si>
  <si>
    <t/>
  </si>
  <si>
    <t>CY-4</t>
  </si>
  <si>
    <t>CY-3</t>
  </si>
  <si>
    <t>CY</t>
  </si>
  <si>
    <t>Test for cell G79 conditional formatting (line charge revenue)</t>
  </si>
  <si>
    <t>Cell K38</t>
  </si>
  <si>
    <t>N29 —  from last year's ID disclosure</t>
  </si>
  <si>
    <t>from row 29 (and row 10)</t>
  </si>
  <si>
    <t>from row 39</t>
  </si>
  <si>
    <t>from K125</t>
  </si>
  <si>
    <t>from row 32</t>
  </si>
  <si>
    <t>from row 34</t>
  </si>
  <si>
    <t>from row 39 &amp; to S1</t>
  </si>
  <si>
    <t>from row 44 &amp; to S1</t>
  </si>
  <si>
    <t>from row 46 &amp; to S1</t>
  </si>
  <si>
    <t>from row 48 &amp; to S1</t>
  </si>
  <si>
    <t>from row 82</t>
  </si>
  <si>
    <t>from row 65</t>
  </si>
  <si>
    <t>to row 22</t>
  </si>
  <si>
    <t>from S4c</t>
  </si>
  <si>
    <t>to row 34 &amp; S3</t>
  </si>
  <si>
    <t>to row 32 &amp; S3</t>
  </si>
  <si>
    <t xml:space="preserve">to row 32 </t>
  </si>
  <si>
    <t>to row 34</t>
  </si>
  <si>
    <t>from row 44</t>
  </si>
  <si>
    <t>from row 48</t>
  </si>
  <si>
    <t>Check Revenue</t>
  </si>
  <si>
    <t>Depreciation temporary differences</t>
  </si>
  <si>
    <t>from S8</t>
  </si>
  <si>
    <t>Additional rows must not be inserted directly above the first row or below the last row of a table. This is to ensure that entries made in the new row are included in the totals.</t>
  </si>
  <si>
    <t>10a</t>
  </si>
  <si>
    <t>PQ ASSET REGISTER</t>
  </si>
  <si>
    <t>ID-ONLY ASSET REGISTER</t>
  </si>
  <si>
    <t>ROI – before benefit of crown financing</t>
  </si>
  <si>
    <t>Monthly ROI – before benefit of crown financing</t>
  </si>
  <si>
    <t>2b</t>
  </si>
  <si>
    <t>REPORT ON CROWN FINANCING</t>
  </si>
  <si>
    <t>Cost of debt</t>
  </si>
  <si>
    <t>Opening balance</t>
  </si>
  <si>
    <t xml:space="preserve">Closing balance </t>
  </si>
  <si>
    <t>Senior debt - Crown financing</t>
  </si>
  <si>
    <t>Opening debt</t>
  </si>
  <si>
    <t>Closing debt</t>
  </si>
  <si>
    <t>Subordinated debt - Crown financing</t>
  </si>
  <si>
    <t>Minus: Crown financing outstanding</t>
  </si>
  <si>
    <t>Interest</t>
  </si>
  <si>
    <t>Crown financing (debt) proportions</t>
  </si>
  <si>
    <t>SCHEDULE 2b: REPORT ON CROWN FINANCING</t>
  </si>
  <si>
    <t>A x B</t>
  </si>
  <si>
    <t>C x D</t>
  </si>
  <si>
    <t>Opening equity</t>
  </si>
  <si>
    <t>Debt converted to equity</t>
  </si>
  <si>
    <t>Closing equity</t>
  </si>
  <si>
    <t>Cost of equity</t>
  </si>
  <si>
    <t>IM 2.4.10(1)</t>
  </si>
  <si>
    <t>IM 2.3.1(7)</t>
  </si>
  <si>
    <t>Equity - Crown financing</t>
  </si>
  <si>
    <t>Crown Financing outstanding</t>
  </si>
  <si>
    <t>Net RAB balance for interest calculation</t>
  </si>
  <si>
    <t>Shares redeemed</t>
  </si>
  <si>
    <t>NZD 000</t>
  </si>
  <si>
    <t>Current Year Actual</t>
  </si>
  <si>
    <t>Excluding benefit of crown financing</t>
  </si>
  <si>
    <t>Annual crown financing</t>
  </si>
  <si>
    <t>from S1a&amp;S1b</t>
  </si>
  <si>
    <t>Including wash-ups and crown financing</t>
  </si>
  <si>
    <t>Cell L32</t>
  </si>
  <si>
    <t>Agrees with cell G74 value</t>
  </si>
  <si>
    <t>Agrees with cell I74 value</t>
  </si>
  <si>
    <t>Test for cell I74 conditional formatting (expenses cash outflow)</t>
  </si>
  <si>
    <t>Agrees with cell J74 value</t>
  </si>
  <si>
    <t>Cell K34</t>
  </si>
  <si>
    <t>Cell K35</t>
  </si>
  <si>
    <t>Cell K36</t>
  </si>
  <si>
    <t>Agrees with cell K74 value</t>
  </si>
  <si>
    <t>Test for cell K74 conditional formatting (asset  disposals)</t>
  </si>
  <si>
    <t>Test for cell L74 conditional formatting (other regulated income)</t>
  </si>
  <si>
    <t>Agrees with cell L74 value</t>
  </si>
  <si>
    <t>Less adjustment due to deregulation /disposal</t>
  </si>
  <si>
    <t>Planning Period</t>
  </si>
  <si>
    <t>CY+1</t>
  </si>
  <si>
    <t>CY+2</t>
  </si>
  <si>
    <t>CY+3</t>
  </si>
  <si>
    <t>CY+4</t>
  </si>
  <si>
    <t>CY+5</t>
  </si>
  <si>
    <t>$000 (in nominal dollars)</t>
  </si>
  <si>
    <t>Value of vested assets</t>
  </si>
  <si>
    <t>Capital expenditure forecast</t>
  </si>
  <si>
    <t>$000 (in constant prices)</t>
  </si>
  <si>
    <t>Subcomponents of expenditure on assets (where known)</t>
  </si>
  <si>
    <t>Research and development</t>
  </si>
  <si>
    <t>Difference between nominal and constant price forecasts</t>
  </si>
  <si>
    <t>$000</t>
  </si>
  <si>
    <t>*include additional rows if needed</t>
  </si>
  <si>
    <t>Capital contributions funding consumer connection</t>
  </si>
  <si>
    <t>All other project or programmes - asset relocations</t>
  </si>
  <si>
    <t>Routine expenditure</t>
  </si>
  <si>
    <t>All other projects or programmes - routine expenditure</t>
  </si>
  <si>
    <t>Atypical expenditure</t>
  </si>
  <si>
    <t>All other projects or programmes - atypical expenditure</t>
  </si>
  <si>
    <t>Customer types defined by Chorus*</t>
  </si>
  <si>
    <t>[Chorus customer type]</t>
  </si>
  <si>
    <t>Extending the network expenditure</t>
  </si>
  <si>
    <t xml:space="preserve">Capital contributions </t>
  </si>
  <si>
    <t>Extending the network expenditure less capital contributions</t>
  </si>
  <si>
    <t>Installation expenditure</t>
  </si>
  <si>
    <t>Installation expenditure less capital contributions</t>
  </si>
  <si>
    <t>Network capacity expenditure</t>
  </si>
  <si>
    <t>Network capacity  expenditure less capital contributions</t>
  </si>
  <si>
    <t>Network sustain and enhance expenditure</t>
  </si>
  <si>
    <t>Network sustain and enhance expenditure less capital contributions</t>
  </si>
  <si>
    <t>Network and customer IT expenditure</t>
  </si>
  <si>
    <t>Network and customer IT expenditure less capital contributions</t>
  </si>
  <si>
    <t>$000 (in constant dollars)</t>
  </si>
  <si>
    <t>% fill 
(lit fibres)</t>
  </si>
  <si>
    <t>Ashburton</t>
  </si>
  <si>
    <t>Auckland</t>
  </si>
  <si>
    <t>Blenheim</t>
  </si>
  <si>
    <t>Christchurch</t>
  </si>
  <si>
    <t>Dunedin</t>
  </si>
  <si>
    <t>Feilding</t>
  </si>
  <si>
    <t>Gisborne</t>
  </si>
  <si>
    <t>Greymouth</t>
  </si>
  <si>
    <t>Hamilton</t>
  </si>
  <si>
    <t>Invercargill</t>
  </si>
  <si>
    <t>Kapiti</t>
  </si>
  <si>
    <t>Levin</t>
  </si>
  <si>
    <t>Masterton</t>
  </si>
  <si>
    <t>Napier &amp; Hastings</t>
  </si>
  <si>
    <t>Nelson</t>
  </si>
  <si>
    <t>New Plymouth</t>
  </si>
  <si>
    <t>Oamaru</t>
  </si>
  <si>
    <t>Palmerston North</t>
  </si>
  <si>
    <t>Pukekohe</t>
  </si>
  <si>
    <t>Queenstown</t>
  </si>
  <si>
    <t>Rotorua</t>
  </si>
  <si>
    <t>Taupo</t>
  </si>
  <si>
    <t>Tauranga</t>
  </si>
  <si>
    <t>Timaru</t>
  </si>
  <si>
    <t>Waiheke Island</t>
  </si>
  <si>
    <t>Waiuku</t>
  </si>
  <si>
    <t>Whanganui</t>
  </si>
  <si>
    <t>Wellington</t>
  </si>
  <si>
    <t>Whakatane</t>
  </si>
  <si>
    <t>Whangarei</t>
  </si>
  <si>
    <t>Rest of NZ</t>
  </si>
  <si>
    <t>TOTALS</t>
  </si>
  <si>
    <t>ref</t>
  </si>
  <si>
    <t>Volumes for new fibre investment</t>
  </si>
  <si>
    <t>Net additional volume</t>
  </si>
  <si>
    <t>Aerial</t>
  </si>
  <si>
    <t>Internal</t>
  </si>
  <si>
    <t>Underground</t>
  </si>
  <si>
    <t>Cabinet Distribution Fibre (sheath length):</t>
  </si>
  <si>
    <t>Backhaul Fibre (sheath length):</t>
  </si>
  <si>
    <t>Feeder Fibre (sheath length):</t>
  </si>
  <si>
    <t>Direct Fed Fibre (sheath length):</t>
  </si>
  <si>
    <t>Fibre Route Length:</t>
  </si>
  <si>
    <t>Subordinated debt premium</t>
  </si>
  <si>
    <t>Cost of subordinated debt</t>
  </si>
  <si>
    <t>Current year</t>
  </si>
  <si>
    <t>Premises Passed</t>
  </si>
  <si>
    <t>Peak to average ratio</t>
  </si>
  <si>
    <t>5 Year Forecast</t>
  </si>
  <si>
    <t>To S2</t>
  </si>
  <si>
    <t>Manholes</t>
  </si>
  <si>
    <t>Ducts</t>
  </si>
  <si>
    <t>OFDF</t>
  </si>
  <si>
    <t>Splitters</t>
  </si>
  <si>
    <t>Fibre Service Leads (sheath length)</t>
  </si>
  <si>
    <t>Metres</t>
  </si>
  <si>
    <t>Poles</t>
  </si>
  <si>
    <t>24 Port</t>
  </si>
  <si>
    <t>48 Port</t>
  </si>
  <si>
    <t xml:space="preserve"> &gt; 48 Port</t>
  </si>
  <si>
    <t>Number of connections</t>
  </si>
  <si>
    <t>Total connections</t>
  </si>
  <si>
    <t>% of sum of peaks</t>
  </si>
  <si>
    <t>access sites</t>
  </si>
  <si>
    <t>mesh sites</t>
  </si>
  <si>
    <t>core sites</t>
  </si>
  <si>
    <t>handover sites</t>
  </si>
  <si>
    <t>ONT devices</t>
  </si>
  <si>
    <t>OLT devices</t>
  </si>
  <si>
    <t>Switches</t>
  </si>
  <si>
    <t>Network spares</t>
  </si>
  <si>
    <t>Connection volumes - closing</t>
  </si>
  <si>
    <t>Connection volumes - opening</t>
  </si>
  <si>
    <t>Non-financial</t>
  </si>
  <si>
    <t>Other product specific revenue</t>
  </si>
  <si>
    <t>Monthly access revenue</t>
  </si>
  <si>
    <t>Connection revenue</t>
  </si>
  <si>
    <t>Total operating revenue</t>
  </si>
  <si>
    <t>From quarterly reports on pricing</t>
  </si>
  <si>
    <t>From Report on Forecast Network Demand</t>
  </si>
  <si>
    <t>From Previous year's closing connection volumes</t>
  </si>
  <si>
    <t>PQ-FFLAS</t>
  </si>
  <si>
    <t>ID-Only</t>
  </si>
  <si>
    <t>Sum</t>
  </si>
  <si>
    <t>Regulated Airport</t>
  </si>
  <si>
    <t>SCHEDULE 8: CONSOLIDATION STATEMENT</t>
  </si>
  <si>
    <t>8a: CONSOLIDATION STATEMENT</t>
  </si>
  <si>
    <t>Regulatory/
GAAP Adjustments</t>
  </si>
  <si>
    <t>Unregulated Activities–
GAAP</t>
  </si>
  <si>
    <t>Net income</t>
  </si>
  <si>
    <t>Operating surplus / (deficit) before interest, depreciation, revaluations and tax</t>
  </si>
  <si>
    <t xml:space="preserve">Net operating surplus / (deficit) before interest </t>
  </si>
  <si>
    <t xml:space="preserve">Property plant and equipment </t>
  </si>
  <si>
    <t>8b: NOTES TO CONSOLIDATION STATEMENT</t>
  </si>
  <si>
    <t>8b(i): REGULATORY / GAAP ADJUSTMENTS</t>
  </si>
  <si>
    <t>Description of Regulatory / GAAP Adjustment</t>
  </si>
  <si>
    <t>Affected Line Item</t>
  </si>
  <si>
    <t>Regulatory / GAAP Adjustments *</t>
  </si>
  <si>
    <t>* To correspond with the clause 8a column Regulatory/GAAP adjustments</t>
  </si>
  <si>
    <t>Company–
GAAP</t>
  </si>
  <si>
    <t>Average throughput per user (bits per second)</t>
  </si>
  <si>
    <t>Sum of connection speeds (bits per second)</t>
  </si>
  <si>
    <t>Average speed (bits per second)</t>
  </si>
  <si>
    <t>System peak (maximum observed peak in gigabits per second)</t>
  </si>
  <si>
    <t>Observed</t>
  </si>
  <si>
    <t>Forecast</t>
  </si>
  <si>
    <t>Forecast system peak</t>
  </si>
  <si>
    <t>AMP Planning Period</t>
  </si>
  <si>
    <t>Asset Management Standard Applied</t>
  </si>
  <si>
    <t>Question No.</t>
  </si>
  <si>
    <t>Function</t>
  </si>
  <si>
    <t>Question</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</si>
  <si>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</si>
  <si>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</si>
  <si>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</si>
  <si>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</si>
  <si>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</si>
  <si>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</si>
  <si>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</si>
  <si>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</si>
  <si>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</si>
  <si>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</si>
  <si>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</si>
  <si>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</si>
  <si>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</si>
  <si>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</si>
  <si>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</si>
  <si>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</si>
  <si>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</si>
  <si>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</si>
  <si>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</si>
  <si>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</si>
  <si>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</si>
  <si>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</si>
  <si>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</si>
  <si>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</si>
  <si>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</si>
  <si>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</si>
  <si>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</si>
  <si>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</si>
  <si>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</si>
  <si>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</si>
  <si>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</si>
  <si>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</si>
  <si>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</si>
  <si>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</si>
  <si>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</si>
  <si>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</si>
  <si>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</si>
  <si>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</si>
  <si>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</si>
  <si>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</si>
  <si>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</si>
  <si>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</si>
  <si>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</si>
  <si>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</si>
  <si>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</si>
  <si>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</si>
  <si>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</si>
  <si>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</si>
  <si>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</si>
  <si>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</si>
  <si>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</si>
  <si>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</si>
  <si>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</si>
  <si>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</si>
  <si>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</si>
  <si>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</si>
  <si>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</si>
  <si>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</si>
  <si>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</si>
  <si>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</si>
  <si>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</si>
  <si>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</si>
  <si>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</si>
  <si>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</si>
  <si>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</si>
  <si>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</si>
  <si>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</si>
  <si>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</si>
  <si>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</si>
  <si>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</si>
  <si>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</si>
  <si>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</si>
  <si>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</si>
  <si>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</si>
  <si>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</si>
  <si>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</si>
  <si>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</si>
  <si>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</si>
  <si>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</si>
  <si>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</si>
  <si>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</si>
  <si>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</si>
  <si>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</si>
  <si>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</si>
  <si>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</si>
  <si>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</si>
  <si>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</si>
  <si>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</si>
  <si>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</si>
  <si>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</si>
  <si>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</si>
  <si>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</si>
  <si>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</si>
  <si>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Top management.  The management team that has overall responsibility for asset management.  People involved in the delivery of the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</si>
  <si>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</si>
  <si>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</si>
  <si>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</si>
  <si>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</si>
  <si>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</si>
  <si>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</si>
  <si>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</si>
  <si>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</si>
  <si>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</si>
  <si>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</si>
  <si>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</si>
  <si>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</si>
  <si>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</si>
  <si>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</si>
  <si>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</si>
  <si>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</si>
  <si>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</si>
  <si>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</si>
  <si>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</si>
  <si>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</si>
  <si>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</si>
  <si>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</si>
  <si>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</si>
  <si>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</si>
  <si>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</si>
  <si>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</si>
  <si>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</si>
  <si>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</si>
  <si>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</si>
  <si>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</si>
  <si>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</si>
  <si>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</si>
  <si>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</si>
  <si>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</si>
  <si>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</si>
  <si>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</si>
  <si>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</si>
  <si>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</si>
  <si>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</si>
  <si>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</si>
  <si>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</si>
  <si>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</si>
  <si>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</si>
  <si>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</si>
  <si>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</si>
  <si>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</si>
  <si>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</si>
  <si>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</si>
  <si>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</si>
  <si>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</si>
  <si>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</si>
  <si>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</si>
  <si>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</si>
  <si>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</si>
  <si>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</si>
  <si>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</si>
  <si>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</si>
  <si>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</si>
  <si>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</si>
  <si>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</si>
  <si>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</si>
  <si>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</si>
  <si>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</si>
  <si>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</si>
  <si>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</si>
  <si>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</si>
  <si>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</si>
  <si>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</si>
  <si>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</si>
  <si>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</si>
  <si>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</si>
  <si>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</si>
  <si>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</si>
  <si>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</si>
  <si>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</si>
  <si>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</si>
  <si>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</si>
  <si>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</si>
  <si>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</si>
  <si>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</si>
  <si>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</si>
  <si>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</si>
  <si>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</si>
  <si>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</si>
  <si>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</si>
  <si>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</si>
  <si>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</si>
  <si>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</si>
  <si>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</si>
  <si>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</si>
  <si>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</si>
  <si>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</si>
  <si>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</si>
  <si>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</si>
  <si>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</si>
  <si>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</si>
  <si>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</si>
  <si>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</si>
  <si>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</si>
  <si>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</si>
  <si>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</si>
  <si>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</si>
  <si>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</si>
  <si>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</si>
  <si>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</si>
  <si>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</si>
  <si>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</si>
  <si>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</si>
  <si>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</si>
  <si>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</si>
  <si>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</si>
  <si>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</si>
  <si>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</si>
  <si>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</si>
  <si>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</si>
  <si>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</si>
  <si>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</si>
  <si>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</si>
  <si>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</si>
  <si>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</si>
  <si>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</si>
  <si>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</si>
  <si>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</si>
  <si>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</si>
  <si>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</si>
  <si>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</si>
  <si>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</si>
  <si>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</si>
  <si>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</si>
  <si>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</si>
  <si>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</si>
  <si>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</si>
  <si>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</si>
  <si>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</si>
  <si>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</si>
  <si>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</si>
  <si>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</si>
  <si>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</si>
  <si>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</si>
  <si>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</si>
  <si>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</si>
  <si>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</si>
  <si>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</si>
  <si>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</si>
  <si>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</si>
  <si>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</si>
  <si>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</si>
  <si>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</si>
  <si>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</si>
  <si>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</si>
  <si>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</si>
  <si>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</si>
  <si>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</si>
  <si>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</si>
  <si>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</si>
  <si>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</si>
  <si>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</si>
  <si>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</si>
  <si>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</si>
  <si>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</si>
  <si>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</si>
  <si>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</si>
  <si>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</si>
  <si>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</si>
  <si>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</si>
  <si>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from row 26</t>
  </si>
  <si>
    <t>from row 33</t>
  </si>
  <si>
    <t>from row 79 less product of rows 46, 47 &amp; 48</t>
  </si>
  <si>
    <t>from row 17 and row 18</t>
  </si>
  <si>
    <t>from row 50</t>
  </si>
  <si>
    <t>from rows 18, 46, 47, 48</t>
  </si>
  <si>
    <t>to row 54</t>
  </si>
  <si>
    <t>from V40 mid yr IRR calcs.</t>
  </si>
  <si>
    <t>from X40 mid yr IRR calcs</t>
  </si>
  <si>
    <t xml:space="preserve">from row 44 </t>
  </si>
  <si>
    <t>[plan description]</t>
  </si>
  <si>
    <t>POI Area</t>
  </si>
  <si>
    <t>Number of P2P end user connections within POI area</t>
  </si>
  <si>
    <t>Number of P2P end users within POI area</t>
  </si>
  <si>
    <t>Number of  GPON end users from CO</t>
  </si>
  <si>
    <t>Number of  GPON end users from FFPs</t>
  </si>
  <si>
    <t>CO to FFP capacity 
(total fibres)</t>
  </si>
  <si>
    <t>Number of COs</t>
  </si>
  <si>
    <t>Aggregate maximum peak demand across all ports by POI area</t>
  </si>
  <si>
    <t>Average demand by POI area (gigabits per second)</t>
  </si>
  <si>
    <t>% forecast to be replaced in next 5 years</t>
  </si>
  <si>
    <t>[describe category of asset]</t>
  </si>
  <si>
    <t>H1%</t>
  </si>
  <si>
    <t>H2%</t>
  </si>
  <si>
    <t>H3%</t>
  </si>
  <si>
    <t>H4%</t>
  </si>
  <si>
    <t>Widely used AM practice standards require an organisation to document, authorise and communicate its asset management policy.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</si>
  <si>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and has taken account of stakeholder requirements.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</si>
  <si>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This question explores what an organisation has done to take lifecycle into account in its asset management strategy.</t>
  </si>
  <si>
    <t xml:space="preserve">In order to ensure that the organisation's assets and asset systems deliver the requirements of the asset management policy, strategy and objectives responsibilities need to be allocated to appropriate people who have the necessary authority to fulfil their responsibilities.  </t>
  </si>
  <si>
    <t>Widely used AM practice standards require an organisation to communicate the importance of meeting its asset management requirements such that personnel fully understand, take ownership of, and are fully engaged in the delivery of the asset management requirements.</t>
  </si>
  <si>
    <t>Where an organisation chooses to outsource some of its asset management activities, the organisation must ensure that these outsourced process(es) are under appropriate control to ensure that all the requirements of widely used AM standards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</si>
  <si>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a 5 year time scale then the human resources development plan(s) should align with thise.  Resources include both 'in house' and external resources who undertake asset management activities.</t>
  </si>
  <si>
    <t xml:space="preserve">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t>
  </si>
  <si>
    <t xml:space="preserve">Widely used AM practice standards require an organisation maintain up to date documentation that ensures that its asset management systems (ie, the systems the organisation has in place to meet the standards) can be understood, communicated and operated.   </t>
  </si>
  <si>
    <t>The response to the questions is progressive.  A higher scale cannot be awarded without achieving the requirements of the lower scale.
This question explores how the organisation ensures that information management meets widely used AM practice requirements.</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</si>
  <si>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all phases of the asset lifecycle.</t>
  </si>
  <si>
    <t>Life cycle activities are about the implementation of asset management plan(s) i.e. they are the "doing" phase.  They need to be done effectively and well in order for asset management to have any practical meaning.  As a consequence, widely used standards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</si>
  <si>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t>
  </si>
  <si>
    <t>This question seeks to explore what the organisation has done to comply with the standard practice AM audit requirements.</t>
  </si>
  <si>
    <t>SECTION 1 - SELF-ASSESSMENT QUESTIONS</t>
  </si>
  <si>
    <t>SECTION 2 - DESCRIPTION OF PRACTICES FOR COLLECTING AND MANAGING NETWORK ASSET DATA, MAKING RISK-BASED DECISIONS AND MANAGING COST ESTIMATION MODELS</t>
  </si>
  <si>
    <t>Maturity Level Score</t>
  </si>
  <si>
    <t>MATURITY LEVEL ASSESSMENT GUIDANCE</t>
  </si>
  <si>
    <t>Describe how it plans to ensure it has an audited and regularly-maintained platform for sharing network asset data with internal and external stakeholders</t>
  </si>
  <si>
    <t>Describe how the business plans to systematise processes for collecting and collating network asset data, including data supplied by contractors and other third parties</t>
  </si>
  <si>
    <t>Describe how the business plans to improve knowledge of network asset condition so that assets are replaced in a timely manner</t>
  </si>
  <si>
    <t>Describe how the business plans to test its asset and network performance, evaluate whether it is achieving its asset management policies and objectives, and identify ways to improve the performance of its network.</t>
  </si>
  <si>
    <t>Describe how the business plans to ensure that there is a clear line-of-sight from asset condition data through to the expenditure forecasts and financial reporting.</t>
  </si>
  <si>
    <t>Describe how the business plans to, where appropriate, develop and improve  asset health models so that they are informed by network asset condition data.</t>
  </si>
  <si>
    <t>Describe how the business intends to develop its asset criticality understanding, and how this informs its asset replacement and renewal strategies.</t>
  </si>
  <si>
    <t>Describe how the business intends to improve its network asset risk framework so it can make risk-based decisions, including where appropriate, risk-based decisions based on reliability risk, environmental risk, high-impact low-probability event risk, and safety risk.</t>
  </si>
  <si>
    <t>Describe how the business is developing practices to identify and mitigate safety risks, including the use of a framework such as ALARP to prioritise identified safety risks and to justify investments to mitigate those risks.</t>
  </si>
  <si>
    <t>Describe how the business plans to routinely audit, update, and manage its cost estimation models.</t>
  </si>
  <si>
    <t>Systematised asset management systems should ensure that there is consistency and traceability of technical asset information and condition data, through to the financial systems. This will support robust expenditure forecasting and decision making.
This is consistent with ISO 55002 section 9.1</t>
  </si>
  <si>
    <t xml:space="preserve">Describe whether asset condition information is being captured in its systems in a consistent way so that when the data is extracted, it is meaningful and reliable. Describe what it has put in place by way of processes to achieve this, including how the business intends to ensure consistent and systematic data collection from third party providers who may be engaged in maintenance activitites.
</t>
  </si>
  <si>
    <t>ISO 55000, 6.2</t>
  </si>
  <si>
    <t>ISO 55002, 7.5</t>
  </si>
  <si>
    <t xml:space="preserve">Asset replacement decision making should be a key asset management objective and it should be informed by asset condition data to ensure assets are not replaced to late or too early. Asset condition based decision making also supports expenditure forecasts and reliable asset management plans
</t>
  </si>
  <si>
    <t>ISO 55000, 9.1</t>
  </si>
  <si>
    <t xml:space="preserve">The asset management system should use monitored and measured data to obtain information regarding asset and network performance. This should be used to evaluate whether the asset management policies and objectives are being met, and identify corrective actions and areas for improvement.
</t>
  </si>
  <si>
    <t>ISO 55002, 9.1</t>
  </si>
  <si>
    <t>ISO 55002, 6.2</t>
  </si>
  <si>
    <t xml:space="preserve">Asset health models are key to ensuring that asset replacements can be made in a timely manner and that expenditure forecasts are more robust. In some cases age-based volumetric models, informed by asset outage rates may be more appropriate but where asset health models can be reasonably developed, they should be.
</t>
  </si>
  <si>
    <t>ISO 55002, 6.2.2.3 and 6.2.2.4</t>
  </si>
  <si>
    <t xml:space="preserve">Understanding asset criticality and the impact that asset has on supply reliability if it fails is a key input into intervention prioritisation. 
</t>
  </si>
  <si>
    <t xml:space="preserve">The risk spectrum includes a wide range of risk considerations such as expected event risk, due to asset relaibility events, through to unexpected HILP events that may involve multi-asset long duration outages for events such as earthquakes or floods. Safety risk involves asset failures in the proximity of staff or the public, and environmental risk may involve asset failure that has an environmental impact. A comprehensive risk framework will provide a platform for these risk considerations to inform risk mitigation strategies and expenditure decisions.
</t>
  </si>
  <si>
    <t>ISO 55002, 6.2.2.3 and 6.2.2.4 and clause 22 of the Health and Safety at Work Act 2015</t>
  </si>
  <si>
    <t xml:space="preserve">Using actual project and programme costs to review estimates will help ensure that future forecasts are likely to be more accurate and drive efficiencies.
</t>
  </si>
  <si>
    <t xml:space="preserve">Ensuring that asset and network data is verifiably accurate and enabling platforms for accessing that data made available to internal staff and thrid party providers will improve asset management outcomes.
</t>
  </si>
  <si>
    <t>ISO 55002, 2.5 and  8.3.2 (e)</t>
  </si>
  <si>
    <t xml:space="preserve">Project and programme costs estimation is a key component of robust asset and project investment decision making.  
</t>
  </si>
  <si>
    <t>Description of Practices</t>
  </si>
  <si>
    <t>Standard Ref.</t>
  </si>
  <si>
    <t>SCHEDULE 13: REPORT ON ASSET MANAGEMENT CAPABILITY</t>
  </si>
  <si>
    <t>Standard ref.</t>
  </si>
  <si>
    <t>Scope/purpose of description</t>
  </si>
  <si>
    <t xml:space="preserve">Risk calculations related to safety risk should be sufficiently explicit for decision makers to understand relative asset and network related safety risks, risk prioritisation, and the economic decision making surrounding mitigations if these are to provide risk controls above levels required by network design standards and statutory requirements.
</t>
  </si>
  <si>
    <t>CY-50+</t>
  </si>
  <si>
    <t>CY-46 to -50</t>
  </si>
  <si>
    <t>CY-41 to -45</t>
  </si>
  <si>
    <t>CY-36 to -40</t>
  </si>
  <si>
    <t>CY-31 to -35</t>
  </si>
  <si>
    <t>H5%</t>
  </si>
  <si>
    <t>No. with age unknown</t>
  </si>
  <si>
    <t>No. with
default
dates</t>
  </si>
  <si>
    <t>Data accuracy
(1–4)</t>
  </si>
  <si>
    <t>Data Accuracy</t>
  </si>
  <si>
    <t>N/A</t>
  </si>
  <si>
    <t>CY-26 to -30</t>
  </si>
  <si>
    <t>CY-21 to -25</t>
  </si>
  <si>
    <t>CY-16 to -20</t>
  </si>
  <si>
    <t>CY-11 to-15</t>
  </si>
  <si>
    <t>CY-8</t>
  </si>
  <si>
    <t>CY-7</t>
  </si>
  <si>
    <t>CY-6</t>
  </si>
  <si>
    <t>CY-5</t>
  </si>
  <si>
    <t>CY-10</t>
  </si>
  <si>
    <t>CY-9</t>
  </si>
  <si>
    <t>Layer 1</t>
  </si>
  <si>
    <t>Layer 2</t>
  </si>
  <si>
    <t>Target Score CY+3</t>
  </si>
  <si>
    <t>Initiatives planned to achieve target score</t>
  </si>
  <si>
    <t>Evidence of such activities as road shows, written bulletins, workshops, team talks and management walk-abouts would assist an organisation to demonstrate it is meeting this requirement.</t>
  </si>
  <si>
    <t>In order for an organisation to comply with its legal, regulatory, statutory and other asset management requirements, the organisation first needs to ensure that it knows what they are.  It is necessary to have systematic and auditable mechanisms in place to identify new and changing requirements.  Widely used AM standards also require that requirements are incorporated into the asset management system (e.g. procedure(s) and process(es))</t>
  </si>
  <si>
    <t>One important aspect of continual improvement is where an organisation looks beyond its existing boundaries and knowledge base to look at what 'new things are on the market'.  These new things can include equipment, process(es), tools, etc.  An organisation which does this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</si>
  <si>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Standard error</t>
  </si>
  <si>
    <t>Forecast cost of assets to be replaced in next 5 years $000</t>
  </si>
  <si>
    <t>May be Commission only</t>
  </si>
  <si>
    <t>Network operating costs</t>
  </si>
  <si>
    <t>Regulatory income</t>
  </si>
  <si>
    <t xml:space="preserve">Opening volume </t>
  </si>
  <si>
    <t xml:space="preserve">Closing Volume  </t>
  </si>
  <si>
    <t xml:space="preserve">Closing Volume </t>
  </si>
  <si>
    <t>Asset condition at start of planning period                               (percentage of units by grade)</t>
  </si>
  <si>
    <t>Expenditure</t>
  </si>
  <si>
    <t>total routine expenditure</t>
  </si>
  <si>
    <t>total atypical expenditure</t>
  </si>
  <si>
    <t>Total non-network expenditure</t>
  </si>
  <si>
    <t>Provide commentary on the benefits of merger and acquisition expenditure to the regulated provider, including required disclosures in accordance with Schedule 14 (Mandatory Explanatory Notes)</t>
  </si>
  <si>
    <t>Total operating expenditure</t>
  </si>
  <si>
    <t>5(i): Operating Expenditure</t>
  </si>
  <si>
    <t>SCHEDULE 5: REPORT ON OPERATING EXPENDITURE FOR THE DISCLOSURE YEAR</t>
  </si>
  <si>
    <t xml:space="preserve">7(iii): Operating Expenditure  </t>
  </si>
  <si>
    <t>Operating expenditure</t>
  </si>
  <si>
    <t>7(iv): Subcomponents of Operating Expenditure</t>
  </si>
  <si>
    <t>Operating Expenditure Forecast</t>
  </si>
  <si>
    <t>Subcomponents of operating expenditure (where known)</t>
  </si>
  <si>
    <t>Identifiable non-monetary assets and finance leases</t>
  </si>
  <si>
    <t>Other wash-up amounts</t>
  </si>
  <si>
    <t>Excluding revenue earned from wash-up amounts</t>
  </si>
  <si>
    <r>
      <t xml:space="preserve">2a(i): Qualifying Debt </t>
    </r>
    <r>
      <rPr>
        <sz val="14"/>
        <rFont val="Calibri"/>
        <family val="2"/>
        <scheme val="minor"/>
      </rPr>
      <t>(may be Commission only)</t>
    </r>
  </si>
  <si>
    <r>
      <rPr>
        <b/>
        <sz val="10"/>
        <color theme="1"/>
        <rFont val="Calibri"/>
        <family val="2"/>
        <scheme val="minor"/>
      </rPr>
      <t>Total value of related party transactions</t>
    </r>
    <r>
      <rPr>
        <b/>
        <strike/>
        <sz val="10"/>
        <color theme="1"/>
        <rFont val="Calibri"/>
        <family val="2"/>
        <scheme val="minor"/>
      </rPr>
      <t xml:space="preserve">
</t>
    </r>
    <r>
      <rPr>
        <b/>
        <sz val="10"/>
        <color theme="1"/>
        <rFont val="Calibri"/>
        <family val="2"/>
        <scheme val="minor"/>
      </rPr>
      <t>($000)</t>
    </r>
  </si>
  <si>
    <t>PQ-FFLAS,               ID-only FFLAS</t>
  </si>
  <si>
    <t>Proportion of RAB subject to notional deductible interest calculation</t>
  </si>
  <si>
    <t>Total Depreciation</t>
  </si>
  <si>
    <t>Total Revaluations</t>
  </si>
  <si>
    <t>1a(iv): Wash-up amounts and other adjustments</t>
  </si>
  <si>
    <t>Wash-up amounts and other adjustments</t>
  </si>
  <si>
    <t>Impact of wash-up amounts and other adjustments on the ROI comparable to a vanilla WACC</t>
  </si>
  <si>
    <t>1b(i): Return on Investment</t>
  </si>
  <si>
    <t>1b(ii): Information Supporting the ROI</t>
  </si>
  <si>
    <t>1b(iii): Information Supporting the Monthly ROI</t>
  </si>
  <si>
    <t>Connection capex variable adjustment</t>
  </si>
  <si>
    <t>Insurance expenditure</t>
  </si>
  <si>
    <t>Actual</t>
  </si>
  <si>
    <t>Including all revenue</t>
  </si>
  <si>
    <t>from S1</t>
  </si>
  <si>
    <t>revenue foregone</t>
  </si>
  <si>
    <t>Actual allowable revenue for disclosure year</t>
  </si>
  <si>
    <t>wash-up amount</t>
  </si>
  <si>
    <t>Revenue recoverable through wash-up account</t>
  </si>
  <si>
    <t>from S2.</t>
  </si>
  <si>
    <t>operating revenue</t>
  </si>
  <si>
    <t>2(v): Revenue recoverable through wash-up account</t>
  </si>
  <si>
    <t xml:space="preserve">Forecast ($000) </t>
  </si>
  <si>
    <t>from row 30</t>
  </si>
  <si>
    <t>from row 35</t>
  </si>
  <si>
    <t>from row 78 less product of rows 46, 47 &amp; 48</t>
  </si>
  <si>
    <t>wash-up amount in operating revenue relating to previous years</t>
  </si>
  <si>
    <t>Adjustment to financial loss asset due to deregulation</t>
  </si>
  <si>
    <r>
      <t>CPI</t>
    </r>
    <r>
      <rPr>
        <i/>
        <sz val="10"/>
        <rFont val="Calibri"/>
        <family val="2"/>
        <scheme val="minor"/>
      </rPr>
      <t>t</t>
    </r>
  </si>
  <si>
    <r>
      <t>CPI</t>
    </r>
    <r>
      <rPr>
        <i/>
        <sz val="10"/>
        <rFont val="Calibri"/>
        <family val="2"/>
        <scheme val="minor"/>
      </rPr>
      <t>t-1</t>
    </r>
  </si>
  <si>
    <t>Number of FFPs with FFLAS fibre connections</t>
  </si>
  <si>
    <t>Opening value of fully depreciated and disposed assets</t>
  </si>
  <si>
    <t xml:space="preserve"> ID FFLAS</t>
  </si>
  <si>
    <t>Annual benefit of crown financing wash-up amount</t>
  </si>
  <si>
    <t>Annual benefit of Crown financing wash-up amount</t>
  </si>
  <si>
    <t>Annual benefit of Crown financing</t>
  </si>
  <si>
    <t>Target ($000) ¹</t>
  </si>
  <si>
    <t>Total - PQ fibre assets</t>
  </si>
  <si>
    <t>Total - ID-only fibre assets</t>
  </si>
  <si>
    <t>Total - ID fibre assets</t>
  </si>
  <si>
    <t>Remaining asset life</t>
  </si>
  <si>
    <t>Expected total life</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</si>
  <si>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</si>
  <si>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 xml:space="preserve">Calculation cells may show an incorrect value until precedent cell entries have been completed. Data entry may be assisted by completing the Schedules in the following order: </t>
  </si>
  <si>
    <t xml:space="preserve">ROI – comparable to a post-tax WACC </t>
  </si>
  <si>
    <t>ID FFLAS–
GAAP</t>
  </si>
  <si>
    <t>Network Operating costs</t>
  </si>
  <si>
    <t>5(ii): Subcomponents of Operating Expenditure (where known)</t>
  </si>
  <si>
    <t>Describe how the business plans to ensure capital expenditure and operating expenditure projects and programmes are efficiently delivered and implemented, and meet applicable industry standards.</t>
  </si>
  <si>
    <t>REPORT ON OPERATING EXPENDITURE FOR THE DISCLOSURE YEAR</t>
  </si>
  <si>
    <t>Describe how the business plans use actual costs of completed capital expenditure and operating expenditure projects and programmes, to improve future cost estimates.</t>
  </si>
  <si>
    <t>Corporate opex</t>
  </si>
  <si>
    <t>Corporate capex</t>
  </si>
  <si>
    <t>SCHEDULE 12: REPORT ON FORECAST CAPACITY AND UTILISATION</t>
  </si>
  <si>
    <t>12(i): System capacity and utilisation</t>
  </si>
  <si>
    <t>12a(i): Forecast active GPON connections*</t>
  </si>
  <si>
    <t>Network &amp; customer IT</t>
  </si>
  <si>
    <t>Non-network IT</t>
  </si>
  <si>
    <t>3(i): Regulatory Tax Allowance</t>
  </si>
  <si>
    <t>SCHEDULE 3: REPORT ON REGULATORY TAX ALLOWANCE</t>
  </si>
  <si>
    <t>3(ii): Disclosure of Permanent and Temporary Differences</t>
  </si>
  <si>
    <t xml:space="preserve">3(iii): Reconciliation of Tax Losses </t>
  </si>
  <si>
    <t>3(iv): Regulatory Tax Asset Base Roll-Forward</t>
  </si>
  <si>
    <t>SCHEDULE 5a: REPORT ON COST ALLOCATIONS</t>
  </si>
  <si>
    <t>5a(i): Operating Cost Allocations</t>
  </si>
  <si>
    <t>5a(ii): Other Cost Allocations</t>
  </si>
  <si>
    <t>5a(iii): Changes in Cost Allocations* †</t>
  </si>
  <si>
    <t>SCHEDULE 11: REPORT ON FORECAST CAPITAL EXPENDITURE</t>
  </si>
  <si>
    <t>11(i): Expenditure on Assets Forecast</t>
  </si>
  <si>
    <t>11(ii): Extending the network</t>
  </si>
  <si>
    <t>11(iii): Installations</t>
  </si>
  <si>
    <t>11(iv): Network capacity</t>
  </si>
  <si>
    <t>11(v): Network sustain and enhance</t>
  </si>
  <si>
    <t>11(vi): Network and customer IT</t>
  </si>
  <si>
    <t>11(vii): Non-Network Assets</t>
  </si>
  <si>
    <t>SCHEDULE 11a: REPORT ON FORECAST OPERATING EXPENDITURE</t>
  </si>
  <si>
    <t>SCHEDULE 12a: REPORT ON FORECAST NETWORK DEMAND</t>
  </si>
  <si>
    <t>12a(ii) System Traffic (Gigabits per second)</t>
  </si>
  <si>
    <t>SCHEDULE 4a: REPORT ON ASSET ALLOCATIONS</t>
  </si>
  <si>
    <t>4a(i): Regulated Service Asset Values</t>
  </si>
  <si>
    <t>4a(ii): Changes in Asset Allocations* †</t>
  </si>
  <si>
    <t>4b(ii): Unallocated Regulatory Asset Base</t>
  </si>
  <si>
    <t>4b(iii): Calculation of Revaluation Rate and Revaluation of Assets</t>
  </si>
  <si>
    <t>4b(iv): Roll Forward of Works Under Construction</t>
  </si>
  <si>
    <t>4b(v): Regulatory Depreciation</t>
  </si>
  <si>
    <t>4b(vi): Disclosure of Changes to Depreciation Methods</t>
  </si>
  <si>
    <t>4b(vii): Disclosure by Asset Category</t>
  </si>
  <si>
    <t>4c(ii): Unallocated Regulatory Asset Base</t>
  </si>
  <si>
    <t>4c(iv): Roll Forward of Works Under Construction</t>
  </si>
  <si>
    <t>4c(v): Regulatory Depreciation</t>
  </si>
  <si>
    <t>4c(vi): Disclosure of Changes to Depreciation Methods</t>
  </si>
  <si>
    <t>4c(vii): Disclosure by Asset Category</t>
  </si>
  <si>
    <t>SCHEDULE 10a: PQ FFLAS ASSET REGISTER</t>
  </si>
  <si>
    <t>SCHEDULE 10b: ID-ONLY FFLAS ASSET REGISTER</t>
  </si>
  <si>
    <t>The references labelled 'ref' in the leftmost column of each template can be used to reference individual rows of the template. It may be useful to refer to a row when writing explanatory notes about a specific data point.</t>
  </si>
  <si>
    <t>Schedules 1–13</t>
  </si>
  <si>
    <t>Templates for Schedules 1–13</t>
  </si>
  <si>
    <t xml:space="preserve">These templates have been prepared for use by Chorus when making disclosures under clauses 2.3.1, 2.3.2, and 2.3.3 of the Fibre Information Disclosure Determination 2021. </t>
  </si>
  <si>
    <t>To prepare the templates for disclosure, the date of the last day of the current (disclosure) year should be entered in cell C11, and the date on which the information is disclosed should be entered in cell C9 of the CoverSheet worksheet.</t>
  </si>
  <si>
    <t xml:space="preserve">The cell C11 entry (current year) is used to calculate disclosure years in the column headings that show above some of the tables and in labels adjacent to some entry cells. It is also used to calculate the ‘For year ended’ date in the template title blocks (the title blocks are the teal shaded areas at the top of each template).
Dates should be entered in day/month/year order (Example "31 December 2021").
</t>
  </si>
  <si>
    <t>Schedules 4a and 5a may require new cost or asset category rows to be inserted in the allocation change tables.  Accordingly, cell protection has been removed from rows 107 and 108 of Schedule 4a and rows 75 and 76 of Schedule 5a to allow blocks of rows to be copied. The four steps to add new cost category rows to table 5a(iii) are: Select Excel rows 68:74, copy, select Excel row 76, insert copied cells. Similarly, for table 4a(ii): paste copied cells to row 108.</t>
  </si>
  <si>
    <t>2  From the CY+1 nominal dollar expenditure forecasts disclosed in accordance with clause 2.3.3 for the forecast period starting at the beginning of the disclosure year (the second to last disclosure of Schedules 11 and 11a)</t>
  </si>
  <si>
    <t xml:space="preserve">The templates for some Schedules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</si>
  <si>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 xml:space="preserve">This Schedule provides information on the allocation of operating costs.  Regulated providers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2.5.
</t>
  </si>
  <si>
    <t xml:space="preserve">This Schedule requires a summary of the quantity of assets that make up the network, by asset category and asset class, the estimated condition of the assets, a forecast of the percentage of assets to be replaced and the age profile of assets. 
</t>
  </si>
  <si>
    <t>This Schedule requires a breakdown of current and forecast capacity and utilisation for each area.  Information provided in this table should relate to the operation of the network in its normal steady state configuration.</t>
  </si>
  <si>
    <t>This Schedule requires a forecast of new connections (by consumer type), peak demand and data volumes for the disclosure year and a 5 year planning period. The forecasts should be consistent with the assumptions used in developing the expenditure forecasts in Schedules 11 and Schedule 11a and the capacity and utilisation forecasts in Schedule 12.</t>
  </si>
  <si>
    <t>This Schedule requires information on Chorus's self-assessment of the maturity of its asset management practices and a descriptions of its practices for collecting and managing network data, making risk-based decisions and managing cost estimation models.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</si>
  <si>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</si>
  <si>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 xml:space="preserve">Schedule 1 cells G69, I69:L69 will change colour if the total cashflows do not equal the corresponding values in table 1(ii) of Schedule 1.
Schedule 4 cells N97:N125 and N127 will change colour if the RAB values do not equal the corresponding values in table 4(ii) of Schedule 4.
</t>
  </si>
  <si>
    <t>1b</t>
  </si>
  <si>
    <t>4c</t>
  </si>
  <si>
    <t>5a</t>
  </si>
  <si>
    <t>10b</t>
  </si>
  <si>
    <t>11a</t>
  </si>
  <si>
    <t>12a</t>
  </si>
  <si>
    <t>REPORT ON CAPEX FORECAST</t>
  </si>
  <si>
    <t>REPORT ON OPEX FORECAST</t>
  </si>
  <si>
    <t>REPORT ON CAPACITY FORECAST</t>
  </si>
  <si>
    <t>REPORT ON DEMAND FORECAST</t>
  </si>
  <si>
    <t>REPORT ON ASSET MANAGEMENT CAPABILITY</t>
  </si>
  <si>
    <t>REPORT ON ID-ONLY FFLAS IRR</t>
  </si>
  <si>
    <t>Net Drawdowns/Repayments</t>
  </si>
  <si>
    <t>This Schedule requires information on the Return on Investment (ROI) for the regulated provider relative to the Commerce Commission's estimates of post tax WACC and vanilla WACC. Chorus must calculate their ROI based on a monthly basis if required by clause 2.3.13 of the Determination or if it elects to. If a regulated provider makes this election, information supporting this calculation must be provided in 1(iii). 
Regulated providers must provide explanatory comment on their ROI in Schedule 14 (Mandatory Explanatory Notes).
This information is part of audited disclosure information (as defined in clause 1.4.3 of the Determination), and so is subject to the assurance report required by section 2.5.</t>
  </si>
  <si>
    <t>1  From the nominal dollar target revenue for the disclosure year disclosed under clause 2.3.28  of this determination</t>
  </si>
  <si>
    <t xml:space="preserve">This Schedule requires information on the calculation of regulatory profit for the regulated provider for the disclosure year. All regulated providers must complete all sections and  provide explanatory comment on their regulatory profit in Schedule 14 (Mandatory Explanatory Notes). 
This information is part of audited disclosure information (as defined in section 1.4.3 of the ID determination), and so is subject to the assurance report required by section 2.5.
</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</si>
  <si>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1.4.3 of the ID determination), and so is subject to the assurance report required by section 2.5.
</t>
  </si>
  <si>
    <t xml:space="preserve">This Schedule requires information on the roll-forward of crown financing and the calculation of notional deductible interest for the disclosure year. Chorus must complete all sections and  provide explanatory comment on their crown financing in Schedule 14 (Mandatory Explanatory Notes). 
This information is part of audited disclosure information (as defined in section 1.4.3 of the ID determination), and so is subject to the assurance report required by section 2.5.
</t>
  </si>
  <si>
    <t>This Schedule requires information on the calculation of the regulatory tax allowance. This information is used to calculate regulatory profit/loss in Schedule 2 (regulatory profit). 
regulated providers must provide explanatory commentary on the information disclosed in this Schedule, in Schedule 14 (Mandatory Explanatory Notes).
This information is part of audited disclosure information (as defined in section 1.4.3 of the ID determination), and so is subject to the assurance report required by section 2.5.</t>
  </si>
  <si>
    <t xml:space="preserve">This Schedule requires information on the calculation of the ID FFLAS Regulatory Asset Base (RAB) value to the end of this disclosure year. This informs the ROI calculation in Schedule 1. 
Regulated providers must provide explanatory comment on the value of their RAB in Schedule 14 (Mandatory Explanatory Notes). This information is part of audited disclosure information (as defined in section 1.4.3 of the ID determination), and so is subject to the assurance report required by section 2.5.
</t>
  </si>
  <si>
    <t xml:space="preserve">This Schedule requires information on the allocation of asset values. This information supports the calculation of the RAB value in Schedule 4.
Regulated providers must provide explanatory comment on their cost allocation in Schedule 14 (Mandatory Explanatory Notes), including on the impact of any changes in asset allocations. This information is part of audited disclosure information (as defined in section 1.4.3 of the ID determination), and so is subject to the assurance report required by section 2.5.
</t>
  </si>
  <si>
    <t xml:space="preserve">This Schedule requires information on the calculation of the PQ FFLAS Regulatory Asset Base (RAB) value to the end of this disclosure year. This informs the ROI calculation in Schedule 1. 
Regulated providers must provide explanatory comment on the value of their RAB in Schedule 14 (Mandatory Explanatory Notes). This information is part of audited disclosure information (as defined in section 1.4.3 of the ID determination), and so is subject to the assurance report required by section 2.5.
</t>
  </si>
  <si>
    <t xml:space="preserve">This Schedule requires information on the calculation of the ID-only FFLAS Regulatory Asset Base (RAB) value to the end of this disclosure year. This informs the ROI calculation in Schedule 1. 
Regulated providers must provide explanatory comment on the value of their RAB in Schedule 14 (Mandatory Explanatory Notes). This information is part of audited disclosure information (as defined in section 1.4.3 of the ID determination), and so is subject to the assurance report required by section 2.5.
</t>
  </si>
  <si>
    <t>This Schedule requires a breakdown of operating expenditure incurred in the disclosure year. 
Regulated providers must provide explanatory comment on the value of their RAB in Schedule 14 (Mandatory Explanatory Notes). This information is part of audited disclosure information (as defined in section 1.4.3 of the ID determination), and so is subject to the assurance report required by section 2.5.</t>
  </si>
  <si>
    <t>This Schedule requires a breakdown of capital expenditure on assets incurred in the disclosure year, including any assets in respect of which capital contributions are received. Information on expenditure on assets must be provided on an accounting accruals basis and must exclude finance costs.  
Regulated providers must provide explanatory comment on their expenditure on assets in Schedule 14 (Mandatory Explanatory Notes).
This information is part of audited disclosure information (as defined in section 1.4.3 of the ID determination), and so is subject to the assurance report required by section 2.5.</t>
  </si>
  <si>
    <t xml:space="preserve">This Schedule compares actual revenue and expenditure to the previous forecasts that were made for the disclosure year. Accordingly, this Schedule requires the forecast revenue and expenditure information from previous disclosures to be inserted. 
Regulated providers must provide explanatory comment on the variance between actual and target revenue and forecast expenditure in Schedule 14 (Mandatory Explanatory Notes). This information is part of the audited disclosure information (as defined in section 1.4.3 of the ID determination), and so is subject to the assurance report required by section 2.5. For the purpose of this audit, target revenue and forecast expenditures only need to be verified back to previous disclosures.
</t>
  </si>
  <si>
    <t xml:space="preserve">This Schedule provides information on adjustments to reconcile company results reported under GAAP to the disclosed values under the ID Determination. 
This information is part of audited disclosure information (as defined in clause 1.4.3 of the ID determination), and so is subject to the assurance report required by clause 2.5.
</t>
  </si>
  <si>
    <t xml:space="preserve">This Schedule provides information on the valuation of related party transactions, in accordance with clause 2.3.1 of the ID determination. 
This information is part of audited disclosure information (as defined in clause 1.4.3 of the ID determination), and so is subject to the assurance report required by clause 2.5.
</t>
  </si>
  <si>
    <t xml:space="preserve">This Schedule requires a breakdown of forecast expenditure on assets for the current disclosure year and a 5 year planning period. The forecast is to be expressed in both constant price and nominal dollar terms. Also required is a forecast of the value of commissioned assets (i.e., the value of RAB additions) 
Chorus must provide explanatory comment on the difference between constant price and nominal dollar forecasts of expenditure on assets in Schedule 14a (Mandatory Explanatory Notes).
This information is not part of audited disclosure information (as defined in clause 1.4.3 of the ID determination).
</t>
  </si>
  <si>
    <t xml:space="preserve">This Schedule requires a breakdown of forecast operating expenditure for the disclosure year and a 5 year planning period. The forecast is to be expressed in both constant price and nominal dollar terms. 
Chorus must provide explanatory comment on the difference between constant price and nominal dollar operating expenditure forecasts in Schedule 14a (Mandatory Explanatory Notes).
This information is not part of audited disclosure information (as defined in clause 1.4.3 of the ID determination).
</t>
  </si>
  <si>
    <t>SCHEDULE 1a: REPORT ON ID RETURN ON INVESTMENT</t>
  </si>
  <si>
    <t>SCHEDULE 1b: REPORT ON PQ FFLAS RETURN ON INVESTMENT</t>
  </si>
  <si>
    <t>1b(iv): Wash-up amounts and other adjustments</t>
  </si>
  <si>
    <t>SCHEDULE 1c: REPORT ON ID-ONLY FFLAS RETURN ON INVESTMENT</t>
  </si>
  <si>
    <t>1c(i): Return on Investment</t>
  </si>
  <si>
    <t>1c(ii): Information Supporting the ROI</t>
  </si>
  <si>
    <t>1c(iii): Information Supporting the Monthly ROI</t>
  </si>
  <si>
    <t>SCHEDULE 4b: REPORT ON VALUE OF THE ID FFLAS REGULATORY ASSET BASE (ROLLED FORWARD)</t>
  </si>
  <si>
    <t>4b(i): ID FFLAS Regulatory Asset Base Value (Rolled Forward)</t>
  </si>
  <si>
    <t>SCHEDULE 4c: REPORT ON VALUE OF THE PQ FFLAS REGULATORY ASSET BASE (ROLLED FORWARD)</t>
  </si>
  <si>
    <t>4c(i): PQ FFLAS Regulatory Asset Base Value (Rolled Forward)</t>
  </si>
  <si>
    <t>4b(iii): Calculation of Revaluation Rate and Revaluation of Assetsc</t>
  </si>
  <si>
    <t>SCHEDULE 4d: REPORT ON VALUE OF THE ID-ONLY FFLAS REGULATORY ASSET BASE (ROLLED FORWARD)</t>
  </si>
  <si>
    <t>4d(i): ID-ONLY FFLAS Regulatory Asset Base Value (Rolled Forward)</t>
  </si>
  <si>
    <t>4d(ii): Unallocated Regulatory Asset Base</t>
  </si>
  <si>
    <t>4d(iii): Calculation of Revaluation Rate and Revaluation of Assets</t>
  </si>
  <si>
    <t>4d(iv): Roll Forward of Works Under Construction</t>
  </si>
  <si>
    <t>4d(v): Regulatory Depreciation</t>
  </si>
  <si>
    <t>4d(vi): Disclosure of Changes to Depreciation Methods</t>
  </si>
  <si>
    <t>4d(vii): Disclosure by Asset Category</t>
  </si>
  <si>
    <t>1c</t>
  </si>
  <si>
    <t>4d</t>
  </si>
  <si>
    <t xml:space="preserve">1. Coversheet
2. Schedules 2a, 2b, 3
3. Schedules 4a, 5a
4. Schedules 5, 6
5. Schedule 8, 2
6. Schedule 4b, 4c, 4d
7. Schedule 7
8. Schedules 1a, 1b, 1c, 9
9. All remaining Schedules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</si>
</sst>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_)"/>
    <numFmt numFmtId="170" formatCode="_(\ #,##0_);_ \(#,##0\);_(\ &quot;–&quot;??_);_(\ @_)"/>
    <numFmt numFmtId="171" formatCode="_(\ #,##0.00_);\ \(#,##0.00\);_(\ &quot;–&quot;??_);_(\ @_)"/>
    <numFmt numFmtId="172" formatCode="_(\ #,##0%_);\(#,##0%\);_(\ &quot;–&quot;??_);_(\ @_)"/>
    <numFmt numFmtId="173" formatCode="_(\ #,##0.0_);\ \(#,##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 numFmtId="193" formatCode="#,##0\ ;\(#,##0\);\-"/>
    <numFmt numFmtId="194" formatCode="#,##0%\ ;\(#,##0%\);\-"/>
    <numFmt numFmtId="195" formatCode="_(\ #,##0.0%_);\(#,##0.0%\);_(\ &quot;–&quot;??_);_(\ @_)"/>
    <numFmt numFmtId="196" formatCode="_(* #,##0_);_(* \(#,##0\);_(* &quot;-&quot;??_);_(@_)"/>
    <numFmt numFmtId="197" formatCode="[Magenta]&quot;Err&quot;;[Magenta]&quot;Err&quot;;[Blue]&quot;OK&quot;"/>
    <numFmt numFmtId="198" formatCode="_(* #,##0_);_(* \(#,##0\);_(* &quot;–&quot;??_);\(@_)"/>
    <numFmt numFmtId="199" formatCode="_(* #,##0_);_(* \(#,##0\);_(* &quot;–&quot;??_);_(* @_)"/>
    <numFmt numFmtId="200" formatCode="0.0000"/>
    <numFmt numFmtId="201" formatCode="_(* #,##0.0000_);_(* \(#,##0.0000\);_(* &quot;-&quot;??_);_(@_)"/>
  </numFmts>
  <fonts count="140" x14ac:knownFonts="1">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sz val="10"/>
      <color indexed="8"/>
      <name val="Calibri"/>
      <family val="2"/>
    </font>
    <font>
      <b/>
      <sz val="12"/>
      <color indexed="8"/>
      <name val="Calibri"/>
      <family val="1"/>
    </font>
    <font>
      <b/>
      <sz val="10"/>
      <color indexed="8"/>
      <name val="Calibri"/>
      <family val="1"/>
    </font>
    <font>
      <b/>
      <sz val="10"/>
      <name val="Calibri"/>
      <family val="2"/>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sz val="10"/>
      <color indexed="8"/>
      <name val="Arial"/>
      <family val="1"/>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i/>
      <sz val="12"/>
      <name val="Calibri"/>
      <family val="2"/>
      <scheme val="minor"/>
    </font>
    <font>
      <b/>
      <i/>
      <sz val="12"/>
      <color theme="1"/>
      <name val="Calibri"/>
      <family val="2"/>
      <scheme val="maj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u/>
      <sz val="10"/>
      <color theme="10"/>
      <name val="Calibri"/>
      <family val="4"/>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z val="10"/>
      <color theme="0"/>
      <name val="Calibri"/>
      <family val="2"/>
    </font>
    <font>
      <i/>
      <sz val="10"/>
      <color theme="0"/>
      <name val="Calibri"/>
      <family val="2"/>
    </font>
    <font>
      <sz val="10"/>
      <color theme="0"/>
      <name val="Calibri"/>
      <family val="2"/>
      <scheme val="minor"/>
    </font>
    <font>
      <i/>
      <sz val="10"/>
      <color theme="0"/>
      <name val="Calibri"/>
      <family val="2"/>
      <scheme val="minor"/>
    </font>
    <font>
      <b/>
      <sz val="12"/>
      <color theme="0"/>
      <name val="Calibri"/>
      <family val="2"/>
    </font>
    <font>
      <b/>
      <sz val="16"/>
      <color theme="0"/>
      <name val="Calibri"/>
      <family val="2"/>
      <scheme val="minor"/>
    </font>
    <font>
      <b/>
      <sz val="13"/>
      <color theme="0"/>
      <name val="Calibri"/>
      <family val="2"/>
      <scheme val="minor"/>
    </font>
    <font>
      <i/>
      <sz val="12"/>
      <color theme="0"/>
      <name val="Calibri"/>
      <family val="2"/>
      <scheme val="minor"/>
    </font>
    <font>
      <b/>
      <sz val="9"/>
      <color indexed="81"/>
      <name val="Tahoma"/>
      <family val="2"/>
    </font>
    <font>
      <sz val="9"/>
      <color indexed="81"/>
      <name val="Tahoma"/>
      <family val="2"/>
    </font>
    <font>
      <sz val="10"/>
      <color rgb="FFFF0000"/>
      <name val="Calibri"/>
      <family val="2"/>
    </font>
    <font>
      <i/>
      <sz val="8"/>
      <name val="Calibri"/>
      <family val="2"/>
    </font>
    <font>
      <i/>
      <sz val="12"/>
      <color theme="0"/>
      <name val="Calibri"/>
      <family val="2"/>
    </font>
    <font>
      <b/>
      <sz val="13"/>
      <color theme="0"/>
      <name val="Calibri"/>
      <family val="2"/>
    </font>
    <font>
      <b/>
      <sz val="16"/>
      <color theme="0"/>
      <name val="Calibri"/>
      <family val="2"/>
    </font>
    <font>
      <sz val="14"/>
      <color theme="0"/>
      <name val="Calibri"/>
      <family val="2"/>
    </font>
    <font>
      <b/>
      <sz val="16"/>
      <name val="Calibri"/>
      <family val="2"/>
      <scheme val="minor"/>
    </font>
    <font>
      <i/>
      <sz val="10"/>
      <color theme="1"/>
      <name val="Calibri"/>
      <family val="2"/>
      <scheme val="minor"/>
    </font>
    <font>
      <b/>
      <sz val="10"/>
      <color rgb="FFFF0000"/>
      <name val="Calibri"/>
      <family val="2"/>
      <scheme val="minor"/>
    </font>
    <font>
      <strike/>
      <sz val="10"/>
      <color rgb="FFFF0000"/>
      <name val="Calibri"/>
      <family val="2"/>
      <scheme val="minor"/>
    </font>
    <font>
      <strike/>
      <sz val="10"/>
      <color rgb="FFFF0000"/>
      <name val="Calibri"/>
      <family val="4"/>
      <scheme val="minor"/>
    </font>
    <font>
      <strike/>
      <sz val="10"/>
      <color rgb="FFFF0000"/>
      <name val="Arial"/>
      <family val="2"/>
    </font>
    <font>
      <b/>
      <sz val="14"/>
      <color theme="1"/>
      <name val="Calibri"/>
      <family val="2"/>
      <scheme val="minor"/>
    </font>
    <font>
      <b/>
      <strike/>
      <sz val="10"/>
      <color theme="1"/>
      <name val="Calibri"/>
      <family val="2"/>
      <scheme val="minor"/>
    </font>
    <font>
      <b/>
      <strike/>
      <u/>
      <sz val="10"/>
      <color rgb="FFFF0000"/>
      <name val="Calibri"/>
      <family val="2"/>
      <scheme val="minor"/>
    </font>
    <font>
      <sz val="10"/>
      <color rgb="FFFF0000"/>
      <name val="Calibri"/>
      <family val="2"/>
      <scheme val="minor"/>
    </font>
    <font>
      <sz val="11"/>
      <name val="Calibri"/>
      <family val="2"/>
      <scheme val="minor"/>
    </font>
    <font>
      <b/>
      <sz val="11"/>
      <name val="Calibri"/>
      <family val="2"/>
      <scheme val="minor"/>
    </font>
    <font>
      <b/>
      <sz val="18"/>
      <name val="Calibri"/>
      <family val="2"/>
      <scheme val="minor"/>
    </font>
    <font>
      <b/>
      <sz val="8"/>
      <color indexed="12"/>
      <name val="Arial"/>
      <family val="2"/>
    </font>
    <font>
      <b/>
      <sz val="8"/>
      <name val="Arial"/>
      <family val="2"/>
    </font>
    <font>
      <u/>
      <sz val="11"/>
      <color theme="10"/>
      <name val="Calibri"/>
      <family val="2"/>
      <scheme val="minor"/>
    </font>
    <font>
      <sz val="11"/>
      <color rgb="FF9C5700"/>
      <name val="Calibri"/>
      <family val="2"/>
      <scheme val="minor"/>
    </font>
    <font>
      <sz val="18"/>
      <color theme="3"/>
      <name val="Calibri"/>
      <family val="2"/>
      <scheme val="major"/>
    </font>
    <font>
      <sz val="9"/>
      <color indexed="8"/>
      <name val="Arial Narrow"/>
      <family val="2"/>
    </font>
    <font>
      <sz val="8"/>
      <color indexed="8"/>
      <name val="Calibri"/>
      <family val="2"/>
    </font>
    <font>
      <b/>
      <i/>
      <sz val="10"/>
      <name val="Calibri"/>
      <family val="2"/>
      <scheme val="minor"/>
    </font>
    <font>
      <b/>
      <sz val="15"/>
      <color theme="3"/>
      <name val="Calibri"/>
      <family val="2"/>
    </font>
    <font>
      <b/>
      <sz val="13"/>
      <color theme="1"/>
      <name val="Calibri"/>
      <family val="1"/>
      <scheme val="major"/>
    </font>
    <font>
      <b/>
      <sz val="13"/>
      <color theme="4"/>
      <name val="Calibri"/>
      <family val="4"/>
      <scheme val="minor"/>
    </font>
    <font>
      <b/>
      <sz val="10"/>
      <color rgb="FF000000"/>
      <name val="Calibri"/>
      <family val="2"/>
    </font>
    <font>
      <sz val="10"/>
      <color theme="8"/>
      <name val="Calibri"/>
      <family val="4"/>
      <scheme val="minor"/>
    </font>
    <font>
      <sz val="8"/>
      <color theme="1"/>
      <name val="Calibri"/>
      <family val="1"/>
      <scheme val="major"/>
    </font>
    <font>
      <sz val="10"/>
      <color theme="8"/>
      <name val="Calibri"/>
      <family val="2"/>
      <scheme val="minor"/>
    </font>
    <font>
      <b/>
      <sz val="11"/>
      <color theme="3"/>
      <name val="Calibri"/>
      <family val="2"/>
    </font>
    <font>
      <sz val="9"/>
      <name val="Calibri"/>
      <family val="2"/>
      <scheme val="minor"/>
    </font>
    <font>
      <b/>
      <sz val="12"/>
      <color theme="1"/>
      <name val="Calibri"/>
      <family val="2"/>
      <scheme val="major"/>
    </font>
    <font>
      <i/>
      <sz val="8"/>
      <name val="Arial"/>
      <family val="2"/>
    </font>
    <font>
      <i/>
      <sz val="8"/>
      <color theme="1"/>
      <name val="Calibri"/>
      <family val="4"/>
      <scheme val="minor"/>
    </font>
    <font>
      <i/>
      <sz val="8"/>
      <color theme="1"/>
      <name val="Calibri"/>
      <family val="2"/>
      <scheme val="minor"/>
    </font>
    <font>
      <sz val="8"/>
      <color theme="1"/>
      <name val="Calibri"/>
      <family val="2"/>
      <scheme val="major"/>
    </font>
    <font>
      <sz val="14"/>
      <color theme="0"/>
      <name val="Calibri"/>
      <family val="1"/>
      <scheme val="major"/>
    </font>
    <font>
      <i/>
      <sz val="8"/>
      <color theme="0"/>
      <name val="Arial"/>
      <family val="2"/>
    </font>
    <font>
      <b/>
      <sz val="16"/>
      <color rgb="FF0070C0"/>
      <name val="Calibri"/>
      <family val="2"/>
      <scheme val="minor"/>
    </font>
    <font>
      <sz val="12"/>
      <color rgb="FF0070C0"/>
      <name val="Calibri"/>
      <family val="2"/>
      <scheme val="minor"/>
    </font>
    <font>
      <sz val="12"/>
      <color theme="1"/>
      <name val="Calibri"/>
      <family val="2"/>
      <scheme val="minor"/>
    </font>
    <font>
      <sz val="12"/>
      <color rgb="FF212529"/>
      <name val="Arial"/>
      <family val="2"/>
    </font>
    <font>
      <b/>
      <i/>
      <sz val="12"/>
      <name val="Calibri"/>
      <family val="2"/>
      <scheme val="minor"/>
    </font>
    <font>
      <u/>
      <sz val="12"/>
      <name val="Calibri"/>
      <family val="2"/>
      <scheme val="minor"/>
    </font>
    <font>
      <u/>
      <sz val="11"/>
      <color theme="1"/>
      <name val="Calibri"/>
      <family val="2"/>
      <scheme val="minor"/>
    </font>
    <font>
      <sz val="12"/>
      <color rgb="FFFF0000"/>
      <name val="Calibri"/>
      <family val="2"/>
      <scheme val="minor"/>
    </font>
    <font>
      <sz val="14"/>
      <name val="Calibri"/>
      <family val="2"/>
      <scheme val="minor"/>
    </font>
    <font>
      <sz val="11"/>
      <color theme="0"/>
      <name val="Calibri"/>
      <family val="2"/>
      <scheme val="minor"/>
    </font>
  </fonts>
  <fills count="3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7C0AA"/>
        <bgColor indexed="64"/>
      </patternFill>
    </fill>
    <fill>
      <patternFill patternType="solid">
        <fgColor rgb="FF639B9F"/>
        <bgColor indexed="64"/>
      </patternFill>
    </fill>
    <fill>
      <patternFill patternType="solid">
        <fgColor theme="1"/>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DDD9C3"/>
        <bgColor rgb="FF000000"/>
      </patternFill>
    </fill>
    <fill>
      <patternFill patternType="solid">
        <fgColor theme="0" tint="-0.14999847407452621"/>
        <bgColor indexed="64"/>
      </patternFill>
    </fill>
    <fill>
      <patternFill patternType="solid">
        <fgColor rgb="FFC7C0AA"/>
        <bgColor rgb="FF000000"/>
      </patternFill>
    </fill>
    <fill>
      <patternFill patternType="solid">
        <fgColor theme="1" tint="0.49998474074526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style="dotted">
        <color auto="1"/>
      </right>
      <top/>
      <bottom/>
      <diagonal/>
    </border>
    <border>
      <left style="thin">
        <color auto="1"/>
      </left>
      <right style="thin">
        <color auto="1"/>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style="thin">
        <color indexed="64"/>
      </right>
      <top style="thin">
        <color theme="7"/>
      </top>
      <bottom style="thin">
        <color theme="7"/>
      </bottom>
      <diagonal/>
    </border>
    <border>
      <left/>
      <right style="thin">
        <color indexed="64"/>
      </right>
      <top style="thin">
        <color theme="7"/>
      </top>
      <bottom/>
      <diagonal/>
    </border>
    <border>
      <left/>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theme="5"/>
      </right>
      <top/>
      <bottom style="thin">
        <color theme="5"/>
      </bottom>
      <diagonal/>
    </border>
    <border>
      <left/>
      <right/>
      <top style="thin">
        <color indexed="64"/>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indexed="64"/>
      </bottom>
      <diagonal/>
    </border>
    <border>
      <left/>
      <right/>
      <top/>
      <bottom style="thin">
        <color indexed="64"/>
      </bottom>
      <diagonal/>
    </border>
    <border>
      <left style="thin">
        <color theme="5"/>
      </left>
      <right style="thin">
        <color theme="5"/>
      </right>
      <top style="thin">
        <color theme="5"/>
      </top>
      <bottom/>
      <diagonal/>
    </border>
    <border>
      <left style="thin">
        <color theme="5"/>
      </left>
      <right/>
      <top style="thin">
        <color indexed="8"/>
      </top>
      <bottom/>
      <diagonal/>
    </border>
    <border>
      <left/>
      <right/>
      <top style="thin">
        <color indexed="0"/>
      </top>
      <bottom/>
      <diagonal/>
    </border>
    <border>
      <left/>
      <right style="thin">
        <color indexed="64"/>
      </right>
      <top style="thin">
        <color indexed="0"/>
      </top>
      <bottom/>
      <diagonal/>
    </border>
    <border>
      <left style="thin">
        <color theme="5"/>
      </left>
      <right/>
      <top/>
      <bottom/>
      <diagonal/>
    </border>
    <border>
      <left style="thin">
        <color indexed="64"/>
      </left>
      <right style="thin">
        <color indexed="64"/>
      </right>
      <top style="thin">
        <color indexed="64"/>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top/>
      <bottom style="thin">
        <color indexed="0"/>
      </bottom>
      <diagonal/>
    </border>
    <border>
      <left/>
      <right style="thin">
        <color indexed="64"/>
      </right>
      <top/>
      <bottom style="thin">
        <color indexed="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64"/>
      </right>
      <top style="thin">
        <color auto="1"/>
      </top>
      <bottom/>
      <diagonal/>
    </border>
  </borders>
  <cellStyleXfs count="237">
    <xf numFmtId="0" fontId="0" fillId="0" borderId="0"/>
    <xf numFmtId="166" fontId="1" fillId="0" borderId="0" applyFont="0" applyFill="0" applyBorder="0" applyAlignment="0" applyProtection="0"/>
    <xf numFmtId="0" fontId="29" fillId="3" borderId="0" applyFill="0" applyBorder="0"/>
    <xf numFmtId="0" fontId="29" fillId="3" borderId="0" applyFill="0" applyBorder="0">
      <alignment wrapText="1"/>
    </xf>
    <xf numFmtId="0" fontId="30" fillId="4" borderId="1" applyFill="0">
      <alignment horizontal="center"/>
    </xf>
    <xf numFmtId="0" fontId="32" fillId="0" borderId="1" applyNumberFormat="0">
      <protection locked="0"/>
    </xf>
    <xf numFmtId="0" fontId="33" fillId="3" borderId="0"/>
    <xf numFmtId="175" fontId="24" fillId="0" borderId="0" applyFont="0" applyFill="0" applyBorder="0" applyAlignment="0" applyProtection="0">
      <protection locked="0"/>
    </xf>
    <xf numFmtId="0" fontId="34" fillId="3" borderId="0" applyNumberFormat="0" applyFill="0" applyBorder="0">
      <alignment horizontal="left"/>
    </xf>
    <xf numFmtId="0" fontId="35" fillId="4" borderId="0" applyNumberFormat="0" applyFill="0" applyBorder="0" applyAlignment="0" applyProtection="0"/>
    <xf numFmtId="0" fontId="36" fillId="4" borderId="0" applyNumberFormat="0" applyFill="0" applyBorder="0">
      <alignment horizontal="right"/>
    </xf>
    <xf numFmtId="0" fontId="14" fillId="4" borderId="0" applyFont="0" applyAlignment="0"/>
    <xf numFmtId="0" fontId="37" fillId="4" borderId="0" applyFill="0" applyBorder="0">
      <alignment vertical="top" wrapText="1"/>
    </xf>
    <xf numFmtId="0" fontId="29" fillId="4" borderId="0" applyFill="0" applyAlignment="0">
      <alignment horizontal="center"/>
    </xf>
    <xf numFmtId="0" fontId="38" fillId="0" borderId="0" applyNumberFormat="0" applyFill="0" applyAlignment="0"/>
    <xf numFmtId="0" fontId="39" fillId="3" borderId="0" applyFill="0" applyBorder="0"/>
    <xf numFmtId="0" fontId="40" fillId="3" borderId="0" applyFill="0" applyBorder="0"/>
    <xf numFmtId="0" fontId="41" fillId="3" borderId="0" applyFill="0" applyBorder="0">
      <alignment horizontal="left"/>
    </xf>
    <xf numFmtId="0" fontId="41" fillId="3" borderId="0" applyFill="0" applyBorder="0">
      <alignment horizontal="center" wrapText="1"/>
    </xf>
    <xf numFmtId="0" fontId="41" fillId="3" borderId="0" applyFill="0" applyBorder="0">
      <alignment horizontal="center" wrapText="1"/>
    </xf>
    <xf numFmtId="0" fontId="42" fillId="0" borderId="0" applyNumberFormat="0" applyFill="0" applyBorder="0" applyAlignment="0" applyProtection="0">
      <alignment vertical="top"/>
      <protection locked="0"/>
    </xf>
    <xf numFmtId="49" fontId="43" fillId="0" borderId="0" applyFill="0" applyBorder="0">
      <alignment horizontal="center" wrapText="1"/>
    </xf>
    <xf numFmtId="49" fontId="28" fillId="0" borderId="0" applyFill="0" applyBorder="0">
      <alignment horizontal="left" indent="1"/>
    </xf>
    <xf numFmtId="178" fontId="7" fillId="3" borderId="0" applyFont="0" applyFill="0" applyBorder="0" applyAlignment="0" applyProtection="0">
      <alignment vertical="center"/>
    </xf>
    <xf numFmtId="177" fontId="24" fillId="0" borderId="0" applyFont="0" applyFill="0" applyBorder="0" applyAlignment="0" applyProtection="0">
      <protection locked="0"/>
    </xf>
    <xf numFmtId="0" fontId="29" fillId="3" borderId="0" applyNumberFormat="0" applyFill="0" applyBorder="0" applyProtection="0">
      <alignment horizontal="right"/>
    </xf>
    <xf numFmtId="0" fontId="29" fillId="3" borderId="5" applyFill="0">
      <alignment horizontal="right"/>
    </xf>
    <xf numFmtId="174" fontId="7" fillId="0" borderId="0" applyFont="0" applyFill="0" applyBorder="0" applyAlignment="0" applyProtection="0"/>
    <xf numFmtId="0" fontId="33" fillId="3" borderId="0" applyFill="0" applyBorder="0">
      <alignment horizontal="left"/>
    </xf>
    <xf numFmtId="169" fontId="24" fillId="0" borderId="0" applyFont="0" applyFill="0" applyBorder="0">
      <alignment horizontal="left"/>
      <protection locked="0"/>
    </xf>
    <xf numFmtId="167" fontId="1" fillId="0" borderId="0" applyFont="0" applyFill="0" applyBorder="0" applyAlignment="0" applyProtection="0"/>
    <xf numFmtId="165" fontId="28" fillId="0" borderId="0" applyFont="0" applyFill="0" applyBorder="0" applyAlignment="0" applyProtection="0"/>
    <xf numFmtId="0" fontId="110" fillId="0" borderId="0" applyNumberFormat="0" applyFill="0" applyBorder="0" applyAlignment="0" applyProtection="0"/>
    <xf numFmtId="0" fontId="54" fillId="0" borderId="2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0" fontId="56" fillId="0" borderId="0" applyNumberFormat="0" applyFill="0" applyBorder="0" applyAlignment="0" applyProtection="0"/>
    <xf numFmtId="0" fontId="109" fillId="8" borderId="0" applyNumberFormat="0" applyBorder="0" applyAlignment="0" applyProtection="0"/>
    <xf numFmtId="0" fontId="57" fillId="9" borderId="23" applyNumberFormat="0" applyAlignment="0" applyProtection="0"/>
    <xf numFmtId="0" fontId="58" fillId="10" borderId="24" applyNumberFormat="0" applyAlignment="0" applyProtection="0"/>
    <xf numFmtId="0" fontId="59"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171" fontId="9" fillId="4" borderId="0" applyFont="0" applyFill="0" applyBorder="0" applyAlignment="0" applyProtection="0"/>
    <xf numFmtId="173" fontId="33" fillId="3" borderId="0" applyFont="0" applyFill="0" applyBorder="0" applyAlignment="0" applyProtection="0"/>
    <xf numFmtId="165" fontId="1" fillId="0" borderId="0" applyFont="0" applyFill="0" applyBorder="0" applyAlignment="0" applyProtection="0"/>
    <xf numFmtId="176" fontId="33" fillId="0" borderId="0" applyFont="0" applyFill="0" applyBorder="0" applyAlignment="0" applyProtection="0">
      <protection locked="0"/>
    </xf>
    <xf numFmtId="168" fontId="28" fillId="0" borderId="0" applyFont="0" applyFill="0" applyBorder="0" applyAlignment="0" applyProtection="0"/>
    <xf numFmtId="0" fontId="33" fillId="3" borderId="1" applyNumberFormat="0"/>
    <xf numFmtId="0" fontId="33" fillId="3" borderId="4" applyNumberFormat="0"/>
    <xf numFmtId="0" fontId="108" fillId="0" borderId="0" applyNumberFormat="0" applyFill="0" applyBorder="0" applyAlignment="0" applyProtection="0"/>
    <xf numFmtId="0" fontId="33" fillId="3" borderId="1" applyNumberFormat="0"/>
    <xf numFmtId="0" fontId="5" fillId="0" borderId="0"/>
    <xf numFmtId="189" fontId="24" fillId="0" borderId="0" applyFont="0" applyFill="0" applyBorder="0" applyProtection="0">
      <alignment horizontal="right"/>
      <protection locked="0"/>
    </xf>
    <xf numFmtId="187" fontId="62" fillId="5" borderId="34">
      <protection locked="0"/>
    </xf>
    <xf numFmtId="188" fontId="31" fillId="0" borderId="0" applyFill="0" applyBorder="0" applyAlignment="0" applyProtection="0">
      <protection locked="0"/>
    </xf>
    <xf numFmtId="190" fontId="7" fillId="3" borderId="0" applyBorder="0" applyAlignment="0" applyProtection="0"/>
    <xf numFmtId="191" fontId="7" fillId="3" borderId="0" applyFont="0" applyBorder="0" applyProtection="0">
      <alignment horizontal="right"/>
    </xf>
    <xf numFmtId="0" fontId="13" fillId="3" borderId="0" applyBorder="0"/>
    <xf numFmtId="0" fontId="61" fillId="6" borderId="0" applyFill="0">
      <alignment horizontal="left" wrapText="1"/>
    </xf>
    <xf numFmtId="0" fontId="67" fillId="7" borderId="0" applyFill="0">
      <alignment horizontal="right"/>
    </xf>
    <xf numFmtId="0" fontId="66" fillId="4" borderId="29">
      <alignment horizontal="center"/>
    </xf>
    <xf numFmtId="183" fontId="31" fillId="5" borderId="34" applyFill="0" applyProtection="0">
      <alignment horizontal="right"/>
      <protection locked="0"/>
    </xf>
    <xf numFmtId="0" fontId="31" fillId="5" borderId="35" applyFill="0" applyProtection="0">
      <alignment horizontal="right"/>
    </xf>
    <xf numFmtId="0" fontId="68" fillId="5" borderId="34" applyFill="0" applyProtection="0">
      <alignment horizontal="right"/>
      <protection locked="0"/>
    </xf>
    <xf numFmtId="0" fontId="68" fillId="5" borderId="34" applyNumberFormat="0">
      <protection locked="0"/>
    </xf>
    <xf numFmtId="0" fontId="62" fillId="6" borderId="0"/>
    <xf numFmtId="0" fontId="13" fillId="3" borderId="0">
      <alignment horizontal="right"/>
    </xf>
    <xf numFmtId="0" fontId="28" fillId="6" borderId="0"/>
    <xf numFmtId="183" fontId="24" fillId="0" borderId="0" applyFont="0" applyFill="0" applyBorder="0" applyProtection="0">
      <protection locked="0"/>
    </xf>
    <xf numFmtId="184" fontId="62" fillId="0" borderId="0" applyFill="0" applyBorder="0" applyAlignment="0" applyProtection="0">
      <alignment wrapText="1"/>
    </xf>
    <xf numFmtId="184" fontId="69" fillId="6" borderId="0" applyFill="0">
      <alignment horizontal="center"/>
    </xf>
    <xf numFmtId="181" fontId="66" fillId="4" borderId="29">
      <alignment horizontal="center" vertical="center"/>
    </xf>
    <xf numFmtId="0" fontId="66" fillId="0" borderId="34" applyFill="0">
      <alignment horizontal="center"/>
    </xf>
    <xf numFmtId="183" fontId="66" fillId="0" borderId="34" applyFill="0">
      <alignment horizontal="center" vertical="center"/>
    </xf>
    <xf numFmtId="0" fontId="59" fillId="0" borderId="0" applyNumberFormat="0" applyFill="0" applyBorder="0" applyAlignment="0" applyProtection="0"/>
    <xf numFmtId="0" fontId="61" fillId="6" borderId="0" applyFill="0">
      <alignment horizontal="right"/>
    </xf>
    <xf numFmtId="0" fontId="64" fillId="4" borderId="3" applyBorder="0"/>
    <xf numFmtId="0" fontId="63" fillId="4" borderId="0" applyNumberFormat="0" applyBorder="0">
      <alignment horizontal="right"/>
    </xf>
    <xf numFmtId="0" fontId="7" fillId="4" borderId="0" applyBorder="0">
      <alignment vertical="top" wrapText="1"/>
    </xf>
    <xf numFmtId="0" fontId="13" fillId="4" borderId="0" applyAlignment="0">
      <alignment horizontal="center"/>
    </xf>
    <xf numFmtId="0" fontId="54" fillId="0" borderId="20" applyNumberFormat="0" applyFill="0" applyAlignment="0" applyProtection="0"/>
    <xf numFmtId="0" fontId="38" fillId="0" borderId="0" applyNumberFormat="0" applyFill="0" applyAlignment="0"/>
    <xf numFmtId="0" fontId="71" fillId="0" borderId="0" applyNumberFormat="0" applyFill="0" applyAlignment="0" applyProtection="0"/>
    <xf numFmtId="0" fontId="38" fillId="0" borderId="0" applyNumberFormat="0" applyFill="0" applyAlignment="0" applyProtection="0"/>
    <xf numFmtId="0" fontId="55" fillId="0" borderId="21" applyNumberFormat="0" applyFill="0" applyAlignment="0" applyProtection="0"/>
    <xf numFmtId="0" fontId="56" fillId="0" borderId="22" applyNumberFormat="0" applyFill="0" applyAlignment="0" applyProtection="0"/>
    <xf numFmtId="49" fontId="72" fillId="2" borderId="0" applyFill="0" applyBorder="0">
      <alignment horizontal="left"/>
    </xf>
    <xf numFmtId="0" fontId="69" fillId="6" borderId="0" applyFill="0">
      <alignment horizontal="center"/>
    </xf>
    <xf numFmtId="0" fontId="56" fillId="0" borderId="0" applyNumberFormat="0" applyFill="0" applyBorder="0" applyAlignment="0" applyProtection="0"/>
    <xf numFmtId="0" fontId="73" fillId="2" borderId="0" applyFill="0" applyBorder="0">
      <alignment wrapText="1"/>
    </xf>
    <xf numFmtId="0" fontId="25" fillId="3" borderId="0" applyBorder="0">
      <alignment horizontal="left"/>
    </xf>
    <xf numFmtId="0" fontId="65" fillId="3" borderId="0" applyBorder="0"/>
    <xf numFmtId="0" fontId="17" fillId="3" borderId="0" applyBorder="0">
      <alignment horizontal="left"/>
    </xf>
    <xf numFmtId="0" fontId="17" fillId="3" borderId="0" applyBorder="0">
      <alignment horizontal="center" vertical="center" wrapText="1"/>
    </xf>
    <xf numFmtId="0" fontId="62" fillId="6" borderId="35" applyNumberFormat="0" applyFill="0">
      <alignment horizontal="left"/>
    </xf>
    <xf numFmtId="0" fontId="33" fillId="3" borderId="25" applyNumberFormat="0" applyFont="0" applyAlignment="0"/>
    <xf numFmtId="0" fontId="7" fillId="3" borderId="25" applyNumberFormat="0" applyFont="0" applyAlignment="0"/>
    <xf numFmtId="0" fontId="42" fillId="0" borderId="0" applyNumberFormat="0" applyFill="0" applyBorder="0" applyAlignment="0" applyProtection="0">
      <alignment vertical="top"/>
      <protection locked="0"/>
    </xf>
    <xf numFmtId="0" fontId="61" fillId="6" borderId="0" applyFill="0">
      <alignment horizontal="left" wrapText="1"/>
    </xf>
    <xf numFmtId="0" fontId="69" fillId="0" borderId="0" applyFill="0" applyBorder="0">
      <alignment horizontal="center" wrapText="1"/>
    </xf>
    <xf numFmtId="49" fontId="62" fillId="0" borderId="0" applyFill="0" applyBorder="0">
      <alignment horizontal="center" vertical="center" wrapText="1"/>
    </xf>
    <xf numFmtId="0" fontId="69" fillId="6" borderId="0" applyFill="0">
      <alignment horizontal="center" vertical="center" wrapText="1"/>
    </xf>
    <xf numFmtId="0" fontId="62" fillId="6" borderId="34" applyNumberFormat="0">
      <alignment horizontal="left"/>
    </xf>
    <xf numFmtId="0" fontId="74" fillId="0" borderId="0" applyFill="0" applyProtection="0">
      <alignment horizontal="center"/>
    </xf>
    <xf numFmtId="0" fontId="28" fillId="0" borderId="0">
      <alignment horizontal="right"/>
    </xf>
    <xf numFmtId="185" fontId="62" fillId="0" borderId="0" applyFill="0" applyBorder="0" applyAlignment="0" applyProtection="0">
      <protection locked="0"/>
    </xf>
    <xf numFmtId="186" fontId="62" fillId="0" borderId="0" applyFill="0" applyBorder="0" applyAlignment="0" applyProtection="0">
      <protection locked="0"/>
    </xf>
    <xf numFmtId="0" fontId="29" fillId="3" borderId="0" applyNumberFormat="0" applyBorder="0" applyProtection="0">
      <alignment horizontal="right"/>
    </xf>
    <xf numFmtId="0" fontId="61" fillId="6" borderId="13" applyFill="0" applyBorder="0" applyProtection="0">
      <alignment horizontal="right"/>
    </xf>
    <xf numFmtId="0" fontId="75" fillId="0" borderId="0" applyFill="0" applyProtection="0">
      <alignment horizontal="center"/>
    </xf>
    <xf numFmtId="0" fontId="70" fillId="0" borderId="0" applyFill="0" applyProtection="0">
      <alignment horizontal="center" vertical="center"/>
    </xf>
    <xf numFmtId="49" fontId="62" fillId="6" borderId="29" applyFill="0">
      <alignment horizontal="center" vertical="center" wrapText="1"/>
    </xf>
    <xf numFmtId="0" fontId="17" fillId="3" borderId="29" applyAlignment="0">
      <alignment horizontal="center" vertical="center" wrapText="1"/>
    </xf>
    <xf numFmtId="182" fontId="62" fillId="0" borderId="0" applyFill="0" applyBorder="0" applyAlignment="0" applyProtection="0">
      <alignment horizontal="left"/>
      <protection locked="0"/>
    </xf>
    <xf numFmtId="0" fontId="7" fillId="3" borderId="0" applyBorder="0">
      <alignment horizontal="left"/>
    </xf>
    <xf numFmtId="0" fontId="61" fillId="0" borderId="0" applyFill="0"/>
    <xf numFmtId="169" fontId="62" fillId="0" borderId="0" applyFill="0" applyBorder="0">
      <alignment horizontal="left"/>
      <protection locked="0"/>
    </xf>
    <xf numFmtId="182" fontId="76" fillId="6" borderId="0" applyFill="0"/>
    <xf numFmtId="0" fontId="62" fillId="7" borderId="0"/>
    <xf numFmtId="0" fontId="73" fillId="7" borderId="0"/>
    <xf numFmtId="0" fontId="32" fillId="0" borderId="29">
      <protection locked="0"/>
    </xf>
    <xf numFmtId="0" fontId="33" fillId="3" borderId="0" applyAlignment="0"/>
    <xf numFmtId="0" fontId="10" fillId="4" borderId="0" applyFont="0" applyAlignment="0"/>
    <xf numFmtId="0" fontId="39" fillId="3" borderId="0" applyBorder="0"/>
    <xf numFmtId="0" fontId="40" fillId="3" borderId="0" applyBorder="0"/>
    <xf numFmtId="0" fontId="41" fillId="3" borderId="0" applyBorder="0">
      <alignment horizontal="left"/>
    </xf>
    <xf numFmtId="192" fontId="7" fillId="3" borderId="0" applyFont="0" applyBorder="0" applyAlignment="0" applyProtection="0"/>
    <xf numFmtId="0" fontId="29" fillId="3" borderId="5">
      <alignment horizontal="right"/>
    </xf>
    <xf numFmtId="0" fontId="33" fillId="3" borderId="0" applyBorder="0">
      <alignment horizontal="left"/>
    </xf>
    <xf numFmtId="0" fontId="28" fillId="0" borderId="0"/>
    <xf numFmtId="170" fontId="11" fillId="0" borderId="0" applyFont="0" applyFill="0" applyBorder="0" applyAlignment="0" applyProtection="0">
      <alignment horizontal="left"/>
      <protection locked="0"/>
    </xf>
    <xf numFmtId="0" fontId="29" fillId="3" borderId="0" applyFill="0" applyBorder="0"/>
    <xf numFmtId="0" fontId="30" fillId="4" borderId="29" applyFill="0">
      <alignment horizontal="center"/>
    </xf>
    <xf numFmtId="0" fontId="32" fillId="0" borderId="29" applyNumberFormat="0">
      <protection locked="0"/>
    </xf>
    <xf numFmtId="0" fontId="33" fillId="3" borderId="0"/>
    <xf numFmtId="0" fontId="35" fillId="4" borderId="0" applyNumberFormat="0" applyFill="0" applyBorder="0" applyAlignment="0" applyProtection="0"/>
    <xf numFmtId="0" fontId="36" fillId="4" borderId="0" applyNumberFormat="0" applyFill="0" applyBorder="0">
      <alignment horizontal="right"/>
    </xf>
    <xf numFmtId="0" fontId="37" fillId="4" borderId="0" applyFill="0" applyBorder="0">
      <alignment vertical="top" wrapText="1"/>
    </xf>
    <xf numFmtId="0" fontId="29" fillId="4" borderId="0" applyFill="0" applyAlignment="0">
      <alignment horizontal="center"/>
    </xf>
    <xf numFmtId="0" fontId="39" fillId="3" borderId="0" applyFill="0" applyBorder="0"/>
    <xf numFmtId="0" fontId="40" fillId="3" borderId="0" applyFill="0" applyBorder="0"/>
    <xf numFmtId="0" fontId="41" fillId="3" borderId="0" applyFill="0" applyBorder="0">
      <alignment horizontal="left"/>
    </xf>
    <xf numFmtId="178" fontId="7" fillId="3" borderId="0" applyFont="0" applyFill="0" applyBorder="0" applyAlignment="0" applyProtection="0">
      <alignment vertical="center"/>
    </xf>
    <xf numFmtId="0" fontId="29" fillId="3" borderId="0" applyNumberFormat="0" applyFill="0" applyBorder="0" applyProtection="0">
      <alignment horizontal="right"/>
    </xf>
    <xf numFmtId="0" fontId="29" fillId="3" borderId="5" applyFill="0">
      <alignment horizontal="right"/>
    </xf>
    <xf numFmtId="0" fontId="33" fillId="3" borderId="0" applyFill="0" applyBorder="0">
      <alignment horizontal="left"/>
    </xf>
    <xf numFmtId="169" fontId="24" fillId="0" borderId="0" applyFont="0" applyFill="0" applyBorder="0">
      <alignment horizontal="left"/>
      <protection locked="0"/>
    </xf>
    <xf numFmtId="171" fontId="9" fillId="4" borderId="0" applyFont="0" applyFill="0" applyBorder="0" applyAlignment="0" applyProtection="0"/>
    <xf numFmtId="173" fontId="33" fillId="3" borderId="0" applyFont="0" applyFill="0" applyBorder="0" applyAlignment="0" applyProtection="0"/>
    <xf numFmtId="176" fontId="33" fillId="0" borderId="0" applyFont="0" applyFill="0" applyBorder="0" applyAlignment="0" applyProtection="0">
      <protection locked="0"/>
    </xf>
    <xf numFmtId="0" fontId="33" fillId="3" borderId="29" applyNumberFormat="0"/>
    <xf numFmtId="0" fontId="33" fillId="3" borderId="25" applyNumberFormat="0"/>
    <xf numFmtId="0" fontId="60" fillId="0" borderId="0" applyNumberFormat="0" applyFill="0" applyBorder="0" applyAlignment="0" applyProtection="0"/>
    <xf numFmtId="0" fontId="33" fillId="3" borderId="29" applyNumberFormat="0"/>
    <xf numFmtId="176" fontId="33" fillId="0" borderId="0" applyFont="0" applyFill="0" applyBorder="0" applyAlignment="0" applyProtection="0">
      <protection locked="0"/>
    </xf>
    <xf numFmtId="0" fontId="43" fillId="0" borderId="0" applyFill="0" applyBorder="0">
      <alignment horizontal="centerContinuous" wrapText="1"/>
    </xf>
    <xf numFmtId="0" fontId="32" fillId="0" borderId="43" applyNumberFormat="0">
      <protection locked="0"/>
    </xf>
    <xf numFmtId="0" fontId="30" fillId="4" borderId="43" applyFill="0">
      <alignment horizontal="center"/>
    </xf>
    <xf numFmtId="0" fontId="66" fillId="4" borderId="1">
      <alignment horizontal="center"/>
    </xf>
    <xf numFmtId="0" fontId="17" fillId="3" borderId="43" applyAlignment="0">
      <alignment horizontal="center" vertical="center" wrapText="1"/>
    </xf>
    <xf numFmtId="49" fontId="62" fillId="6" borderId="43" applyFill="0">
      <alignment horizontal="center" vertical="center" wrapText="1"/>
    </xf>
    <xf numFmtId="181" fontId="66" fillId="4" borderId="1">
      <alignment horizontal="center" vertical="center"/>
    </xf>
    <xf numFmtId="0" fontId="66" fillId="4" borderId="43">
      <alignment horizontal="center"/>
    </xf>
    <xf numFmtId="49" fontId="62" fillId="6" borderId="1" applyFill="0">
      <alignment horizontal="center" vertical="center" wrapText="1"/>
    </xf>
    <xf numFmtId="0" fontId="17" fillId="3" borderId="1" applyAlignment="0">
      <alignment horizontal="center" vertical="center" wrapText="1"/>
    </xf>
    <xf numFmtId="0" fontId="32" fillId="0" borderId="1">
      <protection locked="0"/>
    </xf>
    <xf numFmtId="0" fontId="32" fillId="0" borderId="43">
      <protection locked="0"/>
    </xf>
    <xf numFmtId="181" fontId="66" fillId="4" borderId="43">
      <alignment horizontal="center" vertical="center"/>
    </xf>
    <xf numFmtId="0" fontId="30" fillId="4" borderId="1" applyFill="0">
      <alignment horizontal="center"/>
    </xf>
    <xf numFmtId="0" fontId="32" fillId="0" borderId="1" applyNumberFormat="0">
      <protection locked="0"/>
    </xf>
    <xf numFmtId="0" fontId="33" fillId="3" borderId="1" applyNumberFormat="0"/>
    <xf numFmtId="0" fontId="33" fillId="3" borderId="1" applyNumberFormat="0"/>
    <xf numFmtId="0" fontId="33" fillId="3" borderId="43" applyNumberFormat="0"/>
    <xf numFmtId="0" fontId="33" fillId="3" borderId="43" applyNumberFormat="0"/>
    <xf numFmtId="0" fontId="3" fillId="0" borderId="0"/>
    <xf numFmtId="49" fontId="105" fillId="0" borderId="0" applyFill="0" applyAlignment="0"/>
    <xf numFmtId="0" fontId="57" fillId="9" borderId="23" applyNumberFormat="0" applyAlignment="0" applyProtection="0"/>
    <xf numFmtId="0" fontId="58" fillId="10" borderId="24" applyNumberFormat="0" applyAlignment="0" applyProtection="0"/>
    <xf numFmtId="197" fontId="106" fillId="0" borderId="0" applyFill="0" applyBorder="0"/>
    <xf numFmtId="49" fontId="111" fillId="34" borderId="0" applyBorder="0" applyProtection="0">
      <alignment horizontal="left" vertical="top" wrapText="1"/>
    </xf>
    <xf numFmtId="0" fontId="36" fillId="4" borderId="0" applyNumberFormat="0" applyBorder="0">
      <alignment horizontal="right"/>
    </xf>
    <xf numFmtId="0" fontId="30" fillId="4" borderId="43">
      <alignment horizontal="center"/>
    </xf>
    <xf numFmtId="181" fontId="30" fillId="4" borderId="43">
      <alignment horizontal="center" vertical="center"/>
    </xf>
    <xf numFmtId="0" fontId="35" fillId="4" borderId="3" applyBorder="0"/>
    <xf numFmtId="0" fontId="29" fillId="4" borderId="0" applyAlignment="0">
      <alignment horizontal="center"/>
    </xf>
    <xf numFmtId="0" fontId="37" fillId="4" borderId="0" applyBorder="0">
      <alignment vertical="top" wrapText="1"/>
    </xf>
    <xf numFmtId="0" fontId="29" fillId="3" borderId="0" applyBorder="0">
      <alignment horizontal="center" wrapText="1"/>
    </xf>
    <xf numFmtId="184" fontId="24" fillId="0" borderId="0" applyFont="0" applyFill="0" applyBorder="0" applyAlignment="0" applyProtection="0">
      <alignment wrapText="1"/>
    </xf>
    <xf numFmtId="0" fontId="41" fillId="3" borderId="0" applyBorder="0">
      <alignment horizontal="center" wrapText="1"/>
    </xf>
    <xf numFmtId="0" fontId="7" fillId="3" borderId="0" applyFont="0" applyBorder="0" applyProtection="0">
      <alignment horizontal="right"/>
    </xf>
    <xf numFmtId="0" fontId="29" fillId="3" borderId="0" applyBorder="0"/>
    <xf numFmtId="0" fontId="34" fillId="3" borderId="0" applyNumberFormat="0" applyBorder="0">
      <alignment horizontal="left"/>
    </xf>
    <xf numFmtId="190" fontId="7" fillId="3" borderId="0" applyFont="0" applyBorder="0" applyAlignment="0" applyProtection="0"/>
    <xf numFmtId="0" fontId="62" fillId="0" borderId="0"/>
    <xf numFmtId="0" fontId="114" fillId="0" borderId="20" applyNumberFormat="0" applyFill="0" applyAlignment="0" applyProtection="0"/>
    <xf numFmtId="49" fontId="115" fillId="0" borderId="0" applyFill="0" applyBorder="0">
      <alignment horizontal="right" indent="1"/>
    </xf>
    <xf numFmtId="0" fontId="116" fillId="0" borderId="34" applyFill="0">
      <alignment horizontal="center"/>
    </xf>
    <xf numFmtId="183" fontId="116" fillId="0" borderId="34" applyFill="0">
      <alignment horizontal="center" vertical="center"/>
    </xf>
    <xf numFmtId="198" fontId="28" fillId="6" borderId="35" applyNumberFormat="0">
      <alignment horizontal="left"/>
    </xf>
    <xf numFmtId="0" fontId="118" fillId="5" borderId="34" applyNumberFormat="0">
      <protection locked="0"/>
    </xf>
    <xf numFmtId="49" fontId="119" fillId="6" borderId="57">
      <alignment horizontal="right" indent="2"/>
    </xf>
    <xf numFmtId="0" fontId="62" fillId="0" borderId="0"/>
    <xf numFmtId="0" fontId="114" fillId="0" borderId="20" applyNumberFormat="0" applyFill="0" applyAlignment="0" applyProtection="0"/>
    <xf numFmtId="0" fontId="28" fillId="6" borderId="0"/>
    <xf numFmtId="0" fontId="121" fillId="0" borderId="22" applyNumberFormat="0" applyFill="0" applyAlignment="0" applyProtection="0"/>
    <xf numFmtId="182" fontId="73" fillId="0" borderId="0" applyFont="0" applyFill="0" applyBorder="0" applyAlignment="0" applyProtection="0">
      <alignment horizontal="left"/>
      <protection locked="0"/>
    </xf>
    <xf numFmtId="168" fontId="62" fillId="0" borderId="0" applyFont="0" applyFill="0" applyBorder="0" applyAlignment="0" applyProtection="0"/>
    <xf numFmtId="166" fontId="62" fillId="0" borderId="0" applyFont="0" applyFill="0" applyBorder="0" applyAlignment="0" applyProtection="0"/>
    <xf numFmtId="9" fontId="1" fillId="0" borderId="0" applyFont="0" applyFill="0" applyBorder="0" applyAlignment="0" applyProtection="0"/>
    <xf numFmtId="0" fontId="5" fillId="0" borderId="0" applyBorder="0"/>
    <xf numFmtId="199" fontId="73" fillId="0" borderId="0" applyFont="0" applyFill="0" applyBorder="0" applyAlignment="0" applyProtection="0">
      <alignment horizontal="left"/>
      <protection locked="0"/>
    </xf>
    <xf numFmtId="49" fontId="125" fillId="0" borderId="0" applyFill="0" applyProtection="0">
      <alignment horizontal="left" indent="1"/>
    </xf>
    <xf numFmtId="0" fontId="28" fillId="5" borderId="34">
      <alignment horizontal="left" vertical="top" wrapText="1" indent="1"/>
      <protection locked="0"/>
    </xf>
    <xf numFmtId="0" fontId="30" fillId="4" borderId="64">
      <alignment horizontal="center"/>
    </xf>
    <xf numFmtId="181" fontId="30" fillId="4" borderId="64">
      <alignment horizontal="center" vertical="center"/>
    </xf>
    <xf numFmtId="0" fontId="30" fillId="0" borderId="64">
      <alignment horizontal="center" vertical="center"/>
      <protection locked="0"/>
    </xf>
    <xf numFmtId="0" fontId="41" fillId="3" borderId="64" applyAlignment="0">
      <alignment horizontal="center" vertical="center" wrapText="1"/>
    </xf>
    <xf numFmtId="0" fontId="33" fillId="3" borderId="64" applyAlignment="0">
      <alignment horizontal="center" vertical="top" wrapText="1"/>
    </xf>
    <xf numFmtId="0" fontId="33" fillId="3" borderId="64" applyAlignment="0" applyProtection="0">
      <alignment vertical="top" wrapText="1"/>
    </xf>
    <xf numFmtId="0" fontId="32" fillId="0" borderId="64">
      <protection locked="0"/>
    </xf>
  </cellStyleXfs>
  <cellXfs count="1304">
    <xf numFmtId="0" fontId="0" fillId="0" borderId="0" xfId="0"/>
    <xf numFmtId="166" fontId="32" fillId="0" borderId="1" xfId="1" applyFont="1" applyBorder="1" applyAlignment="1" applyProtection="1">
      <protection locked="0"/>
    </xf>
    <xf numFmtId="0" fontId="0" fillId="0" borderId="0" xfId="0" applyFill="1"/>
    <xf numFmtId="0" fontId="6" fillId="0" borderId="0" xfId="0" applyFont="1"/>
    <xf numFmtId="0" fontId="6" fillId="0" borderId="0" xfId="0" applyFont="1" applyAlignment="1"/>
    <xf numFmtId="0" fontId="0" fillId="0" borderId="0" xfId="0" applyAlignment="1"/>
    <xf numFmtId="0" fontId="20" fillId="0" borderId="0" xfId="0" applyFont="1"/>
    <xf numFmtId="0" fontId="0" fillId="0" borderId="3" xfId="0" applyBorder="1"/>
    <xf numFmtId="0" fontId="0" fillId="0" borderId="5" xfId="0" applyBorder="1"/>
    <xf numFmtId="0" fontId="0" fillId="0" borderId="10" xfId="0" applyBorder="1"/>
    <xf numFmtId="0" fontId="0" fillId="0" borderId="11" xfId="0" applyBorder="1"/>
    <xf numFmtId="0" fontId="0" fillId="0" borderId="12" xfId="0" applyBorder="1"/>
    <xf numFmtId="0" fontId="0" fillId="0" borderId="0" xfId="0"/>
    <xf numFmtId="0" fontId="5" fillId="0" borderId="0" xfId="0" applyFont="1"/>
    <xf numFmtId="0" fontId="0" fillId="0" borderId="0" xfId="0" applyAlignment="1"/>
    <xf numFmtId="0" fontId="0" fillId="0" borderId="0" xfId="0"/>
    <xf numFmtId="0" fontId="0" fillId="0" borderId="0" xfId="0"/>
    <xf numFmtId="0" fontId="0" fillId="0" borderId="0" xfId="0"/>
    <xf numFmtId="0" fontId="0" fillId="0" borderId="0" xfId="0" applyBorder="1" applyAlignment="1"/>
    <xf numFmtId="0" fontId="0" fillId="0" borderId="0" xfId="0" applyAlignment="1"/>
    <xf numFmtId="0" fontId="0" fillId="0" borderId="0" xfId="0" applyFill="1" applyBorder="1"/>
    <xf numFmtId="0" fontId="0" fillId="0" borderId="0" xfId="0"/>
    <xf numFmtId="0" fontId="0" fillId="0" borderId="0" xfId="0" applyFill="1"/>
    <xf numFmtId="0" fontId="0" fillId="0" borderId="0" xfId="0" applyBorder="1"/>
    <xf numFmtId="0" fontId="0" fillId="0" borderId="0" xfId="0"/>
    <xf numFmtId="0" fontId="0" fillId="0" borderId="0" xfId="0"/>
    <xf numFmtId="0" fontId="0" fillId="0" borderId="0" xfId="0"/>
    <xf numFmtId="0" fontId="0" fillId="0" borderId="0" xfId="0"/>
    <xf numFmtId="0" fontId="0" fillId="0" borderId="0" xfId="0" applyFont="1"/>
    <xf numFmtId="0" fontId="32" fillId="0" borderId="1" xfId="5" applyBorder="1">
      <protection locked="0"/>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0" fillId="0" borderId="0" xfId="0"/>
    <xf numFmtId="0" fontId="0" fillId="0" borderId="0" xfId="0" applyFill="1" applyAlignment="1">
      <alignment horizontal="left" indent="2"/>
    </xf>
    <xf numFmtId="0" fontId="14" fillId="0" borderId="0" xfId="0" applyFont="1" applyFill="1" applyBorder="1" applyAlignment="1" applyProtection="1">
      <alignment horizontal="left" indent="2"/>
    </xf>
    <xf numFmtId="0" fontId="0" fillId="0" borderId="0" xfId="0" applyAlignment="1">
      <alignment horizontal="left" vertical="top" indent="2"/>
    </xf>
    <xf numFmtId="0" fontId="0" fillId="0" borderId="3" xfId="0" applyFill="1" applyBorder="1"/>
    <xf numFmtId="0" fontId="0" fillId="0" borderId="0" xfId="0" applyFill="1" applyProtection="1">
      <protection locked="0"/>
    </xf>
    <xf numFmtId="0" fontId="0" fillId="0" borderId="0" xfId="0" applyProtection="1">
      <protection locked="0"/>
    </xf>
    <xf numFmtId="0" fontId="41" fillId="4" borderId="17" xfId="12" applyFont="1" applyBorder="1" applyAlignment="1">
      <alignment horizontal="center" vertical="center" wrapText="1"/>
    </xf>
    <xf numFmtId="0" fontId="37" fillId="4" borderId="18" xfId="12" applyBorder="1">
      <alignment vertical="top" wrapText="1"/>
    </xf>
    <xf numFmtId="0" fontId="37" fillId="4" borderId="16" xfId="12" applyBorder="1">
      <alignment vertical="top" wrapText="1"/>
    </xf>
    <xf numFmtId="0" fontId="37" fillId="4" borderId="15" xfId="12" applyBorder="1">
      <alignment vertical="top" wrapText="1"/>
    </xf>
    <xf numFmtId="0" fontId="0" fillId="0" borderId="0" xfId="0" applyProtection="1"/>
    <xf numFmtId="0" fontId="0" fillId="0" borderId="0" xfId="0"/>
    <xf numFmtId="0" fontId="0" fillId="0" borderId="0" xfId="0" applyFill="1" applyAlignment="1" applyProtection="1">
      <alignment horizontal="left" indent="2"/>
    </xf>
    <xf numFmtId="0" fontId="0" fillId="0" borderId="0" xfId="0" applyFill="1" applyProtection="1"/>
    <xf numFmtId="0" fontId="0" fillId="0" borderId="5" xfId="0" applyFill="1" applyBorder="1"/>
    <xf numFmtId="0" fontId="14" fillId="0" borderId="0" xfId="11" applyFont="1" applyFill="1" applyBorder="1" applyAlignment="1"/>
    <xf numFmtId="0" fontId="33" fillId="0" borderId="0" xfId="6" applyFill="1" applyBorder="1" applyAlignment="1"/>
    <xf numFmtId="0" fontId="0" fillId="0" borderId="0" xfId="0"/>
    <xf numFmtId="0" fontId="0" fillId="5" borderId="0" xfId="0" applyFill="1"/>
    <xf numFmtId="0" fontId="0" fillId="5" borderId="0" xfId="0" applyFill="1" applyAlignment="1"/>
    <xf numFmtId="0" fontId="0" fillId="0" borderId="0" xfId="0" applyFill="1" applyBorder="1" applyAlignment="1"/>
    <xf numFmtId="0" fontId="50" fillId="0" borderId="0" xfId="11" applyFont="1" applyFill="1" applyBorder="1" applyAlignment="1"/>
    <xf numFmtId="0" fontId="37" fillId="0" borderId="0" xfId="12" applyFill="1" applyBorder="1" applyAlignment="1">
      <alignment vertical="top" wrapText="1"/>
    </xf>
    <xf numFmtId="166" fontId="32" fillId="0" borderId="1" xfId="1" applyFont="1" applyBorder="1" applyAlignment="1" applyProtection="1">
      <protection locked="0"/>
    </xf>
    <xf numFmtId="166" fontId="37" fillId="4" borderId="18" xfId="1" applyFont="1" applyFill="1" applyBorder="1" applyAlignment="1" applyProtection="1">
      <alignment vertical="top" wrapText="1"/>
    </xf>
    <xf numFmtId="166" fontId="37" fillId="4" borderId="16" xfId="1" applyFont="1" applyFill="1" applyBorder="1" applyAlignment="1" applyProtection="1">
      <alignment vertical="top" wrapText="1"/>
    </xf>
    <xf numFmtId="177" fontId="32" fillId="0" borderId="1" xfId="24" applyFont="1" applyBorder="1">
      <protection locked="0"/>
    </xf>
    <xf numFmtId="173" fontId="32" fillId="0" borderId="1" xfId="60" applyFont="1" applyFill="1" applyBorder="1" applyProtection="1">
      <protection locked="0"/>
    </xf>
    <xf numFmtId="176" fontId="32" fillId="0" borderId="1" xfId="62" applyFont="1" applyBorder="1">
      <protection locked="0"/>
    </xf>
    <xf numFmtId="170" fontId="32" fillId="0" borderId="1" xfId="5" applyNumberFormat="1">
      <protection locked="0"/>
    </xf>
    <xf numFmtId="0" fontId="44" fillId="0" borderId="11" xfId="0" applyFont="1" applyBorder="1" applyAlignment="1">
      <alignment horizontal="centerContinuous"/>
    </xf>
    <xf numFmtId="0" fontId="0" fillId="0" borderId="11" xfId="0" applyBorder="1" applyAlignment="1">
      <alignment horizontal="centerContinuous"/>
    </xf>
    <xf numFmtId="177" fontId="31" fillId="0" borderId="25" xfId="24" applyFont="1" applyFill="1" applyBorder="1" applyAlignment="1">
      <alignment horizontal="right"/>
      <protection locked="0"/>
    </xf>
    <xf numFmtId="49" fontId="43" fillId="0" borderId="26" xfId="21" applyFill="1" applyBorder="1" applyAlignment="1">
      <alignment horizontal="left" wrapText="1"/>
    </xf>
    <xf numFmtId="0" fontId="14" fillId="0" borderId="27" xfId="11" applyFont="1" applyFill="1" applyBorder="1" applyAlignment="1"/>
    <xf numFmtId="0" fontId="14" fillId="0" borderId="28" xfId="11" applyFont="1" applyFill="1" applyBorder="1" applyAlignment="1"/>
    <xf numFmtId="0" fontId="41" fillId="0" borderId="3" xfId="6" applyFont="1" applyFill="1" applyBorder="1" applyAlignment="1"/>
    <xf numFmtId="0" fontId="33" fillId="0" borderId="5" xfId="6" applyFill="1" applyBorder="1" applyAlignment="1"/>
    <xf numFmtId="0" fontId="48" fillId="0" borderId="3" xfId="0" applyFont="1" applyBorder="1"/>
    <xf numFmtId="0" fontId="33" fillId="0" borderId="10" xfId="6" applyFill="1" applyBorder="1" applyAlignment="1"/>
    <xf numFmtId="0" fontId="33" fillId="0" borderId="11" xfId="6" applyFill="1" applyBorder="1" applyAlignment="1"/>
    <xf numFmtId="0" fontId="33" fillId="0" borderId="12" xfId="6" applyFill="1" applyBorder="1" applyAlignment="1"/>
    <xf numFmtId="0" fontId="48" fillId="0" borderId="3" xfId="0" applyFont="1" applyBorder="1" applyAlignment="1">
      <alignment horizontal="left" indent="1"/>
    </xf>
    <xf numFmtId="49" fontId="43" fillId="0" borderId="26" xfId="21" applyBorder="1" applyAlignment="1">
      <alignment horizontal="left" indent="1"/>
    </xf>
    <xf numFmtId="0" fontId="33" fillId="0" borderId="27" xfId="6" applyFill="1" applyBorder="1" applyAlignment="1"/>
    <xf numFmtId="0" fontId="0" fillId="0" borderId="27" xfId="0" applyBorder="1"/>
    <xf numFmtId="0" fontId="44" fillId="0" borderId="3" xfId="0" applyFont="1" applyBorder="1" applyAlignment="1">
      <alignment horizontal="left" indent="1"/>
    </xf>
    <xf numFmtId="0" fontId="44" fillId="0" borderId="0" xfId="0" applyFont="1" applyBorder="1" applyAlignment="1">
      <alignment horizontal="center"/>
    </xf>
    <xf numFmtId="0" fontId="0" fillId="0" borderId="12" xfId="0" applyBorder="1" applyAlignment="1">
      <alignment horizontal="centerContinuous"/>
    </xf>
    <xf numFmtId="0" fontId="0" fillId="0" borderId="3" xfId="0" applyFont="1" applyBorder="1"/>
    <xf numFmtId="0" fontId="44" fillId="0" borderId="5" xfId="0" applyFont="1" applyBorder="1" applyAlignment="1">
      <alignment horizontal="center"/>
    </xf>
    <xf numFmtId="0" fontId="0" fillId="0" borderId="3" xfId="0" applyBorder="1" applyAlignment="1">
      <alignment horizontal="left" indent="1"/>
    </xf>
    <xf numFmtId="174" fontId="0" fillId="0" borderId="0" xfId="27" applyFont="1" applyBorder="1" applyAlignment="1"/>
    <xf numFmtId="166" fontId="0" fillId="0" borderId="0" xfId="1" applyFont="1" applyBorder="1" applyAlignment="1" applyProtection="1"/>
    <xf numFmtId="166" fontId="0" fillId="0" borderId="0" xfId="1" applyFont="1" applyBorder="1" applyAlignment="1" applyProtection="1">
      <alignment horizontal="right"/>
    </xf>
    <xf numFmtId="166" fontId="0" fillId="0" borderId="5" xfId="1" applyFont="1" applyBorder="1" applyAlignment="1" applyProtection="1"/>
    <xf numFmtId="166" fontId="48" fillId="0" borderId="0" xfId="1" applyFont="1" applyBorder="1" applyAlignment="1" applyProtection="1"/>
    <xf numFmtId="0" fontId="0" fillId="0" borderId="3" xfId="0" applyBorder="1" applyAlignment="1"/>
    <xf numFmtId="49" fontId="28" fillId="0" borderId="0" xfId="22" applyBorder="1">
      <alignment horizontal="left" indent="1"/>
    </xf>
    <xf numFmtId="180" fontId="0" fillId="0" borderId="5" xfId="0" applyNumberFormat="1" applyBorder="1"/>
    <xf numFmtId="49" fontId="43" fillId="0" borderId="3" xfId="21" applyBorder="1">
      <alignment horizontal="center" wrapText="1"/>
    </xf>
    <xf numFmtId="0" fontId="44" fillId="0" borderId="3" xfId="0" applyFont="1" applyFill="1" applyBorder="1" applyAlignment="1">
      <alignment horizontal="right"/>
    </xf>
    <xf numFmtId="49" fontId="28" fillId="0" borderId="3" xfId="22" applyBorder="1" applyAlignment="1">
      <alignment horizontal="left" indent="1"/>
    </xf>
    <xf numFmtId="49" fontId="28" fillId="0" borderId="3" xfId="22" applyFill="1" applyBorder="1" applyAlignment="1">
      <alignment horizontal="left" indent="1"/>
    </xf>
    <xf numFmtId="166" fontId="0" fillId="0" borderId="0" xfId="1" applyFont="1" applyFill="1" applyBorder="1" applyAlignment="1" applyProtection="1">
      <alignment horizontal="right"/>
    </xf>
    <xf numFmtId="0" fontId="0" fillId="0" borderId="5" xfId="0" applyBorder="1" applyAlignment="1"/>
    <xf numFmtId="0" fontId="29" fillId="0" borderId="3" xfId="2" applyFill="1" applyBorder="1" applyAlignment="1">
      <alignment horizontal="left" indent="1"/>
    </xf>
    <xf numFmtId="0" fontId="32" fillId="0" borderId="1" xfId="5" applyBorder="1" applyAlignment="1">
      <alignment wrapText="1"/>
      <protection locked="0"/>
    </xf>
    <xf numFmtId="0" fontId="32" fillId="0" borderId="1" xfId="5" applyBorder="1" applyAlignment="1" applyProtection="1">
      <alignment wrapText="1"/>
      <protection locked="0"/>
    </xf>
    <xf numFmtId="175" fontId="23" fillId="0" borderId="2" xfId="7" applyFont="1" applyFill="1" applyBorder="1" applyAlignment="1">
      <alignment horizontal="left" indent="1"/>
      <protection locked="0"/>
    </xf>
    <xf numFmtId="179" fontId="0" fillId="0" borderId="5" xfId="24" applyNumberFormat="1" applyFont="1" applyFill="1" applyBorder="1" applyProtection="1"/>
    <xf numFmtId="177" fontId="0" fillId="0" borderId="5" xfId="24" applyFont="1" applyFill="1" applyBorder="1" applyProtection="1"/>
    <xf numFmtId="49" fontId="28" fillId="0" borderId="0" xfId="22" applyFill="1" applyBorder="1">
      <alignment horizontal="left" indent="1"/>
    </xf>
    <xf numFmtId="166" fontId="32" fillId="0" borderId="1" xfId="1" applyFont="1" applyFill="1" applyBorder="1" applyAlignment="1" applyProtection="1">
      <protection locked="0"/>
    </xf>
    <xf numFmtId="166" fontId="32" fillId="0" borderId="19" xfId="1" applyFont="1" applyFill="1" applyBorder="1" applyAlignment="1" applyProtection="1">
      <protection locked="0"/>
    </xf>
    <xf numFmtId="0" fontId="0" fillId="5" borderId="26" xfId="0" applyFill="1" applyBorder="1"/>
    <xf numFmtId="0" fontId="0" fillId="5" borderId="27" xfId="0" applyFill="1" applyBorder="1"/>
    <xf numFmtId="0" fontId="0" fillId="5" borderId="28" xfId="0" applyFill="1" applyBorder="1"/>
    <xf numFmtId="0" fontId="14" fillId="5" borderId="3" xfId="0" applyFont="1" applyFill="1" applyBorder="1"/>
    <xf numFmtId="0" fontId="14" fillId="5" borderId="0" xfId="0" applyFont="1" applyFill="1" applyBorder="1"/>
    <xf numFmtId="0" fontId="14" fillId="5" borderId="5" xfId="0" applyFont="1" applyFill="1" applyBorder="1"/>
    <xf numFmtId="0" fontId="21" fillId="5" borderId="3" xfId="0" applyFont="1" applyFill="1" applyBorder="1" applyAlignment="1">
      <alignment horizontal="centerContinuous"/>
    </xf>
    <xf numFmtId="0" fontId="14" fillId="5" borderId="0" xfId="0" applyFont="1" applyFill="1" applyBorder="1" applyAlignment="1">
      <alignment horizontal="centerContinuous"/>
    </xf>
    <xf numFmtId="0" fontId="14" fillId="5" borderId="5" xfId="0" applyFont="1" applyFill="1" applyBorder="1" applyAlignment="1">
      <alignment horizontal="centerContinuous"/>
    </xf>
    <xf numFmtId="0" fontId="22" fillId="5" borderId="3" xfId="0" applyFont="1" applyFill="1" applyBorder="1" applyAlignment="1">
      <alignment horizontal="centerContinuous"/>
    </xf>
    <xf numFmtId="0" fontId="15" fillId="5" borderId="3" xfId="0" applyFont="1" applyFill="1" applyBorder="1" applyAlignment="1">
      <alignment horizontal="centerContinuous" vertical="center" wrapText="1"/>
    </xf>
    <xf numFmtId="0" fontId="16" fillId="5" borderId="0" xfId="0" applyFont="1" applyFill="1" applyBorder="1" applyAlignment="1">
      <alignment horizontal="left" vertical="top" indent="1"/>
    </xf>
    <xf numFmtId="0" fontId="0" fillId="5" borderId="0" xfId="0" applyFill="1" applyBorder="1"/>
    <xf numFmtId="0" fontId="16" fillId="5" borderId="3" xfId="0" applyFont="1" applyFill="1" applyBorder="1" applyAlignment="1">
      <alignment horizontal="centerContinuous"/>
    </xf>
    <xf numFmtId="0" fontId="8" fillId="5" borderId="0" xfId="0" applyFont="1" applyFill="1" applyBorder="1" applyAlignment="1">
      <alignment horizontal="centerContinuous"/>
    </xf>
    <xf numFmtId="0" fontId="14" fillId="5" borderId="10" xfId="0" applyFont="1" applyFill="1" applyBorder="1"/>
    <xf numFmtId="0" fontId="14" fillId="5" borderId="11" xfId="0" applyFont="1" applyFill="1" applyBorder="1"/>
    <xf numFmtId="0" fontId="14" fillId="5" borderId="5" xfId="0" applyFont="1" applyFill="1" applyBorder="1" applyAlignment="1"/>
    <xf numFmtId="0" fontId="14" fillId="5" borderId="12" xfId="0" applyFont="1" applyFill="1" applyBorder="1"/>
    <xf numFmtId="0" fontId="10" fillId="5" borderId="0" xfId="0" applyFont="1" applyFill="1" applyBorder="1"/>
    <xf numFmtId="0" fontId="14" fillId="5" borderId="7" xfId="0" applyFont="1" applyFill="1" applyBorder="1" applyAlignment="1"/>
    <xf numFmtId="0" fontId="14" fillId="5" borderId="8" xfId="0" applyFont="1" applyFill="1" applyBorder="1" applyAlignment="1"/>
    <xf numFmtId="0" fontId="14" fillId="5" borderId="8" xfId="0" applyFont="1" applyFill="1" applyBorder="1"/>
    <xf numFmtId="0" fontId="14" fillId="5" borderId="9" xfId="0" applyFont="1" applyFill="1" applyBorder="1"/>
    <xf numFmtId="0" fontId="19" fillId="5" borderId="0" xfId="0" applyFont="1" applyFill="1" applyBorder="1" applyAlignment="1"/>
    <xf numFmtId="0" fontId="10" fillId="5" borderId="3" xfId="0" applyFont="1" applyFill="1" applyBorder="1"/>
    <xf numFmtId="0" fontId="44" fillId="5" borderId="0" xfId="0" applyFont="1" applyFill="1" applyBorder="1"/>
    <xf numFmtId="49" fontId="0" fillId="5" borderId="0" xfId="0" applyNumberFormat="1" applyFill="1" applyBorder="1"/>
    <xf numFmtId="0" fontId="108" fillId="5" borderId="0" xfId="66" applyFill="1" applyBorder="1"/>
    <xf numFmtId="0" fontId="0" fillId="5" borderId="3" xfId="0" applyFill="1" applyBorder="1"/>
    <xf numFmtId="0" fontId="0" fillId="5" borderId="5" xfId="0" applyFill="1" applyBorder="1"/>
    <xf numFmtId="0" fontId="108" fillId="5" borderId="0" xfId="66" applyFill="1" applyBorder="1" applyAlignment="1">
      <alignment horizontal="left"/>
    </xf>
    <xf numFmtId="0" fontId="0" fillId="5" borderId="10" xfId="0" applyFill="1" applyBorder="1"/>
    <xf numFmtId="0" fontId="0" fillId="5" borderId="12" xfId="0" applyFill="1" applyBorder="1"/>
    <xf numFmtId="0" fontId="10" fillId="5" borderId="7" xfId="0" applyFont="1" applyFill="1" applyBorder="1" applyAlignment="1">
      <alignment horizontal="left" vertical="top" wrapText="1"/>
    </xf>
    <xf numFmtId="0" fontId="11" fillId="5" borderId="9" xfId="0" applyFont="1" applyFill="1" applyBorder="1" applyAlignment="1"/>
    <xf numFmtId="0" fontId="18" fillId="5" borderId="3" xfId="0" applyFont="1" applyFill="1" applyBorder="1" applyAlignment="1"/>
    <xf numFmtId="0" fontId="10" fillId="5" borderId="0" xfId="0" applyFont="1" applyFill="1" applyBorder="1" applyAlignment="1">
      <alignment horizontal="left" vertical="top" wrapText="1"/>
    </xf>
    <xf numFmtId="0" fontId="0" fillId="5" borderId="0" xfId="0" applyNumberFormat="1" applyFill="1" applyBorder="1" applyAlignment="1">
      <alignment horizontal="left" vertical="top"/>
    </xf>
    <xf numFmtId="0" fontId="47" fillId="5" borderId="0" xfId="14" applyFont="1" applyFill="1" applyBorder="1" applyAlignment="1">
      <alignment horizontal="left" vertical="top"/>
    </xf>
    <xf numFmtId="0" fontId="7" fillId="5" borderId="0" xfId="0" applyFont="1" applyFill="1" applyBorder="1" applyAlignment="1">
      <alignment horizontal="left" vertical="top" wrapText="1"/>
    </xf>
    <xf numFmtId="0" fontId="14" fillId="5" borderId="10" xfId="0" applyFont="1" applyFill="1" applyBorder="1" applyAlignment="1"/>
    <xf numFmtId="0" fontId="14" fillId="5" borderId="11" xfId="0" applyFont="1" applyFill="1" applyBorder="1" applyAlignment="1"/>
    <xf numFmtId="0" fontId="14" fillId="5" borderId="12" xfId="0" applyFont="1" applyFill="1" applyBorder="1" applyAlignment="1"/>
    <xf numFmtId="0" fontId="0" fillId="0" borderId="0" xfId="0" applyFill="1" applyAlignment="1" applyProtection="1">
      <alignment horizontal="left" indent="1"/>
      <protection locked="0"/>
    </xf>
    <xf numFmtId="0" fontId="0" fillId="0" borderId="0" xfId="0" applyAlignment="1">
      <alignment horizontal="left" indent="1"/>
    </xf>
    <xf numFmtId="177" fontId="31" fillId="0" borderId="29" xfId="24" applyFont="1" applyFill="1" applyBorder="1" applyAlignment="1">
      <alignment horizontal="right"/>
      <protection locked="0"/>
    </xf>
    <xf numFmtId="0" fontId="0" fillId="0" borderId="0" xfId="0" applyAlignment="1"/>
    <xf numFmtId="0" fontId="69" fillId="5" borderId="3" xfId="0" applyFont="1" applyFill="1" applyBorder="1" applyAlignment="1">
      <alignment horizontal="centerContinuous"/>
    </xf>
    <xf numFmtId="0" fontId="33" fillId="29" borderId="12" xfId="6" applyFill="1" applyBorder="1"/>
    <xf numFmtId="0" fontId="33" fillId="29" borderId="11" xfId="6" applyFill="1" applyBorder="1"/>
    <xf numFmtId="0" fontId="33" fillId="29" borderId="11" xfId="6" applyFill="1" applyBorder="1" applyAlignment="1"/>
    <xf numFmtId="0" fontId="33" fillId="29" borderId="11" xfId="6" applyFill="1" applyBorder="1" applyAlignment="1">
      <alignment horizontal="left" vertical="top" indent="1"/>
    </xf>
    <xf numFmtId="0" fontId="29" fillId="29" borderId="14" xfId="26" applyFill="1" applyBorder="1">
      <alignment horizontal="right"/>
    </xf>
    <xf numFmtId="0" fontId="33" fillId="29" borderId="5" xfId="6" applyFill="1" applyBorder="1"/>
    <xf numFmtId="166" fontId="32" fillId="0" borderId="29" xfId="1" applyFont="1" applyBorder="1" applyAlignment="1" applyProtection="1">
      <protection locked="0"/>
    </xf>
    <xf numFmtId="0" fontId="33" fillId="29" borderId="0" xfId="6" applyFill="1" applyBorder="1" applyAlignment="1"/>
    <xf numFmtId="0" fontId="33" fillId="29" borderId="0" xfId="6" applyFont="1" applyFill="1" applyBorder="1"/>
    <xf numFmtId="0" fontId="33" fillId="29" borderId="0" xfId="6" applyFont="1" applyFill="1" applyBorder="1" applyAlignment="1">
      <alignment horizontal="left" indent="1"/>
    </xf>
    <xf numFmtId="0" fontId="33" fillId="29" borderId="0" xfId="6" applyFont="1" applyFill="1" applyBorder="1" applyAlignment="1">
      <alignment horizontal="left"/>
    </xf>
    <xf numFmtId="0" fontId="29" fillId="29" borderId="13" xfId="26" applyFill="1" applyBorder="1">
      <alignment horizontal="right"/>
    </xf>
    <xf numFmtId="0" fontId="41" fillId="29" borderId="0" xfId="19" quotePrefix="1" applyFont="1" applyFill="1" applyBorder="1">
      <alignment horizontal="center" wrapText="1"/>
    </xf>
    <xf numFmtId="0" fontId="33" fillId="29" borderId="0" xfId="28" applyFont="1" applyFill="1" applyBorder="1">
      <alignment horizontal="left"/>
    </xf>
    <xf numFmtId="0" fontId="33" fillId="29" borderId="0" xfId="6" applyFill="1" applyBorder="1" applyAlignment="1">
      <alignment horizontal="center"/>
    </xf>
    <xf numFmtId="0" fontId="33" fillId="29" borderId="0" xfId="6" quotePrefix="1" applyFont="1" applyFill="1" applyBorder="1" applyAlignment="1">
      <alignment horizontal="center" wrapText="1"/>
    </xf>
    <xf numFmtId="0" fontId="39" fillId="29" borderId="0" xfId="15" applyFont="1" applyFill="1" applyBorder="1"/>
    <xf numFmtId="0" fontId="33" fillId="29" borderId="0" xfId="6" applyFont="1" applyFill="1" applyBorder="1" applyAlignment="1">
      <alignment wrapText="1"/>
    </xf>
    <xf numFmtId="0" fontId="33" fillId="29" borderId="0" xfId="6" applyFill="1" applyBorder="1" applyAlignment="1">
      <alignment horizontal="right"/>
    </xf>
    <xf numFmtId="0" fontId="33" fillId="29" borderId="0" xfId="6" applyFont="1" applyFill="1" applyBorder="1" applyAlignment="1"/>
    <xf numFmtId="0" fontId="17" fillId="29" borderId="0" xfId="28" applyFont="1" applyFill="1" applyBorder="1">
      <alignment horizontal="left"/>
    </xf>
    <xf numFmtId="166" fontId="7" fillId="29" borderId="25" xfId="1" applyFont="1" applyFill="1" applyBorder="1" applyAlignment="1" applyProtection="1">
      <alignment horizontal="right"/>
    </xf>
    <xf numFmtId="166" fontId="32" fillId="0" borderId="29" xfId="1" applyFont="1" applyBorder="1" applyAlignment="1" applyProtection="1">
      <protection locked="0"/>
    </xf>
    <xf numFmtId="0" fontId="41" fillId="29" borderId="0" xfId="28" applyFont="1" applyFill="1" applyBorder="1">
      <alignment horizontal="left"/>
    </xf>
    <xf numFmtId="0" fontId="41" fillId="29" borderId="0" xfId="19" quotePrefix="1" applyFont="1" applyFill="1" applyBorder="1" applyAlignment="1">
      <alignment horizontal="centerContinuous" wrapText="1"/>
    </xf>
    <xf numFmtId="0" fontId="41" fillId="29" borderId="0" xfId="19" quotePrefix="1" applyFont="1" applyFill="1" applyBorder="1" applyAlignment="1">
      <alignment horizontal="center" wrapText="1"/>
    </xf>
    <xf numFmtId="0" fontId="41" fillId="29" borderId="0" xfId="17" applyFont="1" applyFill="1" applyBorder="1">
      <alignment horizontal="left"/>
    </xf>
    <xf numFmtId="166" fontId="33" fillId="29" borderId="29" xfId="1" applyFont="1" applyFill="1" applyBorder="1" applyAlignment="1" applyProtection="1"/>
    <xf numFmtId="0" fontId="29" fillId="29" borderId="0" xfId="25" applyFont="1" applyFill="1" applyBorder="1">
      <alignment horizontal="right"/>
    </xf>
    <xf numFmtId="0" fontId="29" fillId="29" borderId="0" xfId="17" applyFont="1" applyFill="1" applyBorder="1" applyAlignment="1">
      <alignment horizontal="right"/>
    </xf>
    <xf numFmtId="0" fontId="29" fillId="29" borderId="0" xfId="28" applyFont="1" applyFill="1" applyBorder="1">
      <alignment horizontal="left"/>
    </xf>
    <xf numFmtId="166" fontId="7" fillId="29" borderId="29" xfId="1" applyFont="1" applyFill="1" applyBorder="1" applyAlignment="1" applyProtection="1">
      <alignment horizontal="right"/>
    </xf>
    <xf numFmtId="0" fontId="33" fillId="29" borderId="0" xfId="6" quotePrefix="1" applyFont="1" applyFill="1" applyBorder="1" applyAlignment="1">
      <alignment horizontal="center" vertical="center" wrapText="1"/>
    </xf>
    <xf numFmtId="0" fontId="33" fillId="29" borderId="0" xfId="6" applyFill="1" applyBorder="1"/>
    <xf numFmtId="0" fontId="77" fillId="30" borderId="5" xfId="139" applyFont="1" applyFill="1" applyBorder="1"/>
    <xf numFmtId="0" fontId="77" fillId="30" borderId="0" xfId="139" applyFont="1" applyFill="1" applyBorder="1" applyAlignment="1"/>
    <xf numFmtId="0" fontId="77" fillId="30" borderId="0" xfId="139" applyFont="1" applyFill="1" applyBorder="1"/>
    <xf numFmtId="0" fontId="78" fillId="30" borderId="0" xfId="139" applyFont="1" applyFill="1" applyBorder="1" applyAlignment="1"/>
    <xf numFmtId="0" fontId="79" fillId="30" borderId="0" xfId="139" applyFont="1" applyFill="1" applyBorder="1" applyAlignment="1">
      <alignment horizontal="right"/>
    </xf>
    <xf numFmtId="0" fontId="80" fillId="30" borderId="3" xfId="13" applyFont="1" applyFill="1" applyBorder="1" applyAlignment="1">
      <alignment horizontal="left"/>
    </xf>
    <xf numFmtId="0" fontId="10" fillId="0" borderId="0" xfId="0" applyFont="1" applyFill="1" applyBorder="1" applyAlignment="1" applyProtection="1">
      <alignment horizontal="left" indent="2"/>
    </xf>
    <xf numFmtId="0" fontId="81" fillId="30" borderId="0" xfId="139" applyFont="1" applyFill="1" applyBorder="1" applyAlignment="1"/>
    <xf numFmtId="0" fontId="82" fillId="30" borderId="3" xfId="9" applyFont="1" applyFill="1" applyBorder="1" applyAlignment="1">
      <alignment horizontal="left" indent="1"/>
    </xf>
    <xf numFmtId="0" fontId="84" fillId="30" borderId="0" xfId="10" applyFont="1" applyFill="1" applyBorder="1">
      <alignment horizontal="right"/>
    </xf>
    <xf numFmtId="0" fontId="77" fillId="30" borderId="3" xfId="139" applyFont="1" applyFill="1" applyBorder="1" applyAlignment="1"/>
    <xf numFmtId="0" fontId="77" fillId="30" borderId="28" xfId="139" applyFont="1" applyFill="1" applyBorder="1"/>
    <xf numFmtId="0" fontId="77" fillId="30" borderId="27" xfId="139" applyFont="1" applyFill="1" applyBorder="1" applyAlignment="1"/>
    <xf numFmtId="0" fontId="77" fillId="30" borderId="27" xfId="139" applyFont="1" applyFill="1" applyBorder="1"/>
    <xf numFmtId="0" fontId="77" fillId="30" borderId="26" xfId="139" applyFont="1" applyFill="1" applyBorder="1" applyAlignment="1"/>
    <xf numFmtId="0" fontId="62" fillId="0" borderId="0" xfId="135" applyFont="1" applyFill="1" applyAlignment="1">
      <alignment horizontal="left" indent="2"/>
    </xf>
    <xf numFmtId="0" fontId="62" fillId="0" borderId="0" xfId="135" applyFont="1" applyFill="1"/>
    <xf numFmtId="0" fontId="5" fillId="0" borderId="0" xfId="68"/>
    <xf numFmtId="0" fontId="62" fillId="0" borderId="0" xfId="68" applyFont="1" applyAlignment="1">
      <alignment horizontal="left" indent="2"/>
    </xf>
    <xf numFmtId="0" fontId="62" fillId="0" borderId="0" xfId="68" applyFont="1" applyFill="1"/>
    <xf numFmtId="193" fontId="68" fillId="0" borderId="34" xfId="81" applyNumberFormat="1" applyFill="1" applyBorder="1">
      <protection locked="0"/>
    </xf>
    <xf numFmtId="0" fontId="7" fillId="0" borderId="0" xfId="121" applyFont="1" applyAlignment="1">
      <alignment horizontal="left"/>
    </xf>
    <xf numFmtId="0" fontId="87" fillId="0" borderId="0" xfId="121" applyFont="1" applyAlignment="1">
      <alignment horizontal="left"/>
    </xf>
    <xf numFmtId="194" fontId="68" fillId="0" borderId="34" xfId="81" applyNumberFormat="1" applyFill="1" applyBorder="1">
      <protection locked="0"/>
    </xf>
    <xf numFmtId="0" fontId="87" fillId="0" borderId="0" xfId="68" applyFont="1" applyAlignment="1">
      <alignment horizontal="left" indent="2"/>
    </xf>
    <xf numFmtId="0" fontId="7" fillId="0" borderId="22" xfId="102" applyFont="1" applyFill="1" applyAlignment="1">
      <alignment horizontal="left"/>
    </xf>
    <xf numFmtId="0" fontId="41" fillId="4" borderId="25" xfId="12" applyFont="1" applyBorder="1" applyAlignment="1">
      <alignment horizontal="center" vertical="center" wrapText="1"/>
    </xf>
    <xf numFmtId="0" fontId="29" fillId="29" borderId="0" xfId="6" applyFont="1" applyFill="1" applyBorder="1" applyAlignment="1">
      <alignment horizontal="left" wrapText="1"/>
    </xf>
    <xf numFmtId="0" fontId="77" fillId="30" borderId="27" xfId="11" applyFont="1" applyFill="1" applyBorder="1" applyAlignment="1"/>
    <xf numFmtId="0" fontId="77" fillId="30" borderId="28" xfId="11" applyFont="1" applyFill="1" applyBorder="1" applyAlignment="1"/>
    <xf numFmtId="0" fontId="77" fillId="30" borderId="0" xfId="11" applyFont="1" applyFill="1" applyBorder="1" applyAlignment="1"/>
    <xf numFmtId="0" fontId="77" fillId="30" borderId="5" xfId="11" applyFont="1" applyFill="1" applyBorder="1" applyAlignment="1"/>
    <xf numFmtId="0" fontId="79" fillId="30" borderId="0" xfId="11" applyFont="1" applyFill="1" applyAlignment="1">
      <alignment horizontal="right"/>
    </xf>
    <xf numFmtId="0" fontId="79" fillId="30" borderId="5" xfId="12" applyFont="1" applyFill="1" applyBorder="1" applyAlignment="1">
      <alignment vertical="top" wrapText="1"/>
    </xf>
    <xf numFmtId="0" fontId="78" fillId="30" borderId="0" xfId="11" applyFont="1" applyFill="1" applyBorder="1" applyAlignment="1"/>
    <xf numFmtId="0" fontId="39" fillId="29" borderId="0" xfId="15" applyFill="1" applyBorder="1"/>
    <xf numFmtId="0" fontId="40" fillId="29" borderId="0" xfId="16" applyFill="1" applyBorder="1"/>
    <xf numFmtId="0" fontId="41" fillId="29" borderId="0" xfId="17" applyFill="1" applyBorder="1">
      <alignment horizontal="left"/>
    </xf>
    <xf numFmtId="0" fontId="41" fillId="29" borderId="0" xfId="15" applyFont="1" applyFill="1" applyBorder="1"/>
    <xf numFmtId="0" fontId="41" fillId="29" borderId="0" xfId="16" applyFont="1" applyFill="1" applyBorder="1"/>
    <xf numFmtId="0" fontId="33" fillId="29" borderId="0" xfId="6" applyFont="1" applyFill="1" applyBorder="1" applyAlignment="1">
      <alignment horizontal="right"/>
    </xf>
    <xf numFmtId="0" fontId="40" fillId="29" borderId="0" xfId="16" applyFont="1" applyFill="1" applyBorder="1"/>
    <xf numFmtId="0" fontId="33" fillId="29" borderId="0" xfId="6" applyFill="1" applyBorder="1" applyAlignment="1">
      <alignment horizontal="left" indent="1"/>
    </xf>
    <xf numFmtId="0" fontId="0" fillId="29" borderId="0" xfId="0" applyFill="1"/>
    <xf numFmtId="0" fontId="33" fillId="29" borderId="0" xfId="6" applyFill="1" applyAlignment="1"/>
    <xf numFmtId="0" fontId="33" fillId="29" borderId="0" xfId="17" applyFont="1" applyFill="1" applyBorder="1">
      <alignment horizontal="left"/>
    </xf>
    <xf numFmtId="0" fontId="33" fillId="29" borderId="0" xfId="28" applyFill="1" applyBorder="1">
      <alignment horizontal="left"/>
    </xf>
    <xf numFmtId="0" fontId="41" fillId="29" borderId="0" xfId="18" applyFont="1" applyFill="1" applyBorder="1" applyAlignment="1">
      <alignment horizontal="center" wrapText="1"/>
    </xf>
    <xf numFmtId="0" fontId="41" fillId="29" borderId="0" xfId="18" applyFont="1" applyFill="1" applyBorder="1" applyAlignment="1">
      <alignment wrapText="1"/>
    </xf>
    <xf numFmtId="0" fontId="41" fillId="29" borderId="0" xfId="18" applyFill="1" applyBorder="1" applyAlignment="1">
      <alignment horizontal="center" vertical="top" wrapText="1"/>
    </xf>
    <xf numFmtId="0" fontId="33" fillId="29" borderId="0" xfId="6" applyFill="1" applyBorder="1" applyAlignment="1">
      <alignment vertical="top"/>
    </xf>
    <xf numFmtId="0" fontId="33" fillId="29" borderId="5" xfId="6" applyFill="1" applyBorder="1" applyAlignment="1"/>
    <xf numFmtId="174" fontId="17" fillId="29" borderId="0" xfId="27" applyFont="1" applyFill="1" applyBorder="1" applyAlignment="1">
      <alignment horizontal="center" wrapText="1"/>
    </xf>
    <xf numFmtId="0" fontId="39" fillId="29" borderId="5" xfId="15" applyFill="1" applyBorder="1"/>
    <xf numFmtId="177" fontId="7" fillId="29" borderId="25" xfId="24" applyFont="1" applyFill="1" applyBorder="1" applyProtection="1"/>
    <xf numFmtId="177" fontId="7" fillId="29" borderId="29" xfId="24" applyFont="1" applyFill="1" applyBorder="1" applyAlignment="1" applyProtection="1">
      <alignment horizontal="right"/>
    </xf>
    <xf numFmtId="0" fontId="33" fillId="29" borderId="0" xfId="6" applyFont="1" applyFill="1" applyBorder="1" applyAlignment="1">
      <alignment horizontal="center"/>
    </xf>
    <xf numFmtId="166" fontId="33" fillId="29" borderId="4" xfId="1" applyFont="1" applyFill="1" applyBorder="1" applyAlignment="1" applyProtection="1"/>
    <xf numFmtId="166" fontId="33" fillId="29" borderId="1" xfId="1" applyFont="1" applyFill="1" applyBorder="1" applyAlignment="1" applyProtection="1"/>
    <xf numFmtId="166" fontId="7" fillId="29" borderId="1" xfId="1" applyFont="1" applyFill="1" applyBorder="1" applyAlignment="1" applyProtection="1">
      <alignment horizontal="right"/>
    </xf>
    <xf numFmtId="166" fontId="0" fillId="29" borderId="1" xfId="1" applyFont="1" applyFill="1" applyBorder="1" applyAlignment="1" applyProtection="1">
      <alignment horizontal="right"/>
    </xf>
    <xf numFmtId="177" fontId="12" fillId="29" borderId="4" xfId="24" applyFont="1" applyFill="1" applyBorder="1" applyProtection="1"/>
    <xf numFmtId="178" fontId="48" fillId="29" borderId="1" xfId="64" applyNumberFormat="1" applyFont="1" applyFill="1"/>
    <xf numFmtId="0" fontId="41" fillId="29" borderId="0" xfId="18" applyFont="1" applyFill="1" applyBorder="1" applyAlignment="1">
      <alignment horizontal="center" vertical="top" wrapText="1"/>
    </xf>
    <xf numFmtId="178" fontId="33" fillId="29" borderId="1" xfId="64" applyNumberFormat="1" applyFill="1"/>
    <xf numFmtId="0" fontId="33" fillId="29" borderId="0" xfId="6" applyFill="1"/>
    <xf numFmtId="166" fontId="33" fillId="29" borderId="4" xfId="1" applyFont="1" applyFill="1" applyBorder="1" applyAlignment="1" applyProtection="1">
      <alignment horizontal="right"/>
    </xf>
    <xf numFmtId="170" fontId="33" fillId="29" borderId="1" xfId="64" applyNumberFormat="1" applyFill="1"/>
    <xf numFmtId="170" fontId="33" fillId="29" borderId="4" xfId="65" applyNumberFormat="1" applyFill="1"/>
    <xf numFmtId="0" fontId="41" fillId="29" borderId="0" xfId="18" applyFill="1" applyBorder="1" applyAlignment="1">
      <alignment horizontal="center" wrapText="1"/>
    </xf>
    <xf numFmtId="177" fontId="7" fillId="29" borderId="4" xfId="24" applyFont="1" applyFill="1" applyBorder="1" applyAlignment="1" applyProtection="1">
      <alignment horizontal="right"/>
    </xf>
    <xf numFmtId="177" fontId="33" fillId="29" borderId="4" xfId="24" applyFont="1" applyFill="1" applyBorder="1" applyProtection="1"/>
    <xf numFmtId="0" fontId="53" fillId="29" borderId="0" xfId="16" applyFont="1" applyFill="1" applyBorder="1"/>
    <xf numFmtId="0" fontId="52" fillId="29" borderId="0" xfId="17" applyFont="1" applyFill="1" applyBorder="1">
      <alignment horizontal="left"/>
    </xf>
    <xf numFmtId="0" fontId="51" fillId="29" borderId="0" xfId="28" applyFont="1" applyFill="1" applyBorder="1">
      <alignment horizontal="left"/>
    </xf>
    <xf numFmtId="0" fontId="13" fillId="29" borderId="0" xfId="16" applyFont="1" applyFill="1" applyBorder="1"/>
    <xf numFmtId="0" fontId="39" fillId="29" borderId="11" xfId="15" applyFill="1" applyBorder="1"/>
    <xf numFmtId="0" fontId="40" fillId="29" borderId="11" xfId="16" applyFill="1" applyBorder="1"/>
    <xf numFmtId="0" fontId="41" fillId="29" borderId="11" xfId="17" applyFill="1" applyBorder="1">
      <alignment horizontal="left"/>
    </xf>
    <xf numFmtId="0" fontId="33" fillId="29" borderId="11" xfId="28" applyFill="1" applyBorder="1">
      <alignment horizontal="left"/>
    </xf>
    <xf numFmtId="0" fontId="33" fillId="29" borderId="0" xfId="6" applyFill="1" applyAlignment="1">
      <alignment horizontal="left" indent="1"/>
    </xf>
    <xf numFmtId="0" fontId="51" fillId="29" borderId="0" xfId="6" applyFont="1" applyFill="1" applyBorder="1"/>
    <xf numFmtId="0" fontId="51" fillId="29" borderId="0" xfId="6" applyFont="1" applyFill="1" applyBorder="1" applyAlignment="1"/>
    <xf numFmtId="0" fontId="77" fillId="30" borderId="26" xfId="135" applyFont="1" applyFill="1" applyBorder="1"/>
    <xf numFmtId="0" fontId="77" fillId="30" borderId="27" xfId="135" applyFont="1" applyFill="1" applyBorder="1"/>
    <xf numFmtId="0" fontId="77" fillId="30" borderId="28" xfId="135" applyFont="1" applyFill="1" applyBorder="1"/>
    <xf numFmtId="0" fontId="77" fillId="30" borderId="3" xfId="135" applyFont="1" applyFill="1" applyBorder="1"/>
    <xf numFmtId="0" fontId="77" fillId="30" borderId="0" xfId="135" applyFont="1" applyFill="1" applyBorder="1"/>
    <xf numFmtId="0" fontId="89" fillId="30" borderId="0" xfId="94" applyFont="1" applyFill="1" applyBorder="1">
      <alignment horizontal="right"/>
    </xf>
    <xf numFmtId="0" fontId="77" fillId="30" borderId="5" xfId="135" applyFont="1" applyFill="1" applyBorder="1"/>
    <xf numFmtId="0" fontId="91" fillId="30" borderId="3" xfId="93" applyFont="1" applyFill="1" applyBorder="1" applyAlignment="1">
      <alignment horizontal="left" indent="1"/>
    </xf>
    <xf numFmtId="0" fontId="78" fillId="30" borderId="3" xfId="96" applyFont="1" applyFill="1" applyBorder="1" applyAlignment="1">
      <alignment horizontal="left"/>
    </xf>
    <xf numFmtId="0" fontId="78" fillId="30" borderId="0" xfId="132" applyFont="1" applyFill="1" applyBorder="1"/>
    <xf numFmtId="0" fontId="61" fillId="29" borderId="13" xfId="125" applyFill="1" applyBorder="1">
      <alignment horizontal="right"/>
    </xf>
    <xf numFmtId="0" fontId="62" fillId="29" borderId="0" xfId="82" applyFill="1" applyBorder="1"/>
    <xf numFmtId="0" fontId="25" fillId="29" borderId="0" xfId="107" applyFill="1" applyBorder="1">
      <alignment horizontal="left"/>
    </xf>
    <xf numFmtId="0" fontId="69" fillId="29" borderId="0" xfId="104" applyFill="1" applyBorder="1">
      <alignment horizontal="center"/>
    </xf>
    <xf numFmtId="0" fontId="62" fillId="29" borderId="5" xfId="82" applyFill="1" applyBorder="1"/>
    <xf numFmtId="0" fontId="69" fillId="29" borderId="0" xfId="82" applyFont="1" applyFill="1" applyBorder="1"/>
    <xf numFmtId="193" fontId="62" fillId="29" borderId="29" xfId="73" applyNumberFormat="1" applyFont="1" applyFill="1" applyBorder="1" applyProtection="1">
      <alignment horizontal="right"/>
    </xf>
    <xf numFmtId="0" fontId="61" fillId="29" borderId="0" xfId="92" applyFill="1" applyBorder="1">
      <alignment horizontal="right"/>
    </xf>
    <xf numFmtId="0" fontId="7" fillId="29" borderId="0" xfId="131" applyFont="1" applyFill="1" applyBorder="1">
      <alignment horizontal="left"/>
    </xf>
    <xf numFmtId="193" fontId="68" fillId="29" borderId="34" xfId="81" applyNumberFormat="1" applyFill="1" applyBorder="1">
      <protection locked="0"/>
    </xf>
    <xf numFmtId="0" fontId="13" fillId="29" borderId="0" xfId="124" applyFont="1" applyFill="1" applyBorder="1">
      <alignment horizontal="right"/>
    </xf>
    <xf numFmtId="0" fontId="17" fillId="29" borderId="0" xfId="131" applyFont="1" applyFill="1" applyBorder="1">
      <alignment horizontal="left"/>
    </xf>
    <xf numFmtId="193" fontId="62" fillId="29" borderId="35" xfId="73" applyNumberFormat="1" applyFont="1" applyFill="1" applyBorder="1" applyProtection="1">
      <alignment horizontal="right"/>
    </xf>
    <xf numFmtId="193" fontId="62" fillId="29" borderId="34" xfId="73" applyNumberFormat="1" applyFont="1" applyFill="1" applyBorder="1" applyProtection="1">
      <alignment horizontal="right"/>
    </xf>
    <xf numFmtId="0" fontId="62" fillId="29" borderId="11" xfId="82" applyFill="1" applyBorder="1"/>
    <xf numFmtId="0" fontId="62" fillId="29" borderId="12" xfId="82" applyFill="1" applyBorder="1"/>
    <xf numFmtId="0" fontId="13" fillId="29" borderId="0" xfId="83" applyFill="1" applyBorder="1" applyAlignment="1"/>
    <xf numFmtId="0" fontId="13" fillId="29" borderId="0" xfId="83" applyFill="1" applyBorder="1" applyAlignment="1">
      <alignment horizontal="right"/>
    </xf>
    <xf numFmtId="0" fontId="13" fillId="29" borderId="0" xfId="131" applyFont="1" applyFill="1" applyBorder="1">
      <alignment horizontal="left"/>
    </xf>
    <xf numFmtId="0" fontId="62" fillId="29" borderId="0" xfId="82" applyFont="1" applyFill="1" applyBorder="1"/>
    <xf numFmtId="49" fontId="59" fillId="29" borderId="0" xfId="91" applyNumberFormat="1" applyFill="1" applyBorder="1" applyAlignment="1">
      <alignment horizontal="left" indent="1"/>
    </xf>
    <xf numFmtId="0" fontId="88" fillId="29" borderId="0" xfId="83" applyFont="1" applyFill="1" applyBorder="1" applyAlignment="1">
      <alignment horizontal="left" vertical="top" indent="1"/>
    </xf>
    <xf numFmtId="0" fontId="54" fillId="29" borderId="0" xfId="97" applyFill="1" applyBorder="1"/>
    <xf numFmtId="0" fontId="69" fillId="29" borderId="0" xfId="105" applyFont="1" applyFill="1" applyBorder="1"/>
    <xf numFmtId="0" fontId="61" fillId="29" borderId="0" xfId="132" applyFill="1" applyBorder="1"/>
    <xf numFmtId="0" fontId="61" fillId="29" borderId="0" xfId="132" applyFill="1" applyBorder="1" applyAlignment="1">
      <alignment horizontal="right"/>
    </xf>
    <xf numFmtId="0" fontId="62" fillId="29" borderId="0" xfId="130" applyNumberFormat="1" applyFont="1" applyFill="1" applyBorder="1" applyAlignment="1" applyProtection="1"/>
    <xf numFmtId="0" fontId="7" fillId="29" borderId="0" xfId="131" applyFont="1" applyFill="1" applyBorder="1" applyAlignment="1">
      <alignment horizontal="left"/>
    </xf>
    <xf numFmtId="0" fontId="77" fillId="30" borderId="26" xfId="11" applyFont="1" applyFill="1" applyBorder="1" applyAlignment="1"/>
    <xf numFmtId="0" fontId="77" fillId="30" borderId="3" xfId="11" applyFont="1" applyFill="1" applyBorder="1" applyAlignment="1"/>
    <xf numFmtId="0" fontId="81" fillId="30" borderId="0" xfId="11" applyFont="1" applyFill="1" applyBorder="1" applyAlignment="1"/>
    <xf numFmtId="0" fontId="79" fillId="30" borderId="0" xfId="11" applyFont="1" applyFill="1" applyBorder="1" applyAlignment="1">
      <alignment horizontal="right"/>
    </xf>
    <xf numFmtId="0" fontId="40" fillId="29" borderId="0" xfId="15" applyFont="1" applyFill="1" applyBorder="1"/>
    <xf numFmtId="0" fontId="45" fillId="29" borderId="0" xfId="6" applyFont="1" applyFill="1" applyBorder="1"/>
    <xf numFmtId="0" fontId="41" fillId="29" borderId="11" xfId="6" applyFont="1" applyFill="1" applyBorder="1" applyAlignment="1">
      <alignment horizontal="center" wrapText="1"/>
    </xf>
    <xf numFmtId="0" fontId="41" fillId="29" borderId="0" xfId="6" applyFont="1" applyFill="1" applyBorder="1" applyAlignment="1">
      <alignment horizontal="center" wrapText="1"/>
    </xf>
    <xf numFmtId="0" fontId="33" fillId="29" borderId="5" xfId="6" applyFill="1" applyBorder="1" applyAlignment="1">
      <alignment horizontal="center" wrapText="1"/>
    </xf>
    <xf numFmtId="0" fontId="33" fillId="29" borderId="11" xfId="6" applyFont="1" applyFill="1" applyBorder="1"/>
    <xf numFmtId="0" fontId="29" fillId="29" borderId="0" xfId="2" applyFill="1" applyBorder="1"/>
    <xf numFmtId="170" fontId="33" fillId="29" borderId="1" xfId="64" applyNumberFormat="1" applyFill="1" applyBorder="1"/>
    <xf numFmtId="166" fontId="62" fillId="29" borderId="25" xfId="1" applyFont="1" applyFill="1" applyBorder="1" applyAlignment="1" applyProtection="1"/>
    <xf numFmtId="178" fontId="48" fillId="29" borderId="1" xfId="64" applyNumberFormat="1" applyFont="1" applyFill="1" applyBorder="1"/>
    <xf numFmtId="166" fontId="7" fillId="29" borderId="25" xfId="1" applyFont="1" applyFill="1" applyBorder="1" applyAlignment="1" applyProtection="1"/>
    <xf numFmtId="0" fontId="77" fillId="30" borderId="28" xfId="139" applyFont="1" applyFill="1" applyBorder="1" applyAlignment="1"/>
    <xf numFmtId="0" fontId="77" fillId="30" borderId="5" xfId="139" applyFont="1" applyFill="1" applyBorder="1" applyAlignment="1"/>
    <xf numFmtId="0" fontId="29" fillId="29" borderId="13" xfId="6" applyFont="1" applyFill="1" applyBorder="1" applyAlignment="1"/>
    <xf numFmtId="174" fontId="41" fillId="29" borderId="0" xfId="27" applyFont="1" applyFill="1" applyBorder="1" applyAlignment="1">
      <alignment horizontal="center" wrapText="1"/>
    </xf>
    <xf numFmtId="0" fontId="41" fillId="29" borderId="0" xfId="18" quotePrefix="1" applyFont="1" applyFill="1" applyBorder="1" applyAlignment="1">
      <alignment horizontal="center" wrapText="1"/>
    </xf>
    <xf numFmtId="166" fontId="32" fillId="29" borderId="29" xfId="1" applyFont="1" applyFill="1" applyBorder="1" applyAlignment="1" applyProtection="1">
      <protection locked="0"/>
    </xf>
    <xf numFmtId="170" fontId="33" fillId="29" borderId="29" xfId="167" applyNumberFormat="1" applyFill="1" applyBorder="1"/>
    <xf numFmtId="0" fontId="13" fillId="29" borderId="0" xfId="8" applyFont="1" applyFill="1" applyBorder="1" applyAlignment="1">
      <alignment horizontal="left" vertical="center" wrapText="1"/>
    </xf>
    <xf numFmtId="177" fontId="7" fillId="29" borderId="29" xfId="24" applyFont="1" applyFill="1" applyBorder="1" applyProtection="1"/>
    <xf numFmtId="0" fontId="41" fillId="29" borderId="0" xfId="18" quotePrefix="1" applyFont="1" applyFill="1" applyBorder="1" applyAlignment="1">
      <alignment horizontal="center" vertical="center" wrapText="1"/>
    </xf>
    <xf numFmtId="0" fontId="41" fillId="29" borderId="0" xfId="6" applyFont="1" applyFill="1" applyBorder="1" applyAlignment="1"/>
    <xf numFmtId="0" fontId="33" fillId="29" borderId="0" xfId="6" applyFont="1" applyFill="1" applyBorder="1" applyAlignment="1">
      <alignment horizontal="left" wrapText="1"/>
    </xf>
    <xf numFmtId="0" fontId="41" fillId="29" borderId="11" xfId="18" applyFont="1" applyFill="1" applyBorder="1" applyAlignment="1">
      <alignment horizontal="centerContinuous" wrapText="1"/>
    </xf>
    <xf numFmtId="0" fontId="92" fillId="30" borderId="28" xfId="11" applyFont="1" applyFill="1" applyBorder="1"/>
    <xf numFmtId="0" fontId="90" fillId="30" borderId="0" xfId="11" applyFont="1" applyFill="1" applyBorder="1"/>
    <xf numFmtId="0" fontId="33" fillId="29" borderId="0" xfId="6" applyFill="1" applyBorder="1" applyAlignment="1">
      <alignment horizontal="left" vertical="center" wrapText="1"/>
    </xf>
    <xf numFmtId="0" fontId="33" fillId="29" borderId="0" xfId="6" applyFill="1" applyBorder="1" applyAlignment="1">
      <alignment horizontal="center" vertical="center" wrapText="1"/>
    </xf>
    <xf numFmtId="0" fontId="41" fillId="29" borderId="0" xfId="18" applyFill="1" applyBorder="1">
      <alignment horizontal="center" wrapText="1"/>
    </xf>
    <xf numFmtId="0" fontId="33" fillId="29" borderId="0" xfId="6" applyFill="1" applyBorder="1" applyAlignment="1">
      <alignment horizontal="left"/>
    </xf>
    <xf numFmtId="0" fontId="33" fillId="29" borderId="0" xfId="6" applyFill="1" applyBorder="1" applyAlignment="1">
      <alignment horizontal="left" indent="2"/>
    </xf>
    <xf numFmtId="0" fontId="41" fillId="29" borderId="0" xfId="19" applyFill="1" applyBorder="1" applyAlignment="1">
      <alignment horizontal="centerContinuous" wrapText="1"/>
    </xf>
    <xf numFmtId="166" fontId="33" fillId="29" borderId="1" xfId="1" applyFont="1" applyFill="1" applyBorder="1" applyAlignment="1" applyProtection="1">
      <alignment horizontal="right"/>
    </xf>
    <xf numFmtId="166" fontId="33" fillId="29" borderId="25" xfId="1" applyFont="1" applyFill="1" applyBorder="1" applyAlignment="1" applyProtection="1"/>
    <xf numFmtId="0" fontId="33" fillId="29" borderId="0" xfId="6" applyFill="1" applyBorder="1" applyProtection="1"/>
    <xf numFmtId="0" fontId="33" fillId="29" borderId="5" xfId="6" applyFill="1" applyBorder="1" applyProtection="1"/>
    <xf numFmtId="0" fontId="33" fillId="29" borderId="5" xfId="6" applyFill="1" applyBorder="1" applyProtection="1">
      <protection locked="0"/>
    </xf>
    <xf numFmtId="0" fontId="41" fillId="29" borderId="0" xfId="18" applyFill="1" applyBorder="1" applyProtection="1">
      <alignment horizontal="center" wrapText="1"/>
    </xf>
    <xf numFmtId="0" fontId="29" fillId="29" borderId="13" xfId="26" applyFill="1" applyBorder="1" applyProtection="1">
      <alignment horizontal="right"/>
      <protection locked="0"/>
    </xf>
    <xf numFmtId="0" fontId="33" fillId="29" borderId="0" xfId="6" applyFill="1" applyBorder="1" applyProtection="1">
      <protection locked="0"/>
    </xf>
    <xf numFmtId="0" fontId="33" fillId="29" borderId="0" xfId="6" applyFill="1" applyBorder="1" applyAlignment="1" applyProtection="1">
      <alignment horizontal="left" indent="2"/>
      <protection locked="0"/>
    </xf>
    <xf numFmtId="0" fontId="33" fillId="29" borderId="0" xfId="6" applyFill="1" applyBorder="1" applyAlignment="1" applyProtection="1">
      <alignment horizontal="left"/>
      <protection locked="0"/>
    </xf>
    <xf numFmtId="0" fontId="33" fillId="29" borderId="0" xfId="6" applyFill="1" applyBorder="1" applyAlignment="1" applyProtection="1">
      <alignment vertical="top"/>
      <protection locked="0"/>
    </xf>
    <xf numFmtId="0" fontId="29" fillId="29" borderId="0" xfId="6" applyFont="1" applyFill="1" applyBorder="1" applyAlignment="1">
      <alignment horizontal="left"/>
    </xf>
    <xf numFmtId="0" fontId="33" fillId="29" borderId="11" xfId="6" applyFill="1" applyBorder="1" applyAlignment="1">
      <alignment horizontal="left" indent="2"/>
    </xf>
    <xf numFmtId="0" fontId="33" fillId="29" borderId="11" xfId="6" applyFill="1" applyBorder="1" applyAlignment="1">
      <alignment horizontal="left"/>
    </xf>
    <xf numFmtId="166" fontId="7" fillId="29" borderId="0" xfId="1" applyFont="1" applyFill="1" applyBorder="1" applyAlignment="1" applyProtection="1">
      <alignment horizontal="right"/>
    </xf>
    <xf numFmtId="166" fontId="37" fillId="4" borderId="0" xfId="1" applyFont="1" applyFill="1" applyBorder="1" applyAlignment="1" applyProtection="1">
      <alignment vertical="top" wrapText="1"/>
    </xf>
    <xf numFmtId="0" fontId="37" fillId="4" borderId="0" xfId="12" applyBorder="1">
      <alignment vertical="top" wrapText="1"/>
    </xf>
    <xf numFmtId="0" fontId="17" fillId="29" borderId="0" xfId="6" applyFont="1" applyFill="1" applyBorder="1" applyAlignment="1">
      <alignment horizontal="center" wrapText="1"/>
    </xf>
    <xf numFmtId="0" fontId="17" fillId="29" borderId="0" xfId="6" applyFont="1" applyFill="1" applyBorder="1" applyAlignment="1">
      <alignment wrapText="1"/>
    </xf>
    <xf numFmtId="0" fontId="33" fillId="29" borderId="36" xfId="0" applyFont="1" applyFill="1" applyBorder="1" applyAlignment="1">
      <alignment vertical="center"/>
    </xf>
    <xf numFmtId="0" fontId="33" fillId="29" borderId="37" xfId="0" applyFont="1" applyFill="1" applyBorder="1" applyAlignment="1">
      <alignment vertical="center"/>
    </xf>
    <xf numFmtId="0" fontId="33" fillId="29" borderId="38" xfId="0" applyFont="1" applyFill="1" applyBorder="1" applyAlignment="1">
      <alignment vertical="center"/>
    </xf>
    <xf numFmtId="0" fontId="40" fillId="29" borderId="0" xfId="6" applyFont="1" applyFill="1" applyBorder="1" applyAlignment="1"/>
    <xf numFmtId="0" fontId="40" fillId="29" borderId="0" xfId="17" applyFont="1" applyFill="1" applyBorder="1">
      <alignment horizontal="left"/>
    </xf>
    <xf numFmtId="0" fontId="33" fillId="29" borderId="0" xfId="18" applyFont="1" applyFill="1" applyBorder="1" applyAlignment="1">
      <alignment horizontal="center" wrapText="1"/>
    </xf>
    <xf numFmtId="0" fontId="7" fillId="29" borderId="0" xfId="6" applyFont="1" applyFill="1" applyBorder="1" applyAlignment="1">
      <alignment horizontal="center" wrapText="1"/>
    </xf>
    <xf numFmtId="0" fontId="7" fillId="29" borderId="0" xfId="6" applyFont="1" applyFill="1" applyBorder="1" applyAlignment="1">
      <alignment wrapText="1"/>
    </xf>
    <xf numFmtId="0" fontId="14" fillId="30" borderId="26" xfId="11" applyFont="1" applyFill="1" applyBorder="1" applyAlignment="1"/>
    <xf numFmtId="0" fontId="14" fillId="30" borderId="27" xfId="11" applyFont="1" applyFill="1" applyBorder="1" applyAlignment="1"/>
    <xf numFmtId="0" fontId="14" fillId="30" borderId="3" xfId="11" applyFont="1" applyFill="1" applyBorder="1" applyAlignment="1"/>
    <xf numFmtId="0" fontId="14" fillId="30" borderId="0" xfId="11" applyFont="1" applyFill="1" applyBorder="1" applyAlignment="1"/>
    <xf numFmtId="0" fontId="0" fillId="30" borderId="0" xfId="11" applyFont="1" applyFill="1" applyBorder="1" applyAlignment="1">
      <alignment horizontal="right"/>
    </xf>
    <xf numFmtId="0" fontId="29" fillId="30" borderId="3" xfId="13" applyFill="1" applyBorder="1" applyAlignment="1">
      <alignment horizontal="left"/>
    </xf>
    <xf numFmtId="0" fontId="13" fillId="30" borderId="0" xfId="11" applyFont="1" applyFill="1" applyBorder="1" applyAlignment="1"/>
    <xf numFmtId="166" fontId="12" fillId="29" borderId="1" xfId="1" applyFont="1" applyFill="1" applyBorder="1" applyAlignment="1" applyProtection="1">
      <alignment horizontal="right"/>
    </xf>
    <xf numFmtId="166" fontId="12" fillId="29" borderId="25" xfId="1" applyFont="1" applyFill="1" applyBorder="1" applyAlignment="1" applyProtection="1"/>
    <xf numFmtId="0" fontId="41" fillId="29" borderId="0" xfId="19" applyFill="1" applyBorder="1">
      <alignment horizontal="center" wrapText="1"/>
    </xf>
    <xf numFmtId="166" fontId="12" fillId="29" borderId="6" xfId="1" applyFont="1" applyFill="1" applyBorder="1" applyAlignment="1" applyProtection="1">
      <alignment horizontal="right"/>
    </xf>
    <xf numFmtId="0" fontId="33" fillId="29" borderId="0" xfId="6" applyFill="1" applyBorder="1" applyAlignment="1" applyProtection="1">
      <alignment horizontal="left" indent="1"/>
    </xf>
    <xf numFmtId="0" fontId="33" fillId="29" borderId="0" xfId="28" applyFill="1" applyBorder="1" applyProtection="1">
      <alignment horizontal="left"/>
    </xf>
    <xf numFmtId="0" fontId="33" fillId="29" borderId="0" xfId="6" applyFill="1" applyBorder="1" applyAlignment="1" applyProtection="1">
      <alignment horizontal="left" indent="2"/>
    </xf>
    <xf numFmtId="0" fontId="41" fillId="29" borderId="0" xfId="17" applyFill="1" applyBorder="1" applyProtection="1">
      <alignment horizontal="left"/>
    </xf>
    <xf numFmtId="0" fontId="33" fillId="29" borderId="0" xfId="6" applyFill="1" applyBorder="1" applyAlignment="1" applyProtection="1"/>
    <xf numFmtId="0" fontId="41" fillId="29" borderId="0" xfId="18" applyFill="1" applyBorder="1" applyAlignment="1" applyProtection="1">
      <alignment horizontal="center" wrapText="1"/>
    </xf>
    <xf numFmtId="0" fontId="33" fillId="29" borderId="0" xfId="6" applyFill="1" applyBorder="1" applyAlignment="1" applyProtection="1">
      <protection locked="0"/>
    </xf>
    <xf numFmtId="0" fontId="46" fillId="29" borderId="3" xfId="8" applyFont="1" applyFill="1" applyBorder="1" applyAlignment="1">
      <alignment wrapText="1"/>
    </xf>
    <xf numFmtId="0" fontId="46" fillId="29" borderId="0" xfId="8" applyFont="1" applyFill="1" applyBorder="1" applyAlignment="1">
      <alignment wrapText="1"/>
    </xf>
    <xf numFmtId="166" fontId="32" fillId="29" borderId="0" xfId="1" applyFont="1" applyFill="1" applyBorder="1" applyAlignment="1" applyProtection="1">
      <protection locked="0"/>
    </xf>
    <xf numFmtId="170" fontId="33" fillId="29" borderId="0" xfId="167" applyNumberFormat="1" applyFill="1" applyBorder="1"/>
    <xf numFmtId="166" fontId="12" fillId="29" borderId="0" xfId="1" applyFont="1" applyFill="1" applyBorder="1" applyAlignment="1" applyProtection="1">
      <alignment horizontal="right"/>
    </xf>
    <xf numFmtId="0" fontId="93" fillId="29" borderId="0" xfId="6" applyFont="1" applyFill="1" applyBorder="1" applyAlignment="1">
      <alignment horizontal="center" wrapText="1"/>
    </xf>
    <xf numFmtId="0" fontId="14" fillId="30" borderId="27" xfId="11" applyFont="1" applyFill="1" applyBorder="1"/>
    <xf numFmtId="0" fontId="14" fillId="30" borderId="28" xfId="11" applyFont="1" applyFill="1" applyBorder="1"/>
    <xf numFmtId="0" fontId="9" fillId="30" borderId="0" xfId="11" applyFont="1" applyFill="1" applyBorder="1"/>
    <xf numFmtId="0" fontId="9" fillId="30" borderId="0" xfId="11" applyFont="1" applyFill="1" applyBorder="1" applyAlignment="1"/>
    <xf numFmtId="0" fontId="14" fillId="30" borderId="5" xfId="11" applyFont="1" applyFill="1" applyBorder="1"/>
    <xf numFmtId="0" fontId="14" fillId="30" borderId="0" xfId="11" applyFont="1" applyFill="1" applyBorder="1"/>
    <xf numFmtId="0" fontId="37" fillId="30" borderId="5" xfId="12" applyFont="1" applyFill="1" applyBorder="1" applyAlignment="1">
      <alignment vertical="top" wrapText="1"/>
    </xf>
    <xf numFmtId="0" fontId="40" fillId="29" borderId="0" xfId="6" applyFont="1" applyFill="1" applyBorder="1" applyAlignment="1">
      <alignment horizontal="left"/>
    </xf>
    <xf numFmtId="0" fontId="40" fillId="29" borderId="0" xfId="6" applyFont="1" applyFill="1" applyBorder="1" applyAlignment="1">
      <alignment wrapText="1"/>
    </xf>
    <xf numFmtId="0" fontId="40" fillId="29" borderId="0" xfId="16" applyFill="1" applyBorder="1" applyAlignment="1">
      <alignment horizontal="left"/>
    </xf>
    <xf numFmtId="0" fontId="41" fillId="29" borderId="0" xfId="18" applyFont="1" applyFill="1" applyBorder="1" applyAlignment="1">
      <alignment horizontal="center" wrapText="1"/>
    </xf>
    <xf numFmtId="0" fontId="41" fillId="29" borderId="0" xfId="6" applyFont="1" applyFill="1" applyBorder="1"/>
    <xf numFmtId="166" fontId="12" fillId="29" borderId="1" xfId="1" applyFont="1" applyFill="1" applyBorder="1" applyAlignment="1" applyProtection="1"/>
    <xf numFmtId="166" fontId="12" fillId="29" borderId="15" xfId="1" applyFont="1" applyFill="1" applyBorder="1" applyAlignment="1" applyProtection="1">
      <alignment horizontal="right"/>
    </xf>
    <xf numFmtId="166" fontId="12" fillId="29" borderId="16" xfId="1" applyFont="1" applyFill="1" applyBorder="1" applyAlignment="1" applyProtection="1">
      <alignment horizontal="right"/>
    </xf>
    <xf numFmtId="166" fontId="12" fillId="29" borderId="25" xfId="1" applyFont="1" applyFill="1" applyBorder="1" applyAlignment="1" applyProtection="1">
      <alignment horizontal="right"/>
    </xf>
    <xf numFmtId="166" fontId="32" fillId="0" borderId="30" xfId="1" applyFont="1" applyBorder="1" applyAlignment="1" applyProtection="1">
      <protection locked="0"/>
    </xf>
    <xf numFmtId="166" fontId="33" fillId="29" borderId="15" xfId="1" applyFont="1" applyFill="1" applyBorder="1" applyAlignment="1" applyProtection="1"/>
    <xf numFmtId="166" fontId="33" fillId="29" borderId="16" xfId="1" applyFont="1" applyFill="1" applyBorder="1" applyAlignment="1" applyProtection="1"/>
    <xf numFmtId="166" fontId="33" fillId="31" borderId="25" xfId="1" applyFont="1" applyFill="1" applyBorder="1" applyAlignment="1" applyProtection="1"/>
    <xf numFmtId="166" fontId="32" fillId="0" borderId="32" xfId="1" applyFont="1" applyBorder="1" applyAlignment="1" applyProtection="1">
      <protection locked="0"/>
    </xf>
    <xf numFmtId="0" fontId="79" fillId="30" borderId="0" xfId="12" applyFont="1" applyFill="1" applyBorder="1" applyAlignment="1">
      <alignment horizontal="left" vertical="top" wrapText="1" indent="1"/>
    </xf>
    <xf numFmtId="0" fontId="0" fillId="29" borderId="0" xfId="0" applyFill="1" applyAlignment="1">
      <alignment wrapText="1"/>
    </xf>
    <xf numFmtId="0" fontId="41" fillId="29" borderId="0" xfId="15" applyFont="1" applyFill="1" applyBorder="1"/>
    <xf numFmtId="0" fontId="33" fillId="29" borderId="0" xfId="6" applyFont="1" applyFill="1" applyBorder="1" applyAlignment="1">
      <alignment horizontal="center"/>
    </xf>
    <xf numFmtId="0" fontId="41" fillId="29" borderId="0" xfId="19" quotePrefix="1" applyFill="1" applyBorder="1">
      <alignment horizontal="center" wrapText="1"/>
    </xf>
    <xf numFmtId="0" fontId="33" fillId="29" borderId="0" xfId="6" applyFill="1" applyBorder="1"/>
    <xf numFmtId="0" fontId="40" fillId="29" borderId="0" xfId="16" applyFill="1" applyBorder="1"/>
    <xf numFmtId="0" fontId="0" fillId="29" borderId="0" xfId="0" applyFill="1"/>
    <xf numFmtId="0" fontId="33" fillId="29" borderId="39" xfId="6" applyFont="1" applyFill="1" applyBorder="1" applyAlignment="1">
      <alignment horizontal="left"/>
    </xf>
    <xf numFmtId="0" fontId="33" fillId="29" borderId="36" xfId="0" applyFont="1" applyFill="1" applyBorder="1" applyAlignment="1"/>
    <xf numFmtId="0" fontId="0" fillId="29" borderId="0" xfId="0" applyFill="1" applyAlignment="1"/>
    <xf numFmtId="0" fontId="48" fillId="29" borderId="0" xfId="0" applyFont="1" applyFill="1" applyAlignment="1">
      <alignment horizontal="left" indent="1"/>
    </xf>
    <xf numFmtId="0" fontId="33" fillId="29" borderId="0" xfId="0" applyFont="1" applyFill="1" applyBorder="1" applyAlignment="1">
      <alignment vertical="center"/>
    </xf>
    <xf numFmtId="166" fontId="7" fillId="29" borderId="6" xfId="1" applyFont="1" applyFill="1" applyBorder="1" applyAlignment="1" applyProtection="1"/>
    <xf numFmtId="0" fontId="41" fillId="29" borderId="0" xfId="6" applyFont="1" applyFill="1" applyBorder="1" applyAlignment="1">
      <alignment wrapText="1"/>
    </xf>
    <xf numFmtId="0" fontId="48" fillId="29" borderId="0" xfId="0" applyFont="1" applyFill="1"/>
    <xf numFmtId="0" fontId="39" fillId="29" borderId="0" xfId="15" applyFont="1" applyFill="1" applyBorder="1" applyAlignment="1">
      <alignment horizontal="left"/>
    </xf>
    <xf numFmtId="0" fontId="44" fillId="0" borderId="0" xfId="0" applyFont="1" applyAlignment="1">
      <alignment horizontal="right" vertical="center"/>
    </xf>
    <xf numFmtId="0" fontId="44" fillId="0" borderId="0" xfId="0" applyFont="1" applyAlignment="1">
      <alignment horizontal="left" vertical="center" indent="1"/>
    </xf>
    <xf numFmtId="0" fontId="29" fillId="29" borderId="0" xfId="2" applyFont="1" applyFill="1" applyBorder="1"/>
    <xf numFmtId="0" fontId="33" fillId="29" borderId="0" xfId="28" applyFont="1" applyFill="1" applyBorder="1" applyAlignment="1"/>
    <xf numFmtId="0" fontId="29" fillId="29" borderId="0" xfId="8" applyFont="1" applyFill="1" applyBorder="1">
      <alignment horizontal="left"/>
    </xf>
    <xf numFmtId="170" fontId="33" fillId="29" borderId="25" xfId="168" applyNumberFormat="1" applyFill="1" applyBorder="1"/>
    <xf numFmtId="170" fontId="33" fillId="29" borderId="0" xfId="168" applyNumberFormat="1" applyFill="1" applyBorder="1"/>
    <xf numFmtId="0" fontId="0" fillId="0" borderId="0" xfId="0" applyFill="1" applyAlignment="1"/>
    <xf numFmtId="0" fontId="33" fillId="29" borderId="0" xfId="6" applyFill="1" applyBorder="1" applyAlignment="1">
      <alignment horizontal="left" vertical="top" wrapText="1"/>
    </xf>
    <xf numFmtId="0" fontId="33" fillId="29" borderId="0" xfId="6" applyFill="1" applyBorder="1" applyAlignment="1">
      <alignment horizontal="left" vertical="top"/>
    </xf>
    <xf numFmtId="0" fontId="33" fillId="29" borderId="0" xfId="6" quotePrefix="1" applyFill="1" applyBorder="1" applyAlignment="1">
      <alignment horizontal="center" vertical="top"/>
    </xf>
    <xf numFmtId="166" fontId="32" fillId="29" borderId="29" xfId="1" applyFont="1" applyFill="1" applyBorder="1" applyAlignment="1" applyProtection="1"/>
    <xf numFmtId="172" fontId="33" fillId="29" borderId="0" xfId="167" applyNumberFormat="1" applyFill="1" applyBorder="1" applyProtection="1"/>
    <xf numFmtId="172" fontId="33" fillId="29" borderId="25" xfId="167" applyNumberFormat="1" applyFill="1" applyBorder="1" applyProtection="1"/>
    <xf numFmtId="0" fontId="45" fillId="29" borderId="0" xfId="16" applyFont="1" applyFill="1" applyBorder="1"/>
    <xf numFmtId="0" fontId="41" fillId="29" borderId="0" xfId="6" quotePrefix="1" applyFont="1" applyFill="1" applyBorder="1" applyAlignment="1">
      <alignment horizontal="left" vertical="top"/>
    </xf>
    <xf numFmtId="0" fontId="0" fillId="29" borderId="0" xfId="0" applyFill="1" applyAlignment="1">
      <alignment horizontal="left" indent="1"/>
    </xf>
    <xf numFmtId="0" fontId="34" fillId="29" borderId="11" xfId="8" applyFill="1" applyBorder="1">
      <alignment horizontal="left"/>
    </xf>
    <xf numFmtId="0" fontId="33" fillId="29" borderId="12" xfId="6" applyFill="1" applyBorder="1" applyAlignment="1"/>
    <xf numFmtId="0" fontId="77" fillId="30" borderId="26" xfId="139" applyFont="1" applyFill="1" applyBorder="1"/>
    <xf numFmtId="0" fontId="77" fillId="30" borderId="3" xfId="139" applyFont="1" applyFill="1" applyBorder="1"/>
    <xf numFmtId="0" fontId="90" fillId="30" borderId="5" xfId="139" applyFont="1" applyFill="1" applyBorder="1" applyAlignment="1"/>
    <xf numFmtId="0" fontId="90" fillId="30" borderId="5" xfId="139" applyFont="1" applyFill="1" applyBorder="1" applyAlignment="1">
      <alignment vertical="center"/>
    </xf>
    <xf numFmtId="0" fontId="0" fillId="0" borderId="0" xfId="0" applyAlignment="1">
      <alignment vertical="top"/>
    </xf>
    <xf numFmtId="0" fontId="33" fillId="29" borderId="0" xfId="6" applyFill="1" applyBorder="1" applyAlignment="1">
      <alignment horizontal="left" vertical="center" indent="1"/>
    </xf>
    <xf numFmtId="0" fontId="44" fillId="29" borderId="0" xfId="19" quotePrefix="1" applyFont="1" applyFill="1" applyBorder="1">
      <alignment horizontal="center" wrapText="1"/>
    </xf>
    <xf numFmtId="0" fontId="44" fillId="29" borderId="0" xfId="6" applyFont="1" applyFill="1" applyBorder="1"/>
    <xf numFmtId="166" fontId="32" fillId="5" borderId="29" xfId="1" applyFont="1" applyFill="1" applyBorder="1" applyAlignment="1" applyProtection="1">
      <protection locked="0"/>
    </xf>
    <xf numFmtId="0" fontId="94" fillId="29" borderId="13" xfId="26" applyFont="1" applyFill="1" applyBorder="1">
      <alignment horizontal="right"/>
    </xf>
    <xf numFmtId="0" fontId="95" fillId="29" borderId="0" xfId="6" applyFont="1" applyFill="1" applyBorder="1"/>
    <xf numFmtId="166" fontId="48" fillId="29" borderId="25" xfId="1" applyFont="1" applyFill="1" applyBorder="1" applyAlignment="1" applyProtection="1">
      <protection locked="0"/>
    </xf>
    <xf numFmtId="0" fontId="33" fillId="29" borderId="36" xfId="0" applyFont="1" applyFill="1" applyBorder="1" applyAlignment="1">
      <alignment horizontal="left" vertical="center" indent="1"/>
    </xf>
    <xf numFmtId="0" fontId="33" fillId="29" borderId="37" xfId="0" applyFont="1" applyFill="1" applyBorder="1" applyAlignment="1">
      <alignment horizontal="left" vertical="center" indent="1"/>
    </xf>
    <xf numFmtId="0" fontId="33" fillId="29" borderId="0" xfId="0" applyFont="1" applyFill="1" applyBorder="1" applyAlignment="1">
      <alignment horizontal="left" vertical="center" indent="1"/>
    </xf>
    <xf numFmtId="0" fontId="48" fillId="29" borderId="0" xfId="6" applyFont="1" applyFill="1" applyBorder="1" applyAlignment="1">
      <alignment horizontal="left" indent="1"/>
    </xf>
    <xf numFmtId="166" fontId="32" fillId="5" borderId="14" xfId="1" applyFont="1" applyFill="1" applyBorder="1" applyAlignment="1" applyProtection="1">
      <protection locked="0"/>
    </xf>
    <xf numFmtId="0" fontId="96" fillId="29" borderId="0" xfId="6" applyFont="1" applyFill="1" applyBorder="1"/>
    <xf numFmtId="166" fontId="96" fillId="29" borderId="0" xfId="1" applyFont="1" applyFill="1" applyBorder="1" applyAlignment="1" applyProtection="1">
      <protection locked="0"/>
    </xf>
    <xf numFmtId="0" fontId="96" fillId="29" borderId="5" xfId="6" applyFont="1" applyFill="1" applyBorder="1"/>
    <xf numFmtId="0" fontId="97" fillId="0" borderId="0" xfId="0" applyFont="1"/>
    <xf numFmtId="0" fontId="98" fillId="0" borderId="0" xfId="0" applyFont="1"/>
    <xf numFmtId="0" fontId="48" fillId="29" borderId="0" xfId="6" applyFont="1" applyFill="1" applyBorder="1" applyAlignment="1">
      <alignment horizontal="left" vertical="center" indent="1"/>
    </xf>
    <xf numFmtId="0" fontId="99" fillId="29" borderId="0" xfId="15" applyFont="1" applyFill="1" applyBorder="1"/>
    <xf numFmtId="0" fontId="48" fillId="29" borderId="0" xfId="6" applyFont="1" applyFill="1" applyBorder="1"/>
    <xf numFmtId="0" fontId="96" fillId="29" borderId="0" xfId="6" quotePrefix="1" applyFont="1" applyFill="1" applyBorder="1"/>
    <xf numFmtId="0" fontId="96" fillId="32" borderId="0" xfId="0" applyFont="1" applyFill="1"/>
    <xf numFmtId="0" fontId="44" fillId="29" borderId="0" xfId="19" applyFont="1" applyFill="1" applyBorder="1" applyAlignment="1">
      <alignment horizontal="center" wrapText="1"/>
    </xf>
    <xf numFmtId="0" fontId="48" fillId="5" borderId="30" xfId="150" applyFont="1" applyFill="1" applyBorder="1" applyAlignment="1">
      <alignment horizontal="left" wrapText="1" indent="1"/>
      <protection locked="0"/>
    </xf>
    <xf numFmtId="166" fontId="48" fillId="5" borderId="29" xfId="1" applyFont="1" applyFill="1" applyBorder="1" applyAlignment="1" applyProtection="1">
      <alignment horizontal="left" indent="1"/>
      <protection locked="0"/>
    </xf>
    <xf numFmtId="0" fontId="48" fillId="5" borderId="29" xfId="150" applyFont="1" applyFill="1" applyBorder="1" applyAlignment="1">
      <alignment horizontal="left" wrapText="1" indent="1"/>
      <protection locked="0"/>
    </xf>
    <xf numFmtId="166" fontId="48" fillId="5" borderId="33" xfId="1" applyFont="1" applyFill="1" applyBorder="1" applyAlignment="1" applyProtection="1">
      <alignment horizontal="left" indent="1"/>
      <protection locked="0"/>
    </xf>
    <xf numFmtId="0" fontId="48" fillId="5" borderId="0" xfId="150" applyFont="1" applyFill="1" applyBorder="1" applyAlignment="1">
      <alignment horizontal="left" wrapText="1" indent="1"/>
      <protection locked="0"/>
    </xf>
    <xf numFmtId="166" fontId="48" fillId="5" borderId="0" xfId="1" applyFont="1" applyFill="1" applyBorder="1" applyAlignment="1" applyProtection="1">
      <alignment horizontal="left" indent="1"/>
      <protection locked="0"/>
    </xf>
    <xf numFmtId="0" fontId="44" fillId="29" borderId="0" xfId="150" applyFont="1" applyFill="1" applyBorder="1" applyAlignment="1">
      <alignment horizontal="left" wrapText="1" indent="1"/>
      <protection locked="0"/>
    </xf>
    <xf numFmtId="0" fontId="96" fillId="29" borderId="0" xfId="150" applyFont="1" applyFill="1" applyBorder="1" applyAlignment="1">
      <alignment horizontal="left" indent="1"/>
      <protection locked="0"/>
    </xf>
    <xf numFmtId="0" fontId="96" fillId="29" borderId="0" xfId="0" applyFont="1" applyFill="1" applyBorder="1" applyAlignment="1">
      <alignment horizontal="left" wrapText="1" indent="1"/>
    </xf>
    <xf numFmtId="0" fontId="48" fillId="32" borderId="0" xfId="0" applyFont="1" applyFill="1"/>
    <xf numFmtId="0" fontId="94" fillId="29" borderId="0" xfId="2" applyFont="1" applyFill="1" applyBorder="1"/>
    <xf numFmtId="0" fontId="101" fillId="32" borderId="0" xfId="0" applyFont="1" applyFill="1" applyAlignment="1">
      <alignment horizontal="left"/>
    </xf>
    <xf numFmtId="0" fontId="102" fillId="32" borderId="0" xfId="6" applyFont="1" applyFill="1" applyBorder="1"/>
    <xf numFmtId="0" fontId="96" fillId="33" borderId="0" xfId="28" applyFont="1" applyFill="1">
      <alignment horizontal="left"/>
    </xf>
    <xf numFmtId="0" fontId="33" fillId="0" borderId="0" xfId="6" applyFill="1"/>
    <xf numFmtId="0" fontId="44" fillId="0" borderId="0" xfId="6" applyFont="1" applyFill="1"/>
    <xf numFmtId="0" fontId="95" fillId="32" borderId="0" xfId="6" applyFont="1" applyFill="1" applyBorder="1"/>
    <xf numFmtId="0" fontId="33" fillId="29" borderId="0" xfId="28" applyFont="1" applyFill="1" applyBorder="1" applyAlignment="1">
      <alignment horizontal="left" indent="1"/>
    </xf>
    <xf numFmtId="166" fontId="7" fillId="29" borderId="41" xfId="1" applyFont="1" applyFill="1" applyBorder="1" applyAlignment="1" applyProtection="1"/>
    <xf numFmtId="166" fontId="7" fillId="0" borderId="29" xfId="1" applyFont="1" applyFill="1" applyBorder="1" applyAlignment="1" applyProtection="1">
      <alignment horizontal="right"/>
      <protection locked="0"/>
    </xf>
    <xf numFmtId="166" fontId="7" fillId="0" borderId="40" xfId="1" applyFont="1" applyFill="1" applyBorder="1" applyAlignment="1" applyProtection="1">
      <alignment horizontal="right"/>
      <protection locked="0"/>
    </xf>
    <xf numFmtId="166" fontId="48" fillId="29" borderId="25" xfId="1" applyFont="1" applyFill="1" applyBorder="1" applyAlignment="1" applyProtection="1"/>
    <xf numFmtId="166" fontId="48" fillId="29" borderId="29" xfId="1" applyFont="1" applyFill="1" applyBorder="1" applyAlignment="1" applyProtection="1"/>
    <xf numFmtId="170" fontId="48" fillId="29" borderId="25" xfId="6" applyNumberFormat="1" applyFont="1" applyFill="1" applyBorder="1" applyProtection="1"/>
    <xf numFmtId="166" fontId="48" fillId="29" borderId="25" xfId="1" applyFont="1" applyFill="1" applyBorder="1" applyAlignment="1" applyProtection="1">
      <alignment horizontal="right" indent="1"/>
    </xf>
    <xf numFmtId="0" fontId="41" fillId="29" borderId="0" xfId="6" quotePrefix="1" applyFont="1" applyFill="1" applyBorder="1" applyAlignment="1">
      <alignment horizontal="center" vertical="center" wrapText="1"/>
    </xf>
    <xf numFmtId="0" fontId="41" fillId="29" borderId="0" xfId="6" applyFont="1" applyFill="1" applyBorder="1" applyAlignment="1">
      <alignment horizontal="center"/>
    </xf>
    <xf numFmtId="0" fontId="41" fillId="29" borderId="0" xfId="15" applyFont="1" applyFill="1" applyBorder="1"/>
    <xf numFmtId="0" fontId="41" fillId="29" borderId="0" xfId="18" applyFont="1" applyFill="1" applyBorder="1" applyAlignment="1">
      <alignment horizontal="center" wrapText="1"/>
    </xf>
    <xf numFmtId="0" fontId="33" fillId="29" borderId="0" xfId="6" applyFont="1" applyFill="1" applyBorder="1" applyAlignment="1">
      <alignment horizontal="center"/>
    </xf>
    <xf numFmtId="0" fontId="41" fillId="29" borderId="0" xfId="19" applyFont="1" applyFill="1" applyBorder="1">
      <alignment horizontal="center" wrapText="1"/>
    </xf>
    <xf numFmtId="0" fontId="0" fillId="32" borderId="0" xfId="0" applyFill="1"/>
    <xf numFmtId="0" fontId="82" fillId="30" borderId="0" xfId="9" applyFont="1" applyFill="1" applyBorder="1"/>
    <xf numFmtId="0" fontId="29" fillId="29" borderId="0" xfId="26" applyFont="1" applyFill="1" applyBorder="1">
      <alignment horizontal="right"/>
    </xf>
    <xf numFmtId="0" fontId="29" fillId="29" borderId="0" xfId="26" applyFill="1" applyBorder="1">
      <alignment horizontal="right"/>
    </xf>
    <xf numFmtId="170" fontId="32" fillId="29" borderId="1" xfId="5" applyNumberFormat="1" applyFill="1">
      <protection locked="0"/>
    </xf>
    <xf numFmtId="193" fontId="62" fillId="29" borderId="46" xfId="73" applyNumberFormat="1" applyFont="1" applyFill="1" applyBorder="1" applyProtection="1">
      <alignment horizontal="right"/>
    </xf>
    <xf numFmtId="0" fontId="17" fillId="29" borderId="0" xfId="131" applyFont="1" applyFill="1" applyBorder="1" applyAlignment="1">
      <alignment horizontal="right"/>
    </xf>
    <xf numFmtId="193" fontId="62" fillId="29" borderId="25" xfId="73" applyNumberFormat="1" applyFont="1" applyFill="1" applyBorder="1" applyProtection="1">
      <alignment horizontal="right"/>
    </xf>
    <xf numFmtId="195" fontId="33" fillId="29" borderId="1" xfId="64" applyNumberFormat="1" applyFill="1" applyBorder="1"/>
    <xf numFmtId="0" fontId="41" fillId="29" borderId="0" xfId="6" applyFont="1" applyFill="1" applyBorder="1" applyAlignment="1">
      <alignment horizontal="center" vertical="center"/>
    </xf>
    <xf numFmtId="166" fontId="48" fillId="29" borderId="0" xfId="1" applyFont="1" applyFill="1" applyBorder="1" applyAlignment="1" applyProtection="1">
      <protection locked="0"/>
    </xf>
    <xf numFmtId="170" fontId="48" fillId="29" borderId="29" xfId="167" applyNumberFormat="1" applyFont="1" applyFill="1" applyBorder="1"/>
    <xf numFmtId="166" fontId="32" fillId="0" borderId="29" xfId="1" applyFont="1" applyBorder="1" applyAlignment="1" applyProtection="1">
      <protection locked="0"/>
    </xf>
    <xf numFmtId="177" fontId="32" fillId="0" borderId="29" xfId="24" applyFont="1" applyBorder="1">
      <protection locked="0"/>
    </xf>
    <xf numFmtId="166" fontId="33" fillId="29" borderId="29" xfId="1" applyFont="1" applyFill="1" applyBorder="1" applyAlignment="1" applyProtection="1"/>
    <xf numFmtId="166" fontId="7" fillId="29" borderId="29" xfId="1" applyFont="1" applyFill="1" applyBorder="1" applyAlignment="1" applyProtection="1">
      <alignment horizontal="right"/>
    </xf>
    <xf numFmtId="170" fontId="33" fillId="29" borderId="29" xfId="167" applyNumberFormat="1" applyFill="1" applyBorder="1"/>
    <xf numFmtId="166" fontId="48" fillId="29" borderId="1" xfId="1" applyFont="1" applyFill="1" applyBorder="1" applyAlignment="1" applyProtection="1">
      <protection locked="0"/>
    </xf>
    <xf numFmtId="0" fontId="69" fillId="0" borderId="1" xfId="121" applyFont="1" applyFill="1" applyBorder="1" applyAlignment="1">
      <alignment horizontal="center"/>
    </xf>
    <xf numFmtId="0" fontId="69" fillId="0" borderId="19" xfId="121" applyFont="1" applyFill="1" applyBorder="1" applyAlignment="1">
      <alignment horizontal="centerContinuous"/>
    </xf>
    <xf numFmtId="0" fontId="69" fillId="0" borderId="42" xfId="121" applyFont="1" applyFill="1" applyBorder="1" applyAlignment="1">
      <alignment horizontal="centerContinuous"/>
    </xf>
    <xf numFmtId="193" fontId="0" fillId="0" borderId="1" xfId="121" applyNumberFormat="1" applyFont="1" applyFill="1" applyBorder="1">
      <alignment horizontal="right"/>
    </xf>
    <xf numFmtId="0" fontId="0" fillId="0" borderId="42" xfId="121" applyFont="1" applyFill="1" applyBorder="1">
      <alignment horizontal="right"/>
    </xf>
    <xf numFmtId="0" fontId="0" fillId="0" borderId="42" xfId="0" applyFont="1" applyFill="1" applyBorder="1" applyAlignment="1">
      <alignment horizontal="left"/>
    </xf>
    <xf numFmtId="0" fontId="69" fillId="0" borderId="1" xfId="0" applyFont="1" applyBorder="1" applyAlignment="1">
      <alignment horizontal="center"/>
    </xf>
    <xf numFmtId="0" fontId="69" fillId="0" borderId="19" xfId="0" applyFont="1" applyBorder="1" applyAlignment="1">
      <alignment horizontal="centerContinuous"/>
    </xf>
    <xf numFmtId="0" fontId="69" fillId="0" borderId="42" xfId="0" applyFont="1" applyBorder="1" applyAlignment="1">
      <alignment horizontal="centerContinuous"/>
    </xf>
    <xf numFmtId="193" fontId="0" fillId="0" borderId="1" xfId="0" applyNumberFormat="1" applyBorder="1" applyAlignment="1">
      <alignment horizontal="left"/>
    </xf>
    <xf numFmtId="0" fontId="0" fillId="0" borderId="42" xfId="0" applyBorder="1" applyAlignment="1">
      <alignment horizontal="left"/>
    </xf>
    <xf numFmtId="0" fontId="0" fillId="0" borderId="0" xfId="0" applyAlignment="1">
      <alignment horizontal="left"/>
    </xf>
    <xf numFmtId="170" fontId="48" fillId="29" borderId="0" xfId="167" applyNumberFormat="1" applyFont="1" applyFill="1" applyBorder="1"/>
    <xf numFmtId="177" fontId="32" fillId="0" borderId="1" xfId="24" applyFont="1" applyBorder="1">
      <protection locked="0"/>
    </xf>
    <xf numFmtId="170" fontId="32" fillId="0" borderId="1" xfId="5" applyNumberFormat="1">
      <protection locked="0"/>
    </xf>
    <xf numFmtId="166" fontId="32" fillId="0" borderId="1" xfId="1" applyFont="1" applyFill="1" applyBorder="1" applyAlignment="1" applyProtection="1">
      <protection locked="0"/>
    </xf>
    <xf numFmtId="166" fontId="33" fillId="29" borderId="1" xfId="1" applyFont="1" applyFill="1" applyBorder="1" applyAlignment="1" applyProtection="1"/>
    <xf numFmtId="166" fontId="7" fillId="29" borderId="1" xfId="1" applyFont="1" applyFill="1" applyBorder="1" applyAlignment="1" applyProtection="1">
      <alignment horizontal="right"/>
    </xf>
    <xf numFmtId="166" fontId="0" fillId="29" borderId="1" xfId="1" applyFont="1" applyFill="1" applyBorder="1" applyAlignment="1" applyProtection="1">
      <alignment horizontal="right"/>
    </xf>
    <xf numFmtId="178" fontId="48" fillId="29" borderId="1" xfId="64" applyNumberFormat="1" applyFont="1" applyFill="1"/>
    <xf numFmtId="178" fontId="33" fillId="29" borderId="1" xfId="64" applyNumberFormat="1" applyFill="1"/>
    <xf numFmtId="170" fontId="33" fillId="29" borderId="1" xfId="64" applyNumberFormat="1" applyFill="1"/>
    <xf numFmtId="0" fontId="33" fillId="29" borderId="0" xfId="28" applyFill="1" applyBorder="1" applyProtection="1">
      <alignment horizontal="left"/>
      <protection locked="0"/>
    </xf>
    <xf numFmtId="166" fontId="48" fillId="29" borderId="29" xfId="1" applyFont="1" applyFill="1" applyBorder="1" applyAlignment="1" applyProtection="1">
      <protection locked="0"/>
    </xf>
    <xf numFmtId="0" fontId="48" fillId="29" borderId="0" xfId="6" applyFont="1" applyFill="1" applyBorder="1" applyAlignment="1"/>
    <xf numFmtId="0" fontId="33" fillId="29" borderId="0" xfId="6" applyFill="1" applyBorder="1" applyAlignment="1" applyProtection="1">
      <alignment horizontal="left" indent="1"/>
      <protection locked="0"/>
    </xf>
    <xf numFmtId="0" fontId="41" fillId="29" borderId="0" xfId="18" applyFill="1" applyBorder="1" applyAlignment="1" applyProtection="1">
      <alignment horizontal="centerContinuous" wrapText="1"/>
      <protection locked="0"/>
    </xf>
    <xf numFmtId="177" fontId="32" fillId="29" borderId="1" xfId="24" applyFont="1" applyFill="1" applyBorder="1">
      <protection locked="0"/>
    </xf>
    <xf numFmtId="0" fontId="33" fillId="29" borderId="0" xfId="6" applyFont="1" applyFill="1" applyBorder="1"/>
    <xf numFmtId="0" fontId="29" fillId="29" borderId="13" xfId="26" applyFill="1" applyBorder="1">
      <alignment horizontal="right"/>
    </xf>
    <xf numFmtId="166" fontId="7" fillId="29" borderId="25" xfId="1" applyFont="1" applyFill="1" applyBorder="1" applyAlignment="1" applyProtection="1">
      <alignment horizontal="right"/>
    </xf>
    <xf numFmtId="49" fontId="43" fillId="0" borderId="26" xfId="21" applyFill="1" applyBorder="1" applyAlignment="1">
      <alignment horizontal="left" wrapText="1"/>
    </xf>
    <xf numFmtId="49" fontId="43" fillId="0" borderId="26" xfId="21" applyBorder="1" applyAlignment="1">
      <alignment horizontal="left" indent="1"/>
    </xf>
    <xf numFmtId="0" fontId="77" fillId="30" borderId="26" xfId="139" applyFont="1" applyFill="1" applyBorder="1" applyAlignment="1"/>
    <xf numFmtId="193" fontId="68" fillId="0" borderId="34" xfId="81" applyNumberFormat="1" applyFill="1" applyBorder="1">
      <protection locked="0"/>
    </xf>
    <xf numFmtId="0" fontId="0" fillId="0" borderId="0" xfId="0"/>
    <xf numFmtId="0" fontId="0" fillId="0" borderId="0" xfId="0" applyFill="1"/>
    <xf numFmtId="0" fontId="0" fillId="0" borderId="0" xfId="0" applyAlignment="1"/>
    <xf numFmtId="0" fontId="20" fillId="0" borderId="0" xfId="0" applyFont="1"/>
    <xf numFmtId="0" fontId="0" fillId="0" borderId="3" xfId="0" applyBorder="1"/>
    <xf numFmtId="0" fontId="0" fillId="0" borderId="5" xfId="0" applyBorder="1"/>
    <xf numFmtId="0" fontId="0" fillId="0" borderId="10" xfId="0" applyBorder="1"/>
    <xf numFmtId="0" fontId="0" fillId="0" borderId="11" xfId="0" applyBorder="1"/>
    <xf numFmtId="0" fontId="0" fillId="0" borderId="12" xfId="0" applyBorder="1"/>
    <xf numFmtId="0" fontId="5" fillId="0" borderId="0" xfId="0" applyFont="1"/>
    <xf numFmtId="0" fontId="0" fillId="0" borderId="0" xfId="0" applyBorder="1" applyAlignment="1"/>
    <xf numFmtId="0" fontId="0" fillId="0" borderId="0" xfId="0" applyFill="1" applyBorder="1"/>
    <xf numFmtId="0" fontId="0" fillId="0" borderId="0" xfId="0" applyBorder="1"/>
    <xf numFmtId="0" fontId="0" fillId="0" borderId="0" xfId="0" applyAlignment="1">
      <alignment horizontal="left" indent="2"/>
    </xf>
    <xf numFmtId="0" fontId="0" fillId="0" borderId="0" xfId="0" quotePrefix="1" applyAlignment="1">
      <alignment horizontal="left" indent="2"/>
    </xf>
    <xf numFmtId="0" fontId="0" fillId="0" borderId="0" xfId="0" applyFill="1" applyAlignment="1">
      <alignment horizontal="left" indent="2"/>
    </xf>
    <xf numFmtId="0" fontId="0" fillId="0" borderId="3" xfId="0" applyFill="1" applyBorder="1"/>
    <xf numFmtId="0" fontId="41" fillId="4" borderId="17" xfId="12" applyFont="1" applyBorder="1" applyAlignment="1">
      <alignment horizontal="center" vertical="center" wrapText="1"/>
    </xf>
    <xf numFmtId="0" fontId="37" fillId="4" borderId="18" xfId="12" applyBorder="1">
      <alignment vertical="top" wrapText="1"/>
    </xf>
    <xf numFmtId="0" fontId="37" fillId="4" borderId="16" xfId="12" applyBorder="1">
      <alignment vertical="top" wrapText="1"/>
    </xf>
    <xf numFmtId="0" fontId="37" fillId="4" borderId="15" xfId="12" applyBorder="1">
      <alignment vertical="top" wrapText="1"/>
    </xf>
    <xf numFmtId="0" fontId="0" fillId="0" borderId="5" xfId="0" applyFill="1" applyBorder="1"/>
    <xf numFmtId="0" fontId="48" fillId="0" borderId="0" xfId="0" applyFont="1"/>
    <xf numFmtId="0" fontId="48" fillId="0" borderId="0" xfId="0" applyFont="1" applyAlignment="1">
      <alignment horizontal="left" indent="2"/>
    </xf>
    <xf numFmtId="0" fontId="33" fillId="0" borderId="0" xfId="6" applyFill="1" applyBorder="1" applyAlignment="1"/>
    <xf numFmtId="0" fontId="0" fillId="0" borderId="0" xfId="0" applyFill="1" applyBorder="1" applyAlignment="1"/>
    <xf numFmtId="0" fontId="37" fillId="0" borderId="0" xfId="12" applyFill="1" applyBorder="1" applyAlignment="1">
      <alignment vertical="top" wrapText="1"/>
    </xf>
    <xf numFmtId="166" fontId="37" fillId="4" borderId="18" xfId="1" applyFont="1" applyFill="1" applyBorder="1" applyAlignment="1" applyProtection="1">
      <alignment vertical="top" wrapText="1"/>
    </xf>
    <xf numFmtId="166" fontId="37" fillId="4" borderId="16" xfId="1" applyFont="1" applyFill="1" applyBorder="1" applyAlignment="1" applyProtection="1">
      <alignment vertical="top" wrapText="1"/>
    </xf>
    <xf numFmtId="0" fontId="44" fillId="0" borderId="11" xfId="0" applyFont="1" applyBorder="1" applyAlignment="1">
      <alignment horizontal="centerContinuous"/>
    </xf>
    <xf numFmtId="177" fontId="31" fillId="0" borderId="25" xfId="24" applyFont="1" applyFill="1" applyBorder="1" applyAlignment="1">
      <alignment horizontal="right"/>
      <protection locked="0"/>
    </xf>
    <xf numFmtId="0" fontId="41" fillId="0" borderId="3" xfId="6" applyFont="1" applyFill="1" applyBorder="1" applyAlignment="1"/>
    <xf numFmtId="0" fontId="33" fillId="0" borderId="5" xfId="6" applyFill="1" applyBorder="1" applyAlignment="1"/>
    <xf numFmtId="0" fontId="48" fillId="0" borderId="3" xfId="0" applyFont="1" applyBorder="1"/>
    <xf numFmtId="0" fontId="33" fillId="0" borderId="10" xfId="6" applyFill="1" applyBorder="1" applyAlignment="1"/>
    <xf numFmtId="0" fontId="33" fillId="0" borderId="11" xfId="6" applyFill="1" applyBorder="1" applyAlignment="1"/>
    <xf numFmtId="0" fontId="33" fillId="0" borderId="12" xfId="6" applyFill="1" applyBorder="1" applyAlignment="1"/>
    <xf numFmtId="0" fontId="48" fillId="0" borderId="3" xfId="0" applyFont="1" applyBorder="1" applyAlignment="1">
      <alignment horizontal="left" indent="1"/>
    </xf>
    <xf numFmtId="0" fontId="33" fillId="0" borderId="27" xfId="6" applyFill="1" applyBorder="1" applyAlignment="1"/>
    <xf numFmtId="0" fontId="0" fillId="0" borderId="27" xfId="0" applyBorder="1"/>
    <xf numFmtId="0" fontId="0" fillId="0" borderId="28" xfId="0" applyBorder="1"/>
    <xf numFmtId="0" fontId="44" fillId="0" borderId="3" xfId="0" applyFont="1" applyBorder="1" applyAlignment="1">
      <alignment horizontal="left" indent="1"/>
    </xf>
    <xf numFmtId="0" fontId="44" fillId="0" borderId="0" xfId="0" applyFont="1" applyBorder="1" applyAlignment="1">
      <alignment horizontal="center"/>
    </xf>
    <xf numFmtId="0" fontId="0" fillId="0" borderId="12" xfId="0" applyBorder="1" applyAlignment="1">
      <alignment horizontal="centerContinuous"/>
    </xf>
    <xf numFmtId="0" fontId="0" fillId="0" borderId="3" xfId="0" applyFont="1" applyBorder="1"/>
    <xf numFmtId="0" fontId="44" fillId="0" borderId="5" xfId="0" applyFont="1" applyBorder="1" applyAlignment="1">
      <alignment horizontal="center"/>
    </xf>
    <xf numFmtId="0" fontId="0" fillId="0" borderId="3" xfId="0" applyBorder="1" applyAlignment="1">
      <alignment horizontal="left" indent="1"/>
    </xf>
    <xf numFmtId="174" fontId="0" fillId="0" borderId="0" xfId="27" applyFont="1" applyBorder="1" applyAlignment="1"/>
    <xf numFmtId="166" fontId="0" fillId="0" borderId="0" xfId="1" applyFont="1" applyBorder="1" applyAlignment="1" applyProtection="1"/>
    <xf numFmtId="166" fontId="0" fillId="0" borderId="0" xfId="1" applyFont="1" applyBorder="1" applyAlignment="1" applyProtection="1">
      <alignment horizontal="right"/>
    </xf>
    <xf numFmtId="166" fontId="0" fillId="0" borderId="5" xfId="1" applyFont="1" applyBorder="1" applyAlignment="1" applyProtection="1"/>
    <xf numFmtId="166" fontId="48" fillId="0" borderId="0" xfId="1" applyFont="1" applyBorder="1" applyAlignment="1" applyProtection="1"/>
    <xf numFmtId="0" fontId="0" fillId="0" borderId="3" xfId="0" applyBorder="1" applyAlignment="1"/>
    <xf numFmtId="49" fontId="28" fillId="0" borderId="0" xfId="22" applyBorder="1">
      <alignment horizontal="left" indent="1"/>
    </xf>
    <xf numFmtId="180" fontId="0" fillId="0" borderId="0" xfId="0" applyNumberFormat="1" applyBorder="1"/>
    <xf numFmtId="180" fontId="0" fillId="0" borderId="5" xfId="0" applyNumberFormat="1" applyBorder="1"/>
    <xf numFmtId="49" fontId="43" fillId="0" borderId="3" xfId="21" applyBorder="1">
      <alignment horizontal="center" wrapText="1"/>
    </xf>
    <xf numFmtId="0" fontId="44" fillId="0" borderId="3" xfId="0" applyFont="1" applyFill="1" applyBorder="1" applyAlignment="1">
      <alignment horizontal="right"/>
    </xf>
    <xf numFmtId="49" fontId="28" fillId="0" borderId="3" xfId="22" applyBorder="1" applyAlignment="1">
      <alignment horizontal="left" indent="1"/>
    </xf>
    <xf numFmtId="49" fontId="28" fillId="0" borderId="3" xfId="22" applyFill="1" applyBorder="1" applyAlignment="1">
      <alignment horizontal="left" indent="1"/>
    </xf>
    <xf numFmtId="166" fontId="0" fillId="0" borderId="0" xfId="1" applyFont="1" applyFill="1" applyBorder="1" applyAlignment="1" applyProtection="1">
      <alignment horizontal="right"/>
    </xf>
    <xf numFmtId="0" fontId="0" fillId="0" borderId="5" xfId="0" applyBorder="1" applyAlignment="1"/>
    <xf numFmtId="0" fontId="29" fillId="0" borderId="3" xfId="2" applyFill="1" applyBorder="1" applyAlignment="1">
      <alignment horizontal="left" indent="1"/>
    </xf>
    <xf numFmtId="179" fontId="0" fillId="0" borderId="0" xfId="24" applyNumberFormat="1" applyFont="1" applyFill="1" applyBorder="1" applyProtection="1"/>
    <xf numFmtId="179" fontId="0" fillId="0" borderId="5" xfId="24" applyNumberFormat="1" applyFont="1" applyFill="1" applyBorder="1" applyProtection="1"/>
    <xf numFmtId="177" fontId="0" fillId="0" borderId="0" xfId="24" applyFont="1" applyFill="1" applyBorder="1" applyProtection="1"/>
    <xf numFmtId="177" fontId="0" fillId="0" borderId="5" xfId="24" applyFont="1" applyFill="1" applyBorder="1" applyProtection="1"/>
    <xf numFmtId="49" fontId="28" fillId="0" borderId="0" xfId="22" applyFill="1" applyBorder="1">
      <alignment horizontal="left" indent="1"/>
    </xf>
    <xf numFmtId="166" fontId="32" fillId="0" borderId="19" xfId="1" applyFont="1" applyFill="1" applyBorder="1" applyAlignment="1" applyProtection="1">
      <protection locked="0"/>
    </xf>
    <xf numFmtId="0" fontId="33" fillId="29" borderId="12" xfId="6" applyFill="1" applyBorder="1"/>
    <xf numFmtId="0" fontId="33" fillId="29" borderId="11" xfId="6" applyFill="1" applyBorder="1" applyAlignment="1"/>
    <xf numFmtId="0" fontId="33" fillId="29" borderId="5" xfId="6" applyFill="1" applyBorder="1"/>
    <xf numFmtId="0" fontId="33" fillId="29" borderId="0" xfId="6" applyFill="1" applyBorder="1" applyAlignment="1"/>
    <xf numFmtId="0" fontId="33" fillId="29" borderId="0" xfId="6" applyFont="1" applyFill="1" applyBorder="1"/>
    <xf numFmtId="0" fontId="33" fillId="29" borderId="0" xfId="6" applyFont="1" applyFill="1" applyBorder="1" applyAlignment="1">
      <alignment horizontal="left" indent="1"/>
    </xf>
    <xf numFmtId="0" fontId="33" fillId="29" borderId="0" xfId="6" applyFont="1" applyFill="1" applyBorder="1" applyAlignment="1">
      <alignment horizontal="left"/>
    </xf>
    <xf numFmtId="0" fontId="29" fillId="29" borderId="13" xfId="26" applyFill="1" applyBorder="1">
      <alignment horizontal="right"/>
    </xf>
    <xf numFmtId="0" fontId="33" fillId="29" borderId="0" xfId="28" applyFont="1" applyFill="1" applyBorder="1">
      <alignment horizontal="left"/>
    </xf>
    <xf numFmtId="0" fontId="33" fillId="29" borderId="0" xfId="6" applyFill="1" applyBorder="1" applyAlignment="1">
      <alignment horizontal="center"/>
    </xf>
    <xf numFmtId="0" fontId="39" fillId="29" borderId="0" xfId="15" applyFont="1" applyFill="1" applyBorder="1"/>
    <xf numFmtId="0" fontId="33" fillId="29" borderId="0" xfId="6" applyFont="1" applyFill="1" applyBorder="1" applyAlignment="1"/>
    <xf numFmtId="166" fontId="7" fillId="29" borderId="25" xfId="1" applyFont="1" applyFill="1" applyBorder="1" applyAlignment="1" applyProtection="1">
      <alignment horizontal="right"/>
    </xf>
    <xf numFmtId="0" fontId="41" fillId="29" borderId="0" xfId="28" applyFont="1" applyFill="1" applyBorder="1">
      <alignment horizontal="left"/>
    </xf>
    <xf numFmtId="0" fontId="41" fillId="29" borderId="0" xfId="19" quotePrefix="1" applyFont="1" applyFill="1" applyBorder="1" applyAlignment="1">
      <alignment horizontal="center" wrapText="1"/>
    </xf>
    <xf numFmtId="0" fontId="41" fillId="29" borderId="0" xfId="17" applyFont="1" applyFill="1" applyBorder="1">
      <alignment horizontal="left"/>
    </xf>
    <xf numFmtId="0" fontId="29" fillId="29" borderId="0" xfId="25" applyFont="1" applyFill="1" applyBorder="1">
      <alignment horizontal="right"/>
    </xf>
    <xf numFmtId="0" fontId="33" fillId="29" borderId="0" xfId="6" applyFill="1" applyBorder="1"/>
    <xf numFmtId="0" fontId="77" fillId="30" borderId="0" xfId="139" applyFont="1" applyFill="1" applyBorder="1" applyAlignment="1"/>
    <xf numFmtId="0" fontId="78" fillId="30" borderId="0" xfId="139" applyFont="1" applyFill="1" applyBorder="1" applyAlignment="1"/>
    <xf numFmtId="0" fontId="79" fillId="30" borderId="0" xfId="139" applyFont="1" applyFill="1" applyBorder="1" applyAlignment="1">
      <alignment horizontal="right"/>
    </xf>
    <xf numFmtId="0" fontId="80" fillId="30" borderId="3" xfId="13" applyFont="1" applyFill="1" applyBorder="1" applyAlignment="1">
      <alignment horizontal="left"/>
    </xf>
    <xf numFmtId="0" fontId="82" fillId="30" borderId="3" xfId="9" applyFont="1" applyFill="1" applyBorder="1" applyAlignment="1">
      <alignment horizontal="left" indent="1"/>
    </xf>
    <xf numFmtId="0" fontId="84" fillId="30" borderId="0" xfId="10" applyFont="1" applyFill="1" applyBorder="1">
      <alignment horizontal="right"/>
    </xf>
    <xf numFmtId="0" fontId="77" fillId="30" borderId="3" xfId="139" applyFont="1" applyFill="1" applyBorder="1" applyAlignment="1"/>
    <xf numFmtId="0" fontId="77" fillId="30" borderId="27" xfId="139" applyFont="1" applyFill="1" applyBorder="1" applyAlignment="1"/>
    <xf numFmtId="0" fontId="77" fillId="30" borderId="27" xfId="139" applyFont="1" applyFill="1" applyBorder="1"/>
    <xf numFmtId="0" fontId="5" fillId="0" borderId="0" xfId="68"/>
    <xf numFmtId="0" fontId="62" fillId="0" borderId="0" xfId="68" applyFont="1" applyAlignment="1">
      <alignment horizontal="left" indent="2"/>
    </xf>
    <xf numFmtId="0" fontId="62" fillId="0" borderId="0" xfId="68" applyFont="1" applyFill="1"/>
    <xf numFmtId="193" fontId="68" fillId="0" borderId="34" xfId="81" applyNumberFormat="1" applyFill="1" applyBorder="1">
      <protection locked="0"/>
    </xf>
    <xf numFmtId="0" fontId="41" fillId="4" borderId="25" xfId="12" applyFont="1" applyBorder="1" applyAlignment="1">
      <alignment horizontal="center" vertical="center" wrapText="1"/>
    </xf>
    <xf numFmtId="0" fontId="79" fillId="30" borderId="5" xfId="12" applyFont="1" applyFill="1" applyBorder="1" applyAlignment="1">
      <alignment vertical="top" wrapText="1"/>
    </xf>
    <xf numFmtId="0" fontId="39" fillId="29" borderId="0" xfId="15" applyFill="1" applyBorder="1"/>
    <xf numFmtId="0" fontId="40" fillId="29" borderId="0" xfId="16" applyFill="1" applyBorder="1"/>
    <xf numFmtId="0" fontId="41" fillId="29" borderId="0" xfId="17" applyFill="1" applyBorder="1">
      <alignment horizontal="left"/>
    </xf>
    <xf numFmtId="0" fontId="41" fillId="29" borderId="0" xfId="15" applyFont="1" applyFill="1" applyBorder="1"/>
    <xf numFmtId="0" fontId="41" fillId="29" borderId="0" xfId="16" applyFont="1" applyFill="1" applyBorder="1"/>
    <xf numFmtId="0" fontId="33" fillId="29" borderId="0" xfId="6" applyFont="1" applyFill="1" applyBorder="1" applyAlignment="1">
      <alignment horizontal="right"/>
    </xf>
    <xf numFmtId="0" fontId="40" fillId="29" borderId="0" xfId="16" applyFont="1" applyFill="1" applyBorder="1"/>
    <xf numFmtId="0" fontId="33" fillId="29" borderId="0" xfId="6" applyFill="1" applyBorder="1" applyAlignment="1">
      <alignment horizontal="left" indent="1"/>
    </xf>
    <xf numFmtId="0" fontId="0" fillId="29" borderId="0" xfId="0" applyFill="1"/>
    <xf numFmtId="0" fontId="33" fillId="29" borderId="0" xfId="6" applyFill="1" applyAlignment="1"/>
    <xf numFmtId="0" fontId="33" fillId="29" borderId="0" xfId="17" applyFont="1" applyFill="1" applyBorder="1">
      <alignment horizontal="left"/>
    </xf>
    <xf numFmtId="0" fontId="33" fillId="29" borderId="0" xfId="28" applyFill="1" applyBorder="1">
      <alignment horizontal="left"/>
    </xf>
    <xf numFmtId="0" fontId="41" fillId="29" borderId="0" xfId="18" applyFont="1" applyFill="1" applyBorder="1" applyAlignment="1">
      <alignment horizontal="center" wrapText="1"/>
    </xf>
    <xf numFmtId="0" fontId="41" fillId="29" borderId="0" xfId="18" applyFont="1" applyFill="1" applyBorder="1" applyAlignment="1">
      <alignment wrapText="1"/>
    </xf>
    <xf numFmtId="0" fontId="41" fillId="29" borderId="0" xfId="18" applyFill="1" applyBorder="1" applyAlignment="1">
      <alignment horizontal="center" vertical="top" wrapText="1"/>
    </xf>
    <xf numFmtId="0" fontId="33" fillId="29" borderId="5" xfId="6" applyFill="1" applyBorder="1" applyAlignment="1"/>
    <xf numFmtId="174" fontId="17" fillId="29" borderId="0" xfId="27" applyFont="1" applyFill="1" applyBorder="1" applyAlignment="1">
      <alignment horizontal="center" wrapText="1"/>
    </xf>
    <xf numFmtId="0" fontId="39" fillId="29" borderId="5" xfId="15" applyFill="1" applyBorder="1"/>
    <xf numFmtId="177" fontId="7" fillId="29" borderId="25" xfId="24" applyFont="1" applyFill="1" applyBorder="1" applyProtection="1"/>
    <xf numFmtId="0" fontId="33" fillId="29" borderId="0" xfId="6" applyFont="1" applyFill="1" applyBorder="1" applyAlignment="1">
      <alignment horizontal="center"/>
    </xf>
    <xf numFmtId="166" fontId="33" fillId="29" borderId="25" xfId="1" applyFont="1" applyFill="1" applyBorder="1" applyAlignment="1" applyProtection="1"/>
    <xf numFmtId="0" fontId="41" fillId="29" borderId="0" xfId="18" applyFont="1" applyFill="1" applyBorder="1" applyAlignment="1">
      <alignment horizontal="center" vertical="top" wrapText="1"/>
    </xf>
    <xf numFmtId="0" fontId="33" fillId="29" borderId="0" xfId="6" applyFill="1"/>
    <xf numFmtId="0" fontId="41" fillId="29" borderId="0" xfId="18" applyFill="1" applyBorder="1" applyAlignment="1">
      <alignment horizontal="center" wrapText="1"/>
    </xf>
    <xf numFmtId="0" fontId="53" fillId="29" borderId="0" xfId="16" applyFont="1" applyFill="1" applyBorder="1"/>
    <xf numFmtId="0" fontId="52" fillId="29" borderId="0" xfId="17" applyFont="1" applyFill="1" applyBorder="1">
      <alignment horizontal="left"/>
    </xf>
    <xf numFmtId="0" fontId="51" fillId="29" borderId="0" xfId="28" applyFont="1" applyFill="1" applyBorder="1">
      <alignment horizontal="left"/>
    </xf>
    <xf numFmtId="0" fontId="13" fillId="29" borderId="0" xfId="16" applyFont="1" applyFill="1" applyBorder="1"/>
    <xf numFmtId="0" fontId="39" fillId="29" borderId="11" xfId="15" applyFill="1" applyBorder="1"/>
    <xf numFmtId="0" fontId="40" fillId="29" borderId="11" xfId="16" applyFill="1" applyBorder="1"/>
    <xf numFmtId="0" fontId="41" fillId="29" borderId="11" xfId="17" applyFill="1" applyBorder="1">
      <alignment horizontal="left"/>
    </xf>
    <xf numFmtId="0" fontId="33" fillId="29" borderId="11" xfId="28" applyFill="1" applyBorder="1">
      <alignment horizontal="left"/>
    </xf>
    <xf numFmtId="0" fontId="33" fillId="29" borderId="0" xfId="6" applyFill="1" applyAlignment="1">
      <alignment horizontal="left" indent="1"/>
    </xf>
    <xf numFmtId="0" fontId="51" fillId="29" borderId="0" xfId="6" applyFont="1" applyFill="1" applyBorder="1"/>
    <xf numFmtId="0" fontId="51" fillId="29" borderId="0" xfId="6" applyFont="1" applyFill="1" applyBorder="1" applyAlignment="1"/>
    <xf numFmtId="0" fontId="77" fillId="30" borderId="27" xfId="135" applyFont="1" applyFill="1" applyBorder="1"/>
    <xf numFmtId="0" fontId="77" fillId="30" borderId="0" xfId="135" applyFont="1" applyFill="1" applyBorder="1"/>
    <xf numFmtId="0" fontId="61" fillId="29" borderId="13" xfId="125" applyFill="1" applyBorder="1">
      <alignment horizontal="right"/>
    </xf>
    <xf numFmtId="0" fontId="62" fillId="29" borderId="0" xfId="82" applyFill="1" applyBorder="1"/>
    <xf numFmtId="0" fontId="25" fillId="29" borderId="0" xfId="107" applyFill="1" applyBorder="1">
      <alignment horizontal="left"/>
    </xf>
    <xf numFmtId="0" fontId="69" fillId="29" borderId="0" xfId="104" applyFill="1" applyBorder="1">
      <alignment horizontal="center"/>
    </xf>
    <xf numFmtId="0" fontId="62" fillId="29" borderId="5" xfId="82" applyFill="1" applyBorder="1"/>
    <xf numFmtId="0" fontId="69" fillId="29" borderId="0" xfId="82" applyFont="1" applyFill="1" applyBorder="1"/>
    <xf numFmtId="193" fontId="62" fillId="29" borderId="43" xfId="73" applyNumberFormat="1" applyFont="1" applyFill="1" applyBorder="1" applyProtection="1">
      <alignment horizontal="right"/>
    </xf>
    <xf numFmtId="0" fontId="61" fillId="29" borderId="0" xfId="92" applyFill="1" applyBorder="1">
      <alignment horizontal="right"/>
    </xf>
    <xf numFmtId="0" fontId="7" fillId="29" borderId="0" xfId="131" applyFont="1" applyFill="1" applyBorder="1">
      <alignment horizontal="left"/>
    </xf>
    <xf numFmtId="193" fontId="62" fillId="29" borderId="35" xfId="73" applyNumberFormat="1" applyFont="1" applyFill="1" applyBorder="1" applyProtection="1">
      <alignment horizontal="right"/>
    </xf>
    <xf numFmtId="193" fontId="62" fillId="29" borderId="0" xfId="73" applyNumberFormat="1" applyFont="1" applyFill="1" applyBorder="1" applyProtection="1">
      <alignment horizontal="right"/>
    </xf>
    <xf numFmtId="193" fontId="62" fillId="29" borderId="34" xfId="73" applyNumberFormat="1" applyFont="1" applyFill="1" applyBorder="1" applyProtection="1">
      <alignment horizontal="right"/>
    </xf>
    <xf numFmtId="0" fontId="62" fillId="29" borderId="11" xfId="82" applyFill="1" applyBorder="1"/>
    <xf numFmtId="0" fontId="29" fillId="29" borderId="0" xfId="2" applyFill="1" applyBorder="1"/>
    <xf numFmtId="166" fontId="7" fillId="29" borderId="25" xfId="1" applyFont="1" applyFill="1" applyBorder="1" applyAlignment="1" applyProtection="1"/>
    <xf numFmtId="0" fontId="77" fillId="30" borderId="28" xfId="139" applyFont="1" applyFill="1" applyBorder="1" applyAlignment="1"/>
    <xf numFmtId="0" fontId="77" fillId="30" borderId="5" xfId="139" applyFont="1" applyFill="1" applyBorder="1" applyAlignment="1"/>
    <xf numFmtId="0" fontId="29" fillId="29" borderId="13" xfId="6" applyFont="1" applyFill="1" applyBorder="1" applyAlignment="1"/>
    <xf numFmtId="174" fontId="41" fillId="29" borderId="0" xfId="27" applyFont="1" applyFill="1" applyBorder="1" applyAlignment="1">
      <alignment horizontal="center" wrapText="1"/>
    </xf>
    <xf numFmtId="0" fontId="41" fillId="29" borderId="0" xfId="18" quotePrefix="1" applyFont="1" applyFill="1" applyBorder="1" applyAlignment="1">
      <alignment horizontal="center" wrapText="1"/>
    </xf>
    <xf numFmtId="0" fontId="41" fillId="29" borderId="0" xfId="18" quotePrefix="1" applyFont="1" applyFill="1" applyBorder="1" applyAlignment="1">
      <alignment horizontal="center" vertical="center" wrapText="1"/>
    </xf>
    <xf numFmtId="0" fontId="41" fillId="29" borderId="0" xfId="6" applyFont="1" applyFill="1" applyBorder="1" applyAlignment="1"/>
    <xf numFmtId="0" fontId="33" fillId="29" borderId="0" xfId="6" applyFont="1" applyFill="1" applyBorder="1" applyAlignment="1">
      <alignment horizontal="left" wrapText="1"/>
    </xf>
    <xf numFmtId="0" fontId="41" fillId="29" borderId="11" xfId="18" applyFont="1" applyFill="1" applyBorder="1" applyAlignment="1">
      <alignment horizontal="centerContinuous" wrapText="1"/>
    </xf>
    <xf numFmtId="166" fontId="7" fillId="29" borderId="0" xfId="1" applyFont="1" applyFill="1" applyBorder="1" applyAlignment="1" applyProtection="1">
      <alignment horizontal="right"/>
    </xf>
    <xf numFmtId="166" fontId="37" fillId="4" borderId="0" xfId="1" applyFont="1" applyFill="1" applyBorder="1" applyAlignment="1" applyProtection="1">
      <alignment vertical="top" wrapText="1"/>
    </xf>
    <xf numFmtId="0" fontId="37" fillId="4" borderId="0" xfId="12" applyBorder="1">
      <alignment vertical="top" wrapText="1"/>
    </xf>
    <xf numFmtId="0" fontId="17" fillId="29" borderId="0" xfId="6" applyFont="1" applyFill="1" applyBorder="1" applyAlignment="1">
      <alignment horizontal="center" wrapText="1"/>
    </xf>
    <xf numFmtId="0" fontId="17" fillId="29" borderId="0" xfId="6" applyFont="1" applyFill="1" applyBorder="1" applyAlignment="1">
      <alignment wrapText="1"/>
    </xf>
    <xf numFmtId="0" fontId="33" fillId="29" borderId="36" xfId="0" applyFont="1" applyFill="1" applyBorder="1" applyAlignment="1">
      <alignment vertical="center"/>
    </xf>
    <xf numFmtId="0" fontId="33" fillId="29" borderId="37" xfId="0" applyFont="1" applyFill="1" applyBorder="1" applyAlignment="1">
      <alignment vertical="center"/>
    </xf>
    <xf numFmtId="0" fontId="33" fillId="29" borderId="38" xfId="0" applyFont="1" applyFill="1" applyBorder="1" applyAlignment="1">
      <alignment vertical="center"/>
    </xf>
    <xf numFmtId="0" fontId="40" fillId="29" borderId="0" xfId="6" applyFont="1" applyFill="1" applyBorder="1" applyAlignment="1"/>
    <xf numFmtId="0" fontId="40" fillId="29" borderId="0" xfId="17" applyFont="1" applyFill="1" applyBorder="1">
      <alignment horizontal="left"/>
    </xf>
    <xf numFmtId="0" fontId="33" fillId="29" borderId="0" xfId="18" applyFont="1" applyFill="1" applyBorder="1" applyAlignment="1">
      <alignment horizontal="center" wrapText="1"/>
    </xf>
    <xf numFmtId="0" fontId="7" fillId="29" borderId="0" xfId="6" applyFont="1" applyFill="1" applyBorder="1" applyAlignment="1">
      <alignment horizontal="center" wrapText="1"/>
    </xf>
    <xf numFmtId="0" fontId="7" fillId="29" borderId="0" xfId="6" applyFont="1" applyFill="1" applyBorder="1" applyAlignment="1">
      <alignment wrapText="1"/>
    </xf>
    <xf numFmtId="166" fontId="32" fillId="29" borderId="0" xfId="1" applyFont="1" applyFill="1" applyBorder="1" applyAlignment="1" applyProtection="1">
      <protection locked="0"/>
    </xf>
    <xf numFmtId="0" fontId="13" fillId="29" borderId="0" xfId="8" applyFont="1" applyFill="1" applyBorder="1" applyAlignment="1">
      <alignment horizontal="left" vertical="center" wrapText="1"/>
    </xf>
    <xf numFmtId="0" fontId="33" fillId="29" borderId="0" xfId="17" applyFont="1" applyFill="1" applyBorder="1" applyAlignment="1">
      <alignment horizontal="center" wrapText="1"/>
    </xf>
    <xf numFmtId="0" fontId="69" fillId="0" borderId="0" xfId="121" applyFont="1" applyFill="1" applyAlignment="1"/>
    <xf numFmtId="0" fontId="0" fillId="0" borderId="0" xfId="121" applyFont="1" applyFill="1">
      <alignment horizontal="right"/>
    </xf>
    <xf numFmtId="0" fontId="0" fillId="0" borderId="44" xfId="121" applyFont="1" applyFill="1" applyBorder="1" applyAlignment="1">
      <alignment horizontal="center"/>
    </xf>
    <xf numFmtId="193" fontId="0" fillId="32" borderId="0" xfId="121" applyNumberFormat="1" applyFont="1" applyFill="1" applyBorder="1">
      <alignment horizontal="right"/>
    </xf>
    <xf numFmtId="0" fontId="0" fillId="32" borderId="0" xfId="0" applyFont="1" applyFill="1" applyBorder="1" applyAlignment="1">
      <alignment horizontal="center"/>
    </xf>
    <xf numFmtId="0" fontId="0" fillId="32" borderId="0" xfId="0" applyFont="1" applyFill="1" applyBorder="1" applyAlignment="1">
      <alignment horizontal="left"/>
    </xf>
    <xf numFmtId="0" fontId="0" fillId="0" borderId="0" xfId="0" applyFont="1" applyFill="1" applyAlignment="1">
      <alignment horizontal="left"/>
    </xf>
    <xf numFmtId="0" fontId="0" fillId="0" borderId="0" xfId="0"/>
    <xf numFmtId="0" fontId="0" fillId="0" borderId="0" xfId="0" applyFont="1"/>
    <xf numFmtId="0" fontId="0" fillId="0" borderId="0" xfId="0" applyFill="1" applyAlignment="1" applyProtection="1">
      <alignment horizontal="left" indent="2"/>
      <protection locked="0"/>
    </xf>
    <xf numFmtId="0" fontId="0" fillId="0" borderId="0" xfId="0" applyFill="1" applyProtection="1">
      <protection locked="0"/>
    </xf>
    <xf numFmtId="0" fontId="0" fillId="0" borderId="0" xfId="0" applyBorder="1" applyProtection="1">
      <protection locked="0"/>
    </xf>
    <xf numFmtId="0" fontId="0" fillId="0" borderId="0" xfId="0" applyProtection="1">
      <protection locked="0"/>
    </xf>
    <xf numFmtId="49" fontId="0" fillId="5" borderId="0" xfId="0" applyNumberFormat="1" applyFill="1" applyBorder="1"/>
    <xf numFmtId="0" fontId="7" fillId="5" borderId="0" xfId="0" applyFont="1" applyFill="1" applyBorder="1" applyAlignment="1">
      <alignment horizontal="left" vertical="top" wrapText="1"/>
    </xf>
    <xf numFmtId="0" fontId="33" fillId="29" borderId="5" xfId="6" applyFill="1" applyBorder="1"/>
    <xf numFmtId="0" fontId="33" fillId="29" borderId="0" xfId="6" applyFont="1" applyFill="1" applyBorder="1" applyAlignment="1">
      <alignment horizontal="left" indent="1"/>
    </xf>
    <xf numFmtId="0" fontId="29" fillId="29" borderId="13" xfId="26" applyFill="1" applyBorder="1">
      <alignment horizontal="right"/>
    </xf>
    <xf numFmtId="0" fontId="33" fillId="29" borderId="0" xfId="6" applyFont="1" applyFill="1" applyBorder="1" applyAlignment="1"/>
    <xf numFmtId="0" fontId="41" fillId="29" borderId="0" xfId="17" applyFont="1" applyFill="1" applyBorder="1">
      <alignment horizontal="left"/>
    </xf>
    <xf numFmtId="0" fontId="77" fillId="30" borderId="5" xfId="139" applyFont="1" applyFill="1" applyBorder="1"/>
    <xf numFmtId="0" fontId="77" fillId="30" borderId="0" xfId="139" applyFont="1" applyFill="1" applyBorder="1"/>
    <xf numFmtId="0" fontId="79" fillId="30" borderId="0" xfId="139" applyFont="1" applyFill="1" applyBorder="1" applyAlignment="1">
      <alignment horizontal="right"/>
    </xf>
    <xf numFmtId="0" fontId="80" fillId="30" borderId="3" xfId="13" applyFont="1" applyFill="1" applyBorder="1" applyAlignment="1">
      <alignment horizontal="left"/>
    </xf>
    <xf numFmtId="0" fontId="82" fillId="30" borderId="3" xfId="9" applyFont="1" applyFill="1" applyBorder="1" applyAlignment="1">
      <alignment horizontal="left" indent="1"/>
    </xf>
    <xf numFmtId="0" fontId="84" fillId="30" borderId="0" xfId="10" applyFont="1" applyFill="1" applyBorder="1">
      <alignment horizontal="right"/>
    </xf>
    <xf numFmtId="0" fontId="77" fillId="30" borderId="28" xfId="139" applyFont="1" applyFill="1" applyBorder="1"/>
    <xf numFmtId="0" fontId="77" fillId="30" borderId="27" xfId="139" applyFont="1" applyFill="1" applyBorder="1"/>
    <xf numFmtId="0" fontId="33" fillId="29" borderId="0" xfId="17" applyFont="1" applyFill="1" applyBorder="1">
      <alignment horizontal="left"/>
    </xf>
    <xf numFmtId="0" fontId="33" fillId="29" borderId="5" xfId="6" applyFill="1" applyBorder="1" applyProtection="1">
      <protection locked="0"/>
    </xf>
    <xf numFmtId="0" fontId="33" fillId="29" borderId="0" xfId="6" applyFill="1" applyBorder="1" applyProtection="1">
      <protection locked="0"/>
    </xf>
    <xf numFmtId="0" fontId="33" fillId="29" borderId="0" xfId="6" applyFill="1" applyBorder="1" applyAlignment="1" applyProtection="1">
      <alignment horizontal="left"/>
      <protection locked="0"/>
    </xf>
    <xf numFmtId="0" fontId="33" fillId="29" borderId="36" xfId="0" applyFont="1" applyFill="1" applyBorder="1" applyAlignment="1">
      <alignment vertical="center"/>
    </xf>
    <xf numFmtId="0" fontId="33" fillId="29" borderId="37" xfId="0" applyFont="1" applyFill="1" applyBorder="1" applyAlignment="1">
      <alignment vertical="center"/>
    </xf>
    <xf numFmtId="0" fontId="40" fillId="29" borderId="0" xfId="6" applyFont="1" applyFill="1" applyBorder="1" applyAlignment="1"/>
    <xf numFmtId="0" fontId="40" fillId="29" borderId="0" xfId="17" applyFont="1" applyFill="1" applyBorder="1">
      <alignment horizontal="left"/>
    </xf>
    <xf numFmtId="0" fontId="33" fillId="29" borderId="0" xfId="6" applyFill="1" applyBorder="1" applyAlignment="1" applyProtection="1">
      <protection locked="0"/>
    </xf>
    <xf numFmtId="0" fontId="77" fillId="30" borderId="26" xfId="139" applyFont="1" applyFill="1" applyBorder="1"/>
    <xf numFmtId="0" fontId="77" fillId="30" borderId="3" xfId="139" applyFont="1" applyFill="1" applyBorder="1"/>
    <xf numFmtId="0" fontId="108" fillId="0" borderId="0" xfId="66"/>
    <xf numFmtId="0" fontId="41" fillId="29" borderId="0" xfId="19" applyFont="1" applyFill="1" applyBorder="1">
      <alignment horizontal="center" wrapText="1"/>
    </xf>
    <xf numFmtId="0" fontId="41" fillId="29" borderId="0" xfId="15" applyFont="1" applyFill="1" applyBorder="1"/>
    <xf numFmtId="0" fontId="44" fillId="0" borderId="0" xfId="0" applyFont="1" applyBorder="1" applyAlignment="1">
      <alignment horizontal="centerContinuous"/>
    </xf>
    <xf numFmtId="0" fontId="0" fillId="0" borderId="5" xfId="0" applyBorder="1" applyAlignment="1">
      <alignment horizontal="centerContinuous"/>
    </xf>
    <xf numFmtId="177" fontId="12" fillId="29" borderId="16" xfId="24" applyFont="1" applyFill="1" applyBorder="1" applyProtection="1"/>
    <xf numFmtId="0" fontId="3" fillId="0" borderId="0" xfId="191"/>
    <xf numFmtId="0" fontId="3" fillId="0" borderId="0" xfId="191" applyBorder="1"/>
    <xf numFmtId="0" fontId="3" fillId="29" borderId="0" xfId="191" applyFill="1" applyBorder="1"/>
    <xf numFmtId="0" fontId="3" fillId="29" borderId="0" xfId="191" applyFill="1" applyBorder="1" applyAlignment="1"/>
    <xf numFmtId="166" fontId="3" fillId="29" borderId="0" xfId="194" applyNumberFormat="1" applyFont="1" applyFill="1" applyBorder="1"/>
    <xf numFmtId="166" fontId="3" fillId="29" borderId="0" xfId="191" applyNumberFormat="1" applyFont="1" applyFill="1" applyBorder="1"/>
    <xf numFmtId="49" fontId="105" fillId="29" borderId="0" xfId="192" applyFill="1"/>
    <xf numFmtId="0" fontId="3" fillId="29" borderId="47" xfId="191" applyFill="1" applyBorder="1"/>
    <xf numFmtId="0" fontId="3" fillId="29" borderId="47" xfId="191" applyFill="1" applyBorder="1" applyAlignment="1">
      <alignment vertical="top" wrapText="1"/>
    </xf>
    <xf numFmtId="0" fontId="3" fillId="29" borderId="47" xfId="191" applyFill="1" applyBorder="1" applyAlignment="1">
      <alignment horizontal="center" vertical="top" wrapText="1"/>
    </xf>
    <xf numFmtId="0" fontId="3" fillId="29" borderId="48" xfId="191" applyFill="1" applyBorder="1" applyAlignment="1">
      <alignment vertical="top" wrapText="1"/>
    </xf>
    <xf numFmtId="0" fontId="49" fillId="29" borderId="47" xfId="191" applyFont="1" applyFill="1" applyBorder="1"/>
    <xf numFmtId="0" fontId="49" fillId="29" borderId="47" xfId="191" applyFont="1" applyFill="1" applyBorder="1" applyAlignment="1">
      <alignment vertical="top" wrapText="1"/>
    </xf>
    <xf numFmtId="0" fontId="49" fillId="29" borderId="47" xfId="191" applyFont="1" applyFill="1" applyBorder="1" applyAlignment="1">
      <alignment horizontal="center" vertical="top" wrapText="1"/>
    </xf>
    <xf numFmtId="196" fontId="104" fillId="29" borderId="47" xfId="193" applyNumberFormat="1" applyFont="1" applyFill="1" applyBorder="1" applyProtection="1">
      <protection locked="0"/>
    </xf>
    <xf numFmtId="0" fontId="3" fillId="29" borderId="49" xfId="191" applyFill="1" applyBorder="1" applyAlignment="1">
      <alignment vertical="top" wrapText="1"/>
    </xf>
    <xf numFmtId="10" fontId="103" fillId="29" borderId="47" xfId="193" applyNumberFormat="1" applyFont="1" applyFill="1" applyBorder="1" applyProtection="1">
      <protection locked="0"/>
    </xf>
    <xf numFmtId="0" fontId="3" fillId="29" borderId="0" xfId="191" applyFill="1"/>
    <xf numFmtId="197" fontId="107" fillId="29" borderId="0" xfId="195" applyFont="1" applyFill="1"/>
    <xf numFmtId="196" fontId="103" fillId="0" borderId="43" xfId="193" applyNumberFormat="1" applyFont="1" applyFill="1" applyBorder="1" applyProtection="1">
      <protection locked="0"/>
    </xf>
    <xf numFmtId="196" fontId="103" fillId="29" borderId="43" xfId="193" applyNumberFormat="1" applyFont="1" applyFill="1" applyBorder="1" applyProtection="1">
      <protection locked="0"/>
    </xf>
    <xf numFmtId="196" fontId="104" fillId="29" borderId="43" xfId="193" applyNumberFormat="1" applyFont="1" applyFill="1" applyBorder="1" applyProtection="1">
      <protection locked="0"/>
    </xf>
    <xf numFmtId="0" fontId="3" fillId="29" borderId="50" xfId="191" applyFill="1" applyBorder="1" applyAlignment="1">
      <alignment vertical="top" wrapText="1"/>
    </xf>
    <xf numFmtId="0" fontId="3" fillId="29" borderId="51" xfId="191" applyFill="1" applyBorder="1" applyAlignment="1">
      <alignment vertical="top" wrapText="1"/>
    </xf>
    <xf numFmtId="10" fontId="103" fillId="29" borderId="49" xfId="193" applyNumberFormat="1" applyFont="1" applyFill="1" applyBorder="1" applyProtection="1">
      <protection locked="0"/>
    </xf>
    <xf numFmtId="10" fontId="103" fillId="29" borderId="0" xfId="193" applyNumberFormat="1" applyFont="1" applyFill="1" applyBorder="1" applyProtection="1">
      <protection locked="0"/>
    </xf>
    <xf numFmtId="166" fontId="48" fillId="29" borderId="0" xfId="194" applyNumberFormat="1" applyFont="1" applyFill="1" applyBorder="1"/>
    <xf numFmtId="0" fontId="3" fillId="29" borderId="48" xfId="191" applyFill="1" applyBorder="1"/>
    <xf numFmtId="0" fontId="49" fillId="29" borderId="48" xfId="191" applyFont="1" applyFill="1" applyBorder="1"/>
    <xf numFmtId="0" fontId="3" fillId="29" borderId="49" xfId="191" applyFill="1" applyBorder="1"/>
    <xf numFmtId="10" fontId="3" fillId="29" borderId="47" xfId="191" applyNumberFormat="1" applyFill="1" applyBorder="1" applyAlignment="1">
      <alignment vertical="top" wrapText="1"/>
    </xf>
    <xf numFmtId="0" fontId="49" fillId="29" borderId="49" xfId="191" applyFont="1" applyFill="1" applyBorder="1"/>
    <xf numFmtId="0" fontId="3" fillId="29" borderId="0" xfId="191" applyFont="1" applyFill="1" applyBorder="1" applyAlignment="1">
      <alignment horizontal="right"/>
    </xf>
    <xf numFmtId="0" fontId="3" fillId="29" borderId="0" xfId="191" applyFill="1" applyBorder="1" applyAlignment="1">
      <alignment vertical="top" wrapText="1"/>
    </xf>
    <xf numFmtId="0" fontId="3" fillId="29" borderId="0" xfId="191" applyFill="1" applyBorder="1" applyAlignment="1">
      <alignment horizontal="center" vertical="top" wrapText="1"/>
    </xf>
    <xf numFmtId="0" fontId="49" fillId="29" borderId="48" xfId="191" applyFont="1" applyFill="1" applyBorder="1" applyAlignment="1">
      <alignment vertical="top" wrapText="1"/>
    </xf>
    <xf numFmtId="0" fontId="49" fillId="29" borderId="48" xfId="191" applyFont="1" applyFill="1" applyBorder="1" applyAlignment="1">
      <alignment horizontal="center" vertical="top" wrapText="1"/>
    </xf>
    <xf numFmtId="0" fontId="3" fillId="29" borderId="0" xfId="191" applyFont="1" applyFill="1" applyBorder="1" applyAlignment="1">
      <alignment horizontal="right"/>
    </xf>
    <xf numFmtId="0" fontId="80" fillId="30" borderId="0" xfId="13" applyFont="1" applyFill="1" applyBorder="1" applyAlignment="1">
      <alignment horizontal="left"/>
    </xf>
    <xf numFmtId="0" fontId="80" fillId="29" borderId="0" xfId="13" applyFont="1" applyFill="1" applyBorder="1" applyAlignment="1">
      <alignment horizontal="left"/>
    </xf>
    <xf numFmtId="0" fontId="79" fillId="29" borderId="0" xfId="139" applyFont="1" applyFill="1" applyBorder="1" applyAlignment="1">
      <alignment horizontal="right"/>
    </xf>
    <xf numFmtId="0" fontId="78" fillId="29" borderId="0" xfId="139" applyFont="1" applyFill="1" applyBorder="1" applyAlignment="1"/>
    <xf numFmtId="0" fontId="77" fillId="29" borderId="0" xfId="139" applyFont="1" applyFill="1" applyBorder="1" applyAlignment="1"/>
    <xf numFmtId="0" fontId="77" fillId="29" borderId="0" xfId="139" applyFont="1" applyFill="1" applyBorder="1"/>
    <xf numFmtId="0" fontId="65" fillId="29" borderId="0" xfId="139" applyFont="1" applyFill="1" applyBorder="1"/>
    <xf numFmtId="166" fontId="48" fillId="29" borderId="48" xfId="194" applyNumberFormat="1" applyFont="1" applyFill="1" applyBorder="1"/>
    <xf numFmtId="0" fontId="82" fillId="30" borderId="0" xfId="9" applyFont="1" applyFill="1" applyBorder="1" applyAlignment="1">
      <alignment horizontal="left" indent="1"/>
    </xf>
    <xf numFmtId="0" fontId="3" fillId="30" borderId="0" xfId="191" applyFill="1" applyBorder="1"/>
    <xf numFmtId="0" fontId="2" fillId="29" borderId="0" xfId="191" applyFont="1" applyFill="1" applyBorder="1" applyAlignment="1">
      <alignment horizontal="right"/>
    </xf>
    <xf numFmtId="0" fontId="44" fillId="0" borderId="28" xfId="0" applyFont="1" applyBorder="1" applyAlignment="1">
      <alignment horizontal="center"/>
    </xf>
    <xf numFmtId="0" fontId="44" fillId="0" borderId="28" xfId="0" applyFont="1" applyBorder="1" applyAlignment="1">
      <alignment horizontal="center"/>
    </xf>
    <xf numFmtId="0" fontId="44" fillId="0" borderId="5" xfId="0" applyFont="1" applyBorder="1" applyAlignment="1">
      <alignment horizontal="center"/>
    </xf>
    <xf numFmtId="177" fontId="12" fillId="29" borderId="25" xfId="24" applyFont="1" applyFill="1" applyBorder="1" applyProtection="1"/>
    <xf numFmtId="0" fontId="49" fillId="29" borderId="0" xfId="191" applyFont="1" applyFill="1" applyBorder="1" applyAlignment="1">
      <alignment vertical="top" wrapText="1"/>
    </xf>
    <xf numFmtId="0" fontId="49" fillId="29" borderId="0" xfId="191" applyFont="1" applyFill="1" applyBorder="1" applyAlignment="1">
      <alignment horizontal="center" vertical="top" wrapText="1"/>
    </xf>
    <xf numFmtId="0" fontId="49" fillId="29" borderId="0" xfId="191" applyFont="1" applyFill="1" applyBorder="1"/>
    <xf numFmtId="49" fontId="40" fillId="29" borderId="0" xfId="192" applyFont="1" applyFill="1"/>
    <xf numFmtId="0" fontId="44" fillId="0" borderId="0" xfId="0" applyFont="1" applyFill="1" applyBorder="1" applyAlignment="1">
      <alignment horizontal="left"/>
    </xf>
    <xf numFmtId="196" fontId="0" fillId="0" borderId="28" xfId="63" applyNumberFormat="1" applyFont="1" applyBorder="1"/>
    <xf numFmtId="196" fontId="0" fillId="0" borderId="0" xfId="63" applyNumberFormat="1" applyFont="1" applyBorder="1" applyAlignment="1" applyProtection="1"/>
    <xf numFmtId="196" fontId="0" fillId="0" borderId="5" xfId="63" applyNumberFormat="1" applyFont="1" applyBorder="1" applyAlignment="1" applyProtection="1"/>
    <xf numFmtId="196" fontId="0" fillId="0" borderId="0" xfId="63" applyNumberFormat="1" applyFont="1"/>
    <xf numFmtId="196" fontId="48" fillId="0" borderId="0" xfId="63" applyNumberFormat="1" applyFont="1" applyBorder="1" applyAlignment="1" applyProtection="1"/>
    <xf numFmtId="196" fontId="0" fillId="0" borderId="5" xfId="63" applyNumberFormat="1" applyFont="1" applyBorder="1"/>
    <xf numFmtId="0" fontId="44" fillId="0" borderId="11" xfId="0" applyFont="1" applyBorder="1" applyAlignment="1">
      <alignment horizontal="left"/>
    </xf>
    <xf numFmtId="166" fontId="0" fillId="0" borderId="0" xfId="0" applyNumberFormat="1"/>
    <xf numFmtId="166" fontId="0" fillId="0" borderId="5" xfId="0" applyNumberFormat="1" applyBorder="1"/>
    <xf numFmtId="166" fontId="32" fillId="0" borderId="29" xfId="1" applyFont="1" applyFill="1" applyBorder="1" applyAlignment="1" applyProtection="1">
      <protection locked="0"/>
    </xf>
    <xf numFmtId="170" fontId="33" fillId="0" borderId="29" xfId="167" applyNumberFormat="1" applyFill="1" applyBorder="1"/>
    <xf numFmtId="0" fontId="77" fillId="30" borderId="26" xfId="139" applyNumberFormat="1" applyFont="1" applyFill="1" applyBorder="1"/>
    <xf numFmtId="0" fontId="28" fillId="0" borderId="0" xfId="121" applyBorder="1" applyAlignment="1">
      <alignment horizontal="left" indent="2"/>
    </xf>
    <xf numFmtId="0" fontId="28" fillId="0" borderId="0" xfId="121" applyBorder="1">
      <alignment horizontal="right"/>
    </xf>
    <xf numFmtId="0" fontId="84" fillId="30" borderId="0" xfId="197" applyFont="1" applyFill="1" applyBorder="1">
      <alignment horizontal="right"/>
    </xf>
    <xf numFmtId="0" fontId="82" fillId="30" borderId="3" xfId="200" applyFont="1" applyFill="1" applyBorder="1" applyAlignment="1">
      <alignment horizontal="left" indent="1"/>
    </xf>
    <xf numFmtId="0" fontId="82" fillId="30" borderId="0" xfId="200" applyFont="1" applyFill="1" applyBorder="1"/>
    <xf numFmtId="0" fontId="80" fillId="30" borderId="0" xfId="201" applyFont="1" applyFill="1" applyBorder="1" applyAlignment="1"/>
    <xf numFmtId="0" fontId="79" fillId="30" borderId="5" xfId="202" applyFont="1" applyFill="1" applyBorder="1" applyAlignment="1">
      <alignment vertical="top" wrapText="1"/>
    </xf>
    <xf numFmtId="0" fontId="28" fillId="0" borderId="0" xfId="121" applyFont="1" applyAlignment="1">
      <alignment horizontal="left" indent="2"/>
    </xf>
    <xf numFmtId="0" fontId="28" fillId="0" borderId="0" xfId="121" applyFont="1" applyAlignment="1"/>
    <xf numFmtId="0" fontId="80" fillId="30" borderId="3" xfId="201" applyFont="1" applyFill="1" applyBorder="1" applyAlignment="1">
      <alignment horizontal="left"/>
    </xf>
    <xf numFmtId="0" fontId="28" fillId="0" borderId="0" xfId="121" applyAlignment="1">
      <alignment horizontal="left" indent="2"/>
    </xf>
    <xf numFmtId="0" fontId="28" fillId="0" borderId="0" xfId="121">
      <alignment horizontal="right"/>
    </xf>
    <xf numFmtId="0" fontId="29" fillId="29" borderId="13" xfId="144" applyFill="1" applyBorder="1">
      <alignment horizontal="right"/>
    </xf>
    <xf numFmtId="0" fontId="29" fillId="29" borderId="0" xfId="144" applyFill="1" applyBorder="1">
      <alignment horizontal="right"/>
    </xf>
    <xf numFmtId="0" fontId="33" fillId="29" borderId="0" xfId="138" applyFont="1" applyFill="1" applyBorder="1"/>
    <xf numFmtId="0" fontId="33" fillId="29" borderId="0" xfId="138" applyFont="1" applyFill="1" applyBorder="1" applyAlignment="1"/>
    <xf numFmtId="0" fontId="29" fillId="29" borderId="0" xfId="203" applyFont="1" applyFill="1" applyBorder="1">
      <alignment horizontal="center" wrapText="1"/>
    </xf>
    <xf numFmtId="0" fontId="33" fillId="29" borderId="5" xfId="138" applyFill="1" applyBorder="1"/>
    <xf numFmtId="0" fontId="41" fillId="29" borderId="0" xfId="140" applyFont="1" applyFill="1" applyBorder="1" applyAlignment="1">
      <alignment horizontal="left" indent="1"/>
    </xf>
    <xf numFmtId="184" fontId="44" fillId="29" borderId="0" xfId="204" applyFont="1" applyFill="1" applyBorder="1" applyAlignment="1">
      <alignment horizontal="center" wrapText="1"/>
    </xf>
    <xf numFmtId="0" fontId="39" fillId="29" borderId="0" xfId="140" applyFont="1" applyFill="1" applyBorder="1" applyAlignment="1">
      <alignment horizontal="left" indent="1"/>
    </xf>
    <xf numFmtId="0" fontId="41" fillId="29" borderId="0" xfId="205" applyFont="1" applyFill="1" applyBorder="1" applyAlignment="1">
      <alignment horizontal="left"/>
    </xf>
    <xf numFmtId="0" fontId="33" fillId="29" borderId="0" xfId="145" applyFont="1" applyFill="1" applyBorder="1">
      <alignment horizontal="left"/>
    </xf>
    <xf numFmtId="0" fontId="33" fillId="29" borderId="36" xfId="121" applyFont="1" applyFill="1" applyBorder="1" applyAlignment="1"/>
    <xf numFmtId="193" fontId="32" fillId="0" borderId="43" xfId="183" applyNumberFormat="1">
      <protection locked="0"/>
    </xf>
    <xf numFmtId="0" fontId="33" fillId="29" borderId="0" xfId="138" applyFont="1" applyFill="1" applyBorder="1" applyAlignment="1">
      <alignment horizontal="left" indent="1"/>
    </xf>
    <xf numFmtId="0" fontId="33" fillId="29" borderId="37" xfId="121" applyFont="1" applyFill="1" applyBorder="1" applyAlignment="1">
      <alignment vertical="center"/>
    </xf>
    <xf numFmtId="0" fontId="28" fillId="0" borderId="0" xfId="121" applyAlignment="1">
      <alignment wrapText="1"/>
    </xf>
    <xf numFmtId="0" fontId="41" fillId="29" borderId="37" xfId="121" applyFont="1" applyFill="1" applyBorder="1" applyAlignment="1">
      <alignment horizontal="left" vertical="center"/>
    </xf>
    <xf numFmtId="193" fontId="7" fillId="29" borderId="25" xfId="113" applyNumberFormat="1" applyFont="1" applyFill="1" applyBorder="1" applyAlignment="1">
      <alignment horizontal="right"/>
    </xf>
    <xf numFmtId="0" fontId="33" fillId="29" borderId="0" xfId="121" applyFont="1" applyFill="1" applyBorder="1" applyAlignment="1">
      <alignment vertical="center"/>
    </xf>
    <xf numFmtId="0" fontId="28" fillId="0" borderId="0" xfId="121" applyAlignment="1"/>
    <xf numFmtId="0" fontId="41" fillId="29" borderId="0" xfId="121" applyFont="1" applyFill="1" applyBorder="1" applyAlignment="1">
      <alignment horizontal="left" vertical="center"/>
    </xf>
    <xf numFmtId="0" fontId="41" fillId="29" borderId="0" xfId="145" applyFont="1" applyFill="1" applyBorder="1" applyAlignment="1">
      <alignment horizontal="left"/>
    </xf>
    <xf numFmtId="0" fontId="41" fillId="29" borderId="0" xfId="145" applyFont="1" applyFill="1" applyBorder="1">
      <alignment horizontal="left"/>
    </xf>
    <xf numFmtId="0" fontId="41" fillId="29" borderId="0" xfId="142" applyFont="1" applyFill="1" applyBorder="1">
      <alignment horizontal="left"/>
    </xf>
    <xf numFmtId="0" fontId="7" fillId="29" borderId="0" xfId="113" applyFont="1" applyFill="1" applyBorder="1" applyAlignment="1">
      <alignment horizontal="right"/>
    </xf>
    <xf numFmtId="0" fontId="29" fillId="29" borderId="0" xfId="124" applyFont="1" applyFill="1" applyBorder="1">
      <alignment horizontal="right"/>
    </xf>
    <xf numFmtId="0" fontId="33" fillId="29" borderId="0" xfId="145" applyFont="1" applyFill="1" applyBorder="1" applyAlignment="1">
      <alignment horizontal="left"/>
    </xf>
    <xf numFmtId="0" fontId="29" fillId="29" borderId="0" xfId="203" applyFont="1" applyFill="1" applyBorder="1" applyAlignment="1">
      <alignment horizontal="center" wrapText="1"/>
    </xf>
    <xf numFmtId="0" fontId="33" fillId="29" borderId="0" xfId="138" applyFill="1" applyAlignment="1">
      <alignment horizontal="right"/>
    </xf>
    <xf numFmtId="0" fontId="41" fillId="29" borderId="0" xfId="141" applyFont="1" applyFill="1" applyBorder="1"/>
    <xf numFmtId="193" fontId="33" fillId="29" borderId="0" xfId="206" applyNumberFormat="1" applyFont="1" applyFill="1" applyBorder="1" applyProtection="1">
      <alignment horizontal="right"/>
    </xf>
    <xf numFmtId="0" fontId="33" fillId="29" borderId="0" xfId="145" applyFont="1" applyFill="1" applyBorder="1" applyAlignment="1"/>
    <xf numFmtId="0" fontId="40" fillId="29" borderId="0" xfId="141" applyFont="1" applyFill="1" applyBorder="1"/>
    <xf numFmtId="0" fontId="41" fillId="29" borderId="0" xfId="205" quotePrefix="1" applyFont="1" applyFill="1" applyBorder="1" applyAlignment="1">
      <alignment horizontal="left" vertical="center"/>
    </xf>
    <xf numFmtId="0" fontId="28" fillId="0" borderId="0" xfId="121" quotePrefix="1" applyAlignment="1">
      <alignment horizontal="left" indent="2"/>
    </xf>
    <xf numFmtId="193" fontId="33" fillId="29" borderId="43" xfId="206" applyNumberFormat="1" applyFont="1" applyFill="1" applyBorder="1" applyProtection="1">
      <alignment horizontal="right"/>
    </xf>
    <xf numFmtId="189" fontId="33" fillId="29" borderId="0" xfId="138" applyNumberFormat="1" applyFont="1" applyFill="1" applyBorder="1" applyAlignment="1"/>
    <xf numFmtId="189" fontId="33" fillId="29" borderId="0" xfId="138" applyNumberFormat="1" applyFont="1" applyFill="1" applyBorder="1"/>
    <xf numFmtId="0" fontId="33" fillId="29" borderId="0" xfId="138" applyFill="1" applyAlignment="1">
      <alignment horizontal="right" vertical="top"/>
    </xf>
    <xf numFmtId="184" fontId="41" fillId="29" borderId="0" xfId="204" applyFont="1" applyFill="1" applyBorder="1" applyAlignment="1">
      <alignment horizontal="center" vertical="top" wrapText="1"/>
    </xf>
    <xf numFmtId="0" fontId="29" fillId="29" borderId="0" xfId="207" applyFont="1" applyFill="1" applyBorder="1"/>
    <xf numFmtId="0" fontId="41" fillId="29" borderId="0" xfId="205" applyFont="1" applyFill="1" applyBorder="1" applyAlignment="1">
      <alignment horizontal="left" vertical="center"/>
    </xf>
    <xf numFmtId="0" fontId="41" fillId="29" borderId="0" xfId="205" applyFont="1" applyFill="1" applyBorder="1" applyAlignment="1">
      <alignment horizontal="center" vertical="center" wrapText="1"/>
    </xf>
    <xf numFmtId="0" fontId="32" fillId="29" borderId="43" xfId="183" applyFill="1" applyAlignment="1">
      <alignment wrapText="1"/>
      <protection locked="0"/>
    </xf>
    <xf numFmtId="0" fontId="29" fillId="29" borderId="0" xfId="208" applyFont="1" applyFill="1" applyBorder="1">
      <alignment horizontal="left"/>
    </xf>
    <xf numFmtId="0" fontId="112" fillId="0" borderId="0" xfId="121" applyFont="1" applyAlignment="1"/>
    <xf numFmtId="0" fontId="41" fillId="29" borderId="0" xfId="205" applyFont="1" applyFill="1" applyBorder="1">
      <alignment horizontal="center" wrapText="1"/>
    </xf>
    <xf numFmtId="0" fontId="45" fillId="29" borderId="0" xfId="138" applyFont="1" applyFill="1" applyBorder="1"/>
    <xf numFmtId="184" fontId="41" fillId="29" borderId="0" xfId="204" applyFont="1" applyFill="1" applyBorder="1" applyAlignment="1">
      <alignment horizontal="center" wrapText="1"/>
    </xf>
    <xf numFmtId="193" fontId="32" fillId="29" borderId="43" xfId="183" applyNumberFormat="1" applyFill="1">
      <protection locked="0"/>
    </xf>
    <xf numFmtId="0" fontId="29" fillId="29" borderId="0" xfId="203" applyFont="1" applyFill="1" applyBorder="1" applyAlignment="1">
      <alignment wrapText="1"/>
    </xf>
    <xf numFmtId="0" fontId="29" fillId="29" borderId="11" xfId="144" applyFill="1" applyBorder="1">
      <alignment horizontal="right"/>
    </xf>
    <xf numFmtId="0" fontId="33" fillId="29" borderId="11" xfId="138" applyFill="1" applyBorder="1"/>
    <xf numFmtId="0" fontId="33" fillId="29" borderId="12" xfId="138" applyFill="1" applyBorder="1"/>
    <xf numFmtId="0" fontId="28" fillId="0" borderId="0" xfId="121" applyFont="1">
      <alignment horizontal="right"/>
    </xf>
    <xf numFmtId="0" fontId="28" fillId="0" borderId="0" xfId="121" applyAlignment="1">
      <alignment vertical="center"/>
    </xf>
    <xf numFmtId="0" fontId="32" fillId="0" borderId="43" xfId="183" applyAlignment="1">
      <alignment wrapText="1"/>
      <protection locked="0"/>
    </xf>
    <xf numFmtId="193" fontId="33" fillId="29" borderId="46" xfId="206" applyNumberFormat="1" applyFont="1" applyFill="1" applyBorder="1" applyProtection="1">
      <alignment horizontal="right"/>
    </xf>
    <xf numFmtId="193" fontId="33" fillId="29" borderId="25" xfId="206" applyNumberFormat="1" applyFont="1" applyFill="1" applyBorder="1" applyProtection="1">
      <alignment horizontal="right"/>
    </xf>
    <xf numFmtId="193" fontId="33" fillId="29" borderId="14" xfId="206" applyNumberFormat="1" applyFont="1" applyFill="1" applyBorder="1" applyProtection="1">
      <alignment horizontal="right"/>
    </xf>
    <xf numFmtId="193" fontId="33" fillId="29" borderId="53" xfId="206" applyNumberFormat="1" applyFont="1" applyFill="1" applyBorder="1" applyProtection="1">
      <alignment horizontal="right"/>
    </xf>
    <xf numFmtId="193" fontId="33" fillId="29" borderId="6" xfId="206" applyNumberFormat="1" applyFont="1" applyFill="1" applyBorder="1" applyProtection="1">
      <alignment horizontal="right"/>
    </xf>
    <xf numFmtId="193" fontId="33" fillId="29" borderId="54" xfId="206" applyNumberFormat="1" applyFont="1" applyFill="1" applyBorder="1" applyProtection="1">
      <alignment horizontal="right"/>
    </xf>
    <xf numFmtId="193" fontId="33" fillId="29" borderId="13" xfId="206" applyNumberFormat="1" applyFont="1" applyFill="1" applyBorder="1" applyProtection="1">
      <alignment horizontal="right"/>
    </xf>
    <xf numFmtId="0" fontId="29" fillId="29" borderId="0" xfId="144" applyFont="1" applyFill="1" applyBorder="1">
      <alignment horizontal="right"/>
    </xf>
    <xf numFmtId="0" fontId="33" fillId="29" borderId="5" xfId="138" applyFont="1" applyFill="1" applyBorder="1"/>
    <xf numFmtId="0" fontId="40" fillId="29" borderId="0" xfId="140" applyFont="1" applyFill="1" applyBorder="1" applyAlignment="1">
      <alignment horizontal="left" indent="1"/>
    </xf>
    <xf numFmtId="0" fontId="41" fillId="29" borderId="0" xfId="138" applyFont="1" applyFill="1" applyBorder="1" applyAlignment="1">
      <alignment horizontal="right"/>
    </xf>
    <xf numFmtId="0" fontId="41" fillId="29" borderId="0" xfId="138" applyFont="1" applyFill="1" applyBorder="1" applyAlignment="1">
      <alignment horizontal="left"/>
    </xf>
    <xf numFmtId="0" fontId="41" fillId="29" borderId="0" xfId="142" applyFont="1" applyFill="1" applyBorder="1" applyAlignment="1"/>
    <xf numFmtId="0" fontId="29" fillId="29" borderId="11" xfId="144" applyFont="1" applyFill="1" applyBorder="1">
      <alignment horizontal="right"/>
    </xf>
    <xf numFmtId="0" fontId="33" fillId="29" borderId="11" xfId="138" applyFont="1" applyFill="1" applyBorder="1"/>
    <xf numFmtId="193" fontId="7" fillId="29" borderId="25" xfId="113" applyNumberFormat="1" applyFont="1" applyFill="1" applyAlignment="1">
      <alignment horizontal="right"/>
    </xf>
    <xf numFmtId="164" fontId="41" fillId="29" borderId="0" xfId="138" quotePrefix="1" applyNumberFormat="1" applyFont="1" applyFill="1" applyBorder="1" applyAlignment="1">
      <alignment horizontal="left"/>
    </xf>
    <xf numFmtId="0" fontId="33" fillId="29" borderId="12" xfId="138" applyFont="1" applyFill="1" applyBorder="1"/>
    <xf numFmtId="193" fontId="33" fillId="29" borderId="55" xfId="206" applyNumberFormat="1" applyFont="1" applyFill="1" applyBorder="1" applyProtection="1">
      <alignment horizontal="right"/>
    </xf>
    <xf numFmtId="193" fontId="33" fillId="29" borderId="41" xfId="206" applyNumberFormat="1" applyFont="1" applyFill="1" applyBorder="1" applyProtection="1">
      <alignment horizontal="right"/>
    </xf>
    <xf numFmtId="193" fontId="33" fillId="29" borderId="56" xfId="206" applyNumberFormat="1" applyFont="1" applyFill="1" applyBorder="1" applyProtection="1">
      <alignment horizontal="right"/>
    </xf>
    <xf numFmtId="0" fontId="48" fillId="5" borderId="34" xfId="1" applyNumberFormat="1" applyFont="1" applyFill="1" applyBorder="1" applyAlignment="1" applyProtection="1">
      <alignment horizontal="left" indent="1"/>
      <protection locked="0"/>
    </xf>
    <xf numFmtId="193" fontId="32" fillId="0" borderId="46" xfId="183" applyNumberFormat="1" applyBorder="1">
      <protection locked="0"/>
    </xf>
    <xf numFmtId="0" fontId="33" fillId="29" borderId="0" xfId="138" applyFill="1" applyBorder="1"/>
    <xf numFmtId="0" fontId="33" fillId="29" borderId="0" xfId="138" applyFill="1" applyBorder="1" applyAlignment="1"/>
    <xf numFmtId="0" fontId="33" fillId="29" borderId="5" xfId="138" applyFill="1" applyBorder="1" applyAlignment="1"/>
    <xf numFmtId="0" fontId="29" fillId="29" borderId="0" xfId="144" applyFill="1" applyBorder="1" applyAlignment="1">
      <alignment horizontal="right" vertical="center"/>
    </xf>
    <xf numFmtId="0" fontId="45" fillId="29" borderId="0" xfId="138" applyFont="1" applyFill="1" applyBorder="1" applyAlignment="1">
      <alignment vertical="center"/>
    </xf>
    <xf numFmtId="0" fontId="29" fillId="29" borderId="0" xfId="207" applyFont="1" applyFill="1" applyBorder="1" applyAlignment="1">
      <alignment horizontal="left"/>
    </xf>
    <xf numFmtId="49" fontId="44" fillId="29" borderId="0" xfId="21" applyFont="1" applyFill="1" applyBorder="1" applyAlignment="1">
      <alignment horizontal="center" vertical="center" wrapText="1"/>
    </xf>
    <xf numFmtId="0" fontId="45" fillId="29" borderId="0" xfId="138" applyFont="1" applyFill="1" applyBorder="1" applyAlignment="1"/>
    <xf numFmtId="0" fontId="41" fillId="29" borderId="0" xfId="138" applyFont="1" applyFill="1" applyBorder="1"/>
    <xf numFmtId="193" fontId="33" fillId="29" borderId="25" xfId="138" applyNumberFormat="1" applyFont="1" applyFill="1" applyBorder="1"/>
    <xf numFmtId="0" fontId="113" fillId="29" borderId="0" xfId="138" applyFont="1" applyFill="1" applyBorder="1"/>
    <xf numFmtId="0" fontId="0" fillId="29" borderId="47" xfId="191" applyFont="1" applyFill="1" applyBorder="1"/>
    <xf numFmtId="0" fontId="33" fillId="29" borderId="0" xfId="145" applyFont="1" applyFill="1" applyBorder="1">
      <alignment horizontal="left"/>
    </xf>
    <xf numFmtId="0" fontId="77" fillId="30" borderId="58" xfId="139" applyFont="1" applyFill="1" applyBorder="1"/>
    <xf numFmtId="0" fontId="33" fillId="29" borderId="59" xfId="138" applyFill="1" applyBorder="1"/>
    <xf numFmtId="193" fontId="32" fillId="36" borderId="43" xfId="183" applyNumberFormat="1" applyFill="1">
      <protection locked="0"/>
    </xf>
    <xf numFmtId="193" fontId="32" fillId="36" borderId="46" xfId="183" applyNumberFormat="1" applyFill="1" applyBorder="1">
      <protection locked="0"/>
    </xf>
    <xf numFmtId="0" fontId="41" fillId="29" borderId="0" xfId="142" applyFont="1" applyFill="1" applyBorder="1" applyAlignment="1">
      <alignment horizontal="right"/>
    </xf>
    <xf numFmtId="193" fontId="32" fillId="29" borderId="25" xfId="183" applyNumberFormat="1" applyFill="1" applyBorder="1">
      <protection locked="0"/>
    </xf>
    <xf numFmtId="9" fontId="32" fillId="29" borderId="25" xfId="225" applyFont="1" applyFill="1" applyBorder="1" applyProtection="1">
      <protection locked="0"/>
    </xf>
    <xf numFmtId="0" fontId="113" fillId="29" borderId="0" xfId="203" applyFont="1" applyFill="1" applyBorder="1">
      <alignment horizontal="center" wrapText="1"/>
    </xf>
    <xf numFmtId="0" fontId="41" fillId="29" borderId="0" xfId="138" applyFont="1" applyFill="1" applyBorder="1" applyAlignment="1">
      <alignment horizontal="center"/>
    </xf>
    <xf numFmtId="194" fontId="32" fillId="36" borderId="43" xfId="183" applyNumberFormat="1" applyFill="1">
      <protection locked="0"/>
    </xf>
    <xf numFmtId="194" fontId="32" fillId="36" borderId="46" xfId="183" applyNumberFormat="1" applyFill="1" applyBorder="1">
      <protection locked="0"/>
    </xf>
    <xf numFmtId="193" fontId="32" fillId="36" borderId="60" xfId="183" applyNumberFormat="1" applyFill="1" applyBorder="1">
      <protection locked="0"/>
    </xf>
    <xf numFmtId="0" fontId="41" fillId="36" borderId="15" xfId="138" applyFont="1" applyFill="1" applyBorder="1" applyAlignment="1">
      <alignment horizontal="center"/>
    </xf>
    <xf numFmtId="49" fontId="44" fillId="36" borderId="16" xfId="21" applyFont="1" applyFill="1" applyBorder="1" applyAlignment="1">
      <alignment horizontal="center" vertical="center" wrapText="1"/>
    </xf>
    <xf numFmtId="194" fontId="32" fillId="36" borderId="60" xfId="183" applyNumberFormat="1" applyFill="1" applyBorder="1">
      <protection locked="0"/>
    </xf>
    <xf numFmtId="0" fontId="33" fillId="29" borderId="0" xfId="145" applyFont="1" applyFill="1" applyBorder="1">
      <alignment horizontal="left"/>
    </xf>
    <xf numFmtId="166" fontId="32" fillId="0" borderId="61" xfId="1" applyFont="1" applyBorder="1" applyAlignment="1" applyProtection="1">
      <protection locked="0"/>
    </xf>
    <xf numFmtId="166" fontId="7" fillId="29" borderId="61" xfId="1" applyFont="1" applyFill="1" applyBorder="1" applyAlignment="1" applyProtection="1">
      <alignment horizontal="right"/>
    </xf>
    <xf numFmtId="0" fontId="7" fillId="29" borderId="37" xfId="210" applyFont="1" applyFill="1" applyBorder="1" applyAlignment="1">
      <alignment horizontal="right" vertical="center"/>
    </xf>
    <xf numFmtId="0" fontId="17" fillId="29" borderId="37" xfId="210" applyFont="1" applyFill="1" applyBorder="1" applyAlignment="1">
      <alignment vertical="center"/>
    </xf>
    <xf numFmtId="0" fontId="7" fillId="29" borderId="37" xfId="210" applyFont="1" applyFill="1" applyBorder="1" applyAlignment="1">
      <alignment vertical="center"/>
    </xf>
    <xf numFmtId="0" fontId="7" fillId="29" borderId="37" xfId="210" applyFont="1" applyFill="1" applyBorder="1" applyAlignment="1">
      <alignment horizontal="left" vertical="center"/>
    </xf>
    <xf numFmtId="0" fontId="77" fillId="29" borderId="5" xfId="139" applyFont="1" applyFill="1" applyBorder="1"/>
    <xf numFmtId="166" fontId="32" fillId="0" borderId="60" xfId="1" applyFont="1" applyBorder="1" applyAlignment="1" applyProtection="1">
      <protection locked="0"/>
    </xf>
    <xf numFmtId="166" fontId="7" fillId="29" borderId="60" xfId="1" applyFont="1" applyFill="1" applyBorder="1" applyAlignment="1" applyProtection="1">
      <alignment horizontal="right"/>
    </xf>
    <xf numFmtId="49" fontId="117" fillId="35" borderId="62" xfId="21" applyFont="1" applyFill="1" applyBorder="1">
      <alignment horizontal="center" wrapText="1"/>
    </xf>
    <xf numFmtId="49" fontId="117" fillId="35" borderId="63" xfId="21" applyFont="1" applyFill="1" applyBorder="1">
      <alignment horizontal="center" wrapText="1"/>
    </xf>
    <xf numFmtId="49" fontId="117" fillId="35" borderId="17" xfId="21" applyFont="1" applyFill="1" applyBorder="1">
      <alignment horizontal="center" wrapText="1"/>
    </xf>
    <xf numFmtId="0" fontId="13" fillId="29" borderId="37" xfId="210" applyFont="1" applyFill="1" applyBorder="1" applyAlignment="1">
      <alignment horizontal="left" vertical="center"/>
    </xf>
    <xf numFmtId="0" fontId="13" fillId="29" borderId="37" xfId="210" applyFont="1" applyFill="1" applyBorder="1" applyAlignment="1">
      <alignment horizontal="right" vertical="center"/>
    </xf>
    <xf numFmtId="0" fontId="13" fillId="29" borderId="37" xfId="210" applyFont="1" applyFill="1" applyBorder="1" applyAlignment="1">
      <alignment vertical="center"/>
    </xf>
    <xf numFmtId="166" fontId="32" fillId="0" borderId="64" xfId="1" applyFont="1" applyBorder="1" applyAlignment="1" applyProtection="1">
      <protection locked="0"/>
    </xf>
    <xf numFmtId="193" fontId="32" fillId="29" borderId="0" xfId="183" applyNumberFormat="1" applyFill="1" applyBorder="1">
      <protection locked="0"/>
    </xf>
    <xf numFmtId="9" fontId="32" fillId="29" borderId="0" xfId="225" applyFont="1" applyFill="1" applyBorder="1" applyProtection="1">
      <protection locked="0"/>
    </xf>
    <xf numFmtId="0" fontId="40" fillId="29" borderId="0" xfId="145" applyFont="1" applyFill="1" applyBorder="1">
      <alignment horizontal="left"/>
    </xf>
    <xf numFmtId="0" fontId="40" fillId="29" borderId="0" xfId="208" applyFont="1" applyFill="1" applyBorder="1">
      <alignment horizontal="left"/>
    </xf>
    <xf numFmtId="0" fontId="40" fillId="29" borderId="0" xfId="145" applyFont="1" applyFill="1" applyBorder="1" applyAlignment="1">
      <alignment horizontal="right"/>
    </xf>
    <xf numFmtId="0" fontId="29" fillId="29" borderId="0" xfId="17" applyFont="1" applyFill="1" applyBorder="1">
      <alignment horizontal="left"/>
    </xf>
    <xf numFmtId="0" fontId="29" fillId="29" borderId="0" xfId="6" applyFont="1" applyFill="1" applyBorder="1" applyAlignment="1">
      <alignment horizontal="right"/>
    </xf>
    <xf numFmtId="199" fontId="120" fillId="5" borderId="34" xfId="224" applyNumberFormat="1" applyFont="1" applyFill="1" applyBorder="1" applyAlignment="1" applyProtection="1">
      <alignment horizontal="left"/>
      <protection locked="0"/>
    </xf>
    <xf numFmtId="172" fontId="33" fillId="29" borderId="0" xfId="167" applyNumberFormat="1" applyFill="1" applyBorder="1"/>
    <xf numFmtId="0" fontId="33" fillId="29" borderId="0" xfId="226" applyFont="1" applyFill="1" applyBorder="1" applyAlignment="1">
      <alignment horizontal="left" indent="2"/>
    </xf>
    <xf numFmtId="166" fontId="7" fillId="5" borderId="61" xfId="1" applyFont="1" applyFill="1" applyBorder="1" applyAlignment="1" applyProtection="1">
      <alignment horizontal="right"/>
    </xf>
    <xf numFmtId="0" fontId="41" fillId="29" borderId="0" xfId="226" applyFont="1" applyFill="1" applyBorder="1"/>
    <xf numFmtId="166" fontId="7" fillId="5" borderId="65" xfId="1" applyFont="1" applyFill="1" applyBorder="1" applyAlignment="1" applyProtection="1">
      <alignment horizontal="right"/>
    </xf>
    <xf numFmtId="166" fontId="32" fillId="29" borderId="25" xfId="1" applyFont="1" applyFill="1" applyBorder="1" applyAlignment="1" applyProtection="1">
      <protection locked="0"/>
    </xf>
    <xf numFmtId="0" fontId="41" fillId="29" borderId="0" xfId="226" applyFont="1" applyFill="1" applyBorder="1" applyAlignment="1">
      <alignment vertical="center"/>
    </xf>
    <xf numFmtId="0" fontId="122" fillId="29" borderId="0" xfId="226" applyFont="1" applyFill="1" applyBorder="1" applyAlignment="1">
      <alignment horizontal="left" vertical="center" indent="1"/>
    </xf>
    <xf numFmtId="0" fontId="33" fillId="29" borderId="67" xfId="6" applyFill="1" applyBorder="1" applyAlignment="1">
      <alignment horizontal="left"/>
    </xf>
    <xf numFmtId="9" fontId="120" fillId="29" borderId="34" xfId="225" applyFont="1" applyFill="1" applyBorder="1" applyAlignment="1" applyProtection="1">
      <alignment horizontal="center"/>
      <protection locked="0"/>
    </xf>
    <xf numFmtId="9" fontId="120" fillId="29" borderId="68" xfId="225" applyFont="1" applyFill="1" applyBorder="1" applyAlignment="1" applyProtection="1">
      <alignment horizontal="center"/>
      <protection locked="0"/>
    </xf>
    <xf numFmtId="9" fontId="120" fillId="29" borderId="25" xfId="225" applyFont="1" applyFill="1" applyBorder="1" applyAlignment="1" applyProtection="1">
      <alignment horizontal="center"/>
      <protection locked="0"/>
    </xf>
    <xf numFmtId="0" fontId="79" fillId="30" borderId="0" xfId="12" applyFont="1" applyFill="1" applyBorder="1" applyAlignment="1">
      <alignment horizontal="left" vertical="top" wrapText="1" indent="1"/>
    </xf>
    <xf numFmtId="0" fontId="69" fillId="29" borderId="0" xfId="6" applyFont="1" applyFill="1" applyBorder="1" applyAlignment="1">
      <alignment horizontal="left" wrapText="1"/>
    </xf>
    <xf numFmtId="0" fontId="41" fillId="29" borderId="11" xfId="19" applyFont="1" applyFill="1" applyBorder="1" applyAlignment="1">
      <alignment horizontal="center" wrapText="1"/>
    </xf>
    <xf numFmtId="0" fontId="32" fillId="5" borderId="44" xfId="150" applyFont="1" applyFill="1" applyBorder="1" applyAlignment="1">
      <protection locked="0"/>
    </xf>
    <xf numFmtId="0" fontId="33" fillId="29" borderId="0" xfId="145" applyFont="1" applyFill="1" applyBorder="1">
      <alignment horizontal="left"/>
    </xf>
    <xf numFmtId="0" fontId="28" fillId="0" borderId="3" xfId="146" applyBorder="1"/>
    <xf numFmtId="0" fontId="28" fillId="0" borderId="0" xfId="146"/>
    <xf numFmtId="0" fontId="28" fillId="0" borderId="0" xfId="146" applyAlignment="1"/>
    <xf numFmtId="199" fontId="120" fillId="5" borderId="34" xfId="227" applyFont="1" applyFill="1" applyBorder="1">
      <alignment horizontal="left"/>
      <protection locked="0"/>
    </xf>
    <xf numFmtId="199" fontId="118" fillId="5" borderId="34" xfId="227" applyFont="1" applyFill="1" applyBorder="1" applyAlignment="1">
      <protection locked="0"/>
    </xf>
    <xf numFmtId="0" fontId="79" fillId="30" borderId="69" xfId="136" applyFont="1" applyFill="1" applyBorder="1" applyAlignment="1"/>
    <xf numFmtId="0" fontId="79" fillId="30" borderId="70" xfId="136" applyFont="1" applyFill="1" applyBorder="1" applyAlignment="1"/>
    <xf numFmtId="0" fontId="79" fillId="30" borderId="71" xfId="136" applyFont="1" applyFill="1" applyBorder="1" applyAlignment="1"/>
    <xf numFmtId="0" fontId="79" fillId="30" borderId="72" xfId="136" applyFont="1" applyFill="1" applyBorder="1" applyAlignment="1"/>
    <xf numFmtId="0" fontId="79" fillId="30" borderId="0" xfId="136" applyFont="1" applyFill="1" applyBorder="1" applyAlignment="1"/>
    <xf numFmtId="49" fontId="128" fillId="30" borderId="0" xfId="212" applyFont="1" applyFill="1" applyBorder="1">
      <alignment horizontal="right" indent="1"/>
    </xf>
    <xf numFmtId="0" fontId="79" fillId="30" borderId="5" xfId="136" applyFont="1" applyFill="1" applyBorder="1" applyAlignment="1"/>
    <xf numFmtId="0" fontId="129" fillId="30" borderId="73" xfId="136" applyFont="1" applyFill="1" applyBorder="1" applyAlignment="1">
      <alignment horizontal="center"/>
    </xf>
    <xf numFmtId="0" fontId="124" fillId="29" borderId="13" xfId="220" applyFont="1" applyFill="1" applyBorder="1" applyAlignment="1"/>
    <xf numFmtId="0" fontId="123" fillId="29" borderId="0" xfId="100" applyFont="1" applyFill="1" applyBorder="1"/>
    <xf numFmtId="0" fontId="28" fillId="29" borderId="0" xfId="220" applyFill="1"/>
    <xf numFmtId="0" fontId="48" fillId="29" borderId="0" xfId="220" applyFont="1" applyFill="1" applyBorder="1" applyAlignment="1"/>
    <xf numFmtId="0" fontId="48" fillId="29" borderId="0" xfId="220" applyFont="1" applyFill="1" applyBorder="1"/>
    <xf numFmtId="49" fontId="44" fillId="29" borderId="0" xfId="21" quotePrefix="1" applyFont="1" applyFill="1" applyBorder="1">
      <alignment horizontal="center" wrapText="1"/>
    </xf>
    <xf numFmtId="0" fontId="48" fillId="29" borderId="5" xfId="220" applyFont="1" applyFill="1" applyBorder="1" applyAlignment="1"/>
    <xf numFmtId="49" fontId="44" fillId="29" borderId="0" xfId="21" applyFont="1" applyFill="1" applyBorder="1">
      <alignment horizontal="center" wrapText="1"/>
    </xf>
    <xf numFmtId="0" fontId="48" fillId="29" borderId="0" xfId="220" applyFont="1" applyFill="1" applyBorder="1" applyAlignment="1">
      <alignment horizontal="left" indent="1"/>
    </xf>
    <xf numFmtId="0" fontId="123" fillId="29" borderId="0" xfId="100" applyFont="1" applyFill="1" applyBorder="1" applyAlignment="1">
      <alignment horizontal="left" indent="1"/>
    </xf>
    <xf numFmtId="0" fontId="44" fillId="29" borderId="0" xfId="172" applyFont="1" applyFill="1" applyBorder="1">
      <alignment horizontal="centerContinuous" wrapText="1"/>
    </xf>
    <xf numFmtId="0" fontId="48" fillId="29" borderId="77" xfId="220" applyFont="1" applyFill="1" applyBorder="1" applyAlignment="1"/>
    <xf numFmtId="0" fontId="48" fillId="29" borderId="77" xfId="220" applyFont="1" applyFill="1" applyBorder="1"/>
    <xf numFmtId="49" fontId="127" fillId="29" borderId="78" xfId="217" applyFont="1" applyFill="1" applyBorder="1">
      <alignment horizontal="right" indent="2"/>
    </xf>
    <xf numFmtId="199" fontId="48" fillId="29" borderId="34" xfId="227" applyFont="1" applyFill="1" applyBorder="1" applyProtection="1">
      <alignment horizontal="left"/>
    </xf>
    <xf numFmtId="0" fontId="48" fillId="29" borderId="5" xfId="220" applyFont="1" applyFill="1" applyBorder="1"/>
    <xf numFmtId="0" fontId="44" fillId="29" borderId="0" xfId="172" applyFont="1" applyFill="1" applyBorder="1" applyAlignment="1">
      <alignment horizontal="center" wrapText="1"/>
    </xf>
    <xf numFmtId="49" fontId="126" fillId="29" borderId="0" xfId="228" applyFont="1" applyFill="1" applyBorder="1">
      <alignment horizontal="left" indent="1"/>
    </xf>
    <xf numFmtId="0" fontId="129" fillId="30" borderId="13" xfId="136" applyFont="1" applyFill="1" applyBorder="1" applyAlignment="1">
      <alignment horizontal="center"/>
    </xf>
    <xf numFmtId="193" fontId="32" fillId="29" borderId="16" xfId="183" applyNumberFormat="1" applyFill="1" applyBorder="1">
      <protection locked="0"/>
    </xf>
    <xf numFmtId="193" fontId="32" fillId="5" borderId="64" xfId="183" applyNumberFormat="1" applyFill="1" applyBorder="1">
      <protection locked="0"/>
    </xf>
    <xf numFmtId="193" fontId="32" fillId="0" borderId="64" xfId="183" applyNumberFormat="1" applyBorder="1">
      <protection locked="0"/>
    </xf>
    <xf numFmtId="0" fontId="113" fillId="29" borderId="64" xfId="203" applyFont="1" applyFill="1" applyBorder="1">
      <alignment horizontal="center" wrapText="1"/>
    </xf>
    <xf numFmtId="0" fontId="28" fillId="30" borderId="0" xfId="121" applyFill="1" applyBorder="1">
      <alignment horizontal="right"/>
    </xf>
    <xf numFmtId="0" fontId="28" fillId="0" borderId="0" xfId="121" applyBorder="1" applyAlignment="1"/>
    <xf numFmtId="0" fontId="103" fillId="0" borderId="0" xfId="138" applyFont="1" applyFill="1" applyBorder="1"/>
    <xf numFmtId="0" fontId="104" fillId="0" borderId="0" xfId="233" applyFont="1" applyFill="1" applyBorder="1">
      <alignment horizontal="center" vertical="center" wrapText="1"/>
    </xf>
    <xf numFmtId="0" fontId="130" fillId="0" borderId="64" xfId="236" applyFont="1" applyAlignment="1">
      <alignment horizontal="center" vertical="top"/>
      <protection locked="0"/>
    </xf>
    <xf numFmtId="0" fontId="131" fillId="0" borderId="64" xfId="236" applyNumberFormat="1" applyFont="1" applyAlignment="1">
      <alignment vertical="top" wrapText="1"/>
      <protection locked="0"/>
    </xf>
    <xf numFmtId="0" fontId="131" fillId="0" borderId="64" xfId="236" applyFont="1" applyAlignment="1">
      <alignment vertical="top" wrapText="1"/>
      <protection locked="0"/>
    </xf>
    <xf numFmtId="0" fontId="45" fillId="0" borderId="0" xfId="138" applyFont="1" applyFill="1" applyBorder="1"/>
    <xf numFmtId="0" fontId="132" fillId="0" borderId="0" xfId="121" applyFont="1" applyBorder="1">
      <alignment horizontal="right"/>
    </xf>
    <xf numFmtId="0" fontId="28" fillId="0" borderId="0" xfId="121" applyFill="1" applyBorder="1">
      <alignment horizontal="right"/>
    </xf>
    <xf numFmtId="0" fontId="131" fillId="0" borderId="64" xfId="236" applyFont="1" applyAlignment="1">
      <alignment vertical="top"/>
      <protection locked="0"/>
    </xf>
    <xf numFmtId="0" fontId="33" fillId="0" borderId="0" xfId="138" applyFill="1" applyBorder="1"/>
    <xf numFmtId="0" fontId="33" fillId="29" borderId="81" xfId="138" applyFill="1" applyBorder="1"/>
    <xf numFmtId="0" fontId="48" fillId="5" borderId="74" xfId="1" applyNumberFormat="1" applyFont="1" applyFill="1" applyBorder="1" applyAlignment="1" applyProtection="1">
      <alignment horizontal="left" indent="1"/>
      <protection locked="0"/>
    </xf>
    <xf numFmtId="0" fontId="48" fillId="5" borderId="64" xfId="1" applyNumberFormat="1" applyFont="1" applyFill="1" applyBorder="1" applyAlignment="1" applyProtection="1">
      <alignment horizontal="left" indent="1"/>
      <protection locked="0"/>
    </xf>
    <xf numFmtId="0" fontId="29" fillId="29" borderId="0" xfId="207" applyFont="1" applyFill="1" applyBorder="1" applyAlignment="1">
      <alignment horizontal="center" wrapText="1"/>
    </xf>
    <xf numFmtId="0" fontId="28" fillId="5" borderId="0" xfId="121" applyFill="1">
      <alignment horizontal="right"/>
    </xf>
    <xf numFmtId="0" fontId="133" fillId="5" borderId="0" xfId="0" applyFont="1" applyFill="1" applyAlignment="1">
      <alignment horizontal="left" vertical="center" wrapText="1" indent="1"/>
    </xf>
    <xf numFmtId="0" fontId="77" fillId="30" borderId="84" xfId="139" applyFont="1" applyFill="1" applyBorder="1"/>
    <xf numFmtId="0" fontId="83" fillId="30" borderId="0" xfId="4" applyFont="1" applyFill="1" applyBorder="1" applyAlignment="1">
      <alignment horizontal="left"/>
    </xf>
    <xf numFmtId="175" fontId="83" fillId="30" borderId="0" xfId="7" applyFont="1" applyFill="1" applyBorder="1" applyAlignment="1" applyProtection="1">
      <alignment horizontal="center" vertical="center"/>
    </xf>
    <xf numFmtId="166" fontId="32" fillId="0" borderId="85" xfId="1" applyFont="1" applyBorder="1" applyAlignment="1" applyProtection="1">
      <protection locked="0"/>
    </xf>
    <xf numFmtId="0" fontId="29" fillId="5" borderId="85" xfId="17" applyFont="1" applyFill="1" applyBorder="1">
      <alignment horizontal="left"/>
    </xf>
    <xf numFmtId="166" fontId="7" fillId="29" borderId="85" xfId="1" applyFont="1" applyFill="1" applyBorder="1" applyAlignment="1" applyProtection="1">
      <alignment horizontal="right"/>
    </xf>
    <xf numFmtId="0" fontId="134" fillId="29" borderId="0" xfId="6" applyFont="1" applyFill="1" applyBorder="1" applyAlignment="1"/>
    <xf numFmtId="0" fontId="79" fillId="30" borderId="0" xfId="202" applyFont="1" applyFill="1" applyBorder="1" applyAlignment="1">
      <alignment horizontal="left" vertical="top" wrapText="1" indent="1"/>
    </xf>
    <xf numFmtId="0" fontId="28" fillId="29" borderId="0" xfId="121" applyFill="1">
      <alignment horizontal="right"/>
    </xf>
    <xf numFmtId="0" fontId="7" fillId="29" borderId="0" xfId="139" applyFont="1" applyFill="1" applyBorder="1" applyAlignment="1">
      <alignment horizontal="center"/>
    </xf>
    <xf numFmtId="0" fontId="82" fillId="30" borderId="3" xfId="200" applyFont="1" applyFill="1" applyBorder="1"/>
    <xf numFmtId="0" fontId="79" fillId="30" borderId="0" xfId="202" applyFont="1" applyFill="1" applyBorder="1" applyAlignment="1">
      <alignment vertical="top"/>
    </xf>
    <xf numFmtId="0" fontId="79" fillId="30" borderId="0" xfId="202" applyFont="1" applyFill="1" applyBorder="1" applyAlignment="1">
      <alignment vertical="top" wrapText="1"/>
    </xf>
    <xf numFmtId="0" fontId="104" fillId="29" borderId="64" xfId="233" applyFont="1" applyFill="1" applyBorder="1">
      <alignment horizontal="center" vertical="center" wrapText="1"/>
    </xf>
    <xf numFmtId="0" fontId="45" fillId="29" borderId="64" xfId="234" applyFont="1" applyFill="1" applyBorder="1" applyAlignment="1">
      <alignment horizontal="center" vertical="top" wrapText="1"/>
    </xf>
    <xf numFmtId="0" fontId="45" fillId="29" borderId="64" xfId="235" applyFont="1" applyFill="1" applyBorder="1" applyAlignment="1">
      <alignment vertical="top" wrapText="1"/>
    </xf>
    <xf numFmtId="0" fontId="45" fillId="29" borderId="64" xfId="235" applyFont="1" applyFill="1" applyBorder="1" applyAlignment="1">
      <alignment vertical="top"/>
    </xf>
    <xf numFmtId="0" fontId="45" fillId="29" borderId="64" xfId="235" applyFont="1" applyFill="1" applyBorder="1" applyAlignment="1">
      <alignment horizontal="left" vertical="top" wrapText="1"/>
    </xf>
    <xf numFmtId="0" fontId="45" fillId="29" borderId="85" xfId="234" applyFont="1" applyFill="1" applyBorder="1" applyAlignment="1">
      <alignment horizontal="center" vertical="top" wrapText="1"/>
    </xf>
    <xf numFmtId="0" fontId="45" fillId="29" borderId="85" xfId="235" applyFont="1" applyFill="1" applyBorder="1" applyAlignment="1">
      <alignment vertical="top" wrapText="1"/>
    </xf>
    <xf numFmtId="0" fontId="33" fillId="29" borderId="83" xfId="138" applyFill="1" applyBorder="1"/>
    <xf numFmtId="0" fontId="33" fillId="29" borderId="81" xfId="138" applyFill="1" applyBorder="1" applyAlignment="1">
      <alignment horizontal="left" vertical="top" wrapText="1"/>
    </xf>
    <xf numFmtId="0" fontId="77" fillId="0" borderId="0" xfId="139" applyFont="1" applyFill="1" applyBorder="1"/>
    <xf numFmtId="0" fontId="79" fillId="0" borderId="0" xfId="202" applyFont="1" applyFill="1" applyBorder="1" applyAlignment="1">
      <alignment vertical="top" wrapText="1"/>
    </xf>
    <xf numFmtId="0" fontId="103" fillId="29" borderId="5" xfId="138" applyFont="1" applyFill="1" applyBorder="1"/>
    <xf numFmtId="0" fontId="45" fillId="29" borderId="5" xfId="138" applyFont="1" applyFill="1" applyBorder="1"/>
    <xf numFmtId="0" fontId="45" fillId="29" borderId="82" xfId="138" applyFont="1" applyFill="1" applyBorder="1"/>
    <xf numFmtId="0" fontId="33" fillId="29" borderId="82" xfId="138" applyFill="1" applyBorder="1"/>
    <xf numFmtId="0" fontId="45" fillId="29" borderId="85" xfId="235" applyFont="1" applyFill="1" applyBorder="1" applyAlignment="1">
      <alignment horizontal="center" vertical="top" wrapText="1"/>
    </xf>
    <xf numFmtId="0" fontId="45" fillId="29" borderId="60" xfId="234" applyFont="1" applyFill="1" applyBorder="1" applyAlignment="1">
      <alignment horizontal="center" vertical="top" wrapText="1"/>
    </xf>
    <xf numFmtId="0" fontId="45" fillId="29" borderId="60" xfId="235" applyFont="1" applyFill="1" applyBorder="1" applyAlignment="1">
      <alignment vertical="top" wrapText="1"/>
    </xf>
    <xf numFmtId="0" fontId="0" fillId="29" borderId="79" xfId="0" applyFill="1" applyBorder="1" applyAlignment="1">
      <alignment horizontal="left" vertical="top" wrapText="1"/>
    </xf>
    <xf numFmtId="0" fontId="0" fillId="29" borderId="81" xfId="0" applyFill="1" applyBorder="1" applyAlignment="1">
      <alignment horizontal="left" vertical="top" wrapText="1"/>
    </xf>
    <xf numFmtId="0" fontId="135" fillId="29" borderId="85" xfId="234" applyFont="1" applyFill="1" applyBorder="1" applyAlignment="1">
      <alignment horizontal="center" vertical="top" wrapText="1"/>
    </xf>
    <xf numFmtId="0" fontId="0" fillId="29" borderId="79" xfId="0" applyFont="1" applyFill="1" applyBorder="1" applyAlignment="1">
      <alignment horizontal="left" vertical="top" wrapText="1"/>
    </xf>
    <xf numFmtId="0" fontId="135" fillId="29" borderId="85" xfId="235" applyFont="1" applyFill="1" applyBorder="1" applyAlignment="1">
      <alignment vertical="top" wrapText="1"/>
    </xf>
    <xf numFmtId="0" fontId="1" fillId="29" borderId="79" xfId="0" applyFont="1" applyFill="1" applyBorder="1" applyAlignment="1">
      <alignment horizontal="left" vertical="top" wrapText="1"/>
    </xf>
    <xf numFmtId="0" fontId="132" fillId="0" borderId="0" xfId="121" applyFont="1" applyFill="1" applyBorder="1">
      <alignment horizontal="right"/>
    </xf>
    <xf numFmtId="0" fontId="45" fillId="29" borderId="89" xfId="235" applyFont="1" applyFill="1" applyBorder="1" applyAlignment="1">
      <alignment vertical="top" wrapText="1"/>
    </xf>
    <xf numFmtId="0" fontId="0" fillId="29" borderId="90" xfId="0" applyFill="1" applyBorder="1" applyAlignment="1">
      <alignment horizontal="left" vertical="top" wrapText="1"/>
    </xf>
    <xf numFmtId="0" fontId="0" fillId="29" borderId="87" xfId="0" applyFill="1" applyBorder="1" applyAlignment="1">
      <alignment horizontal="left" vertical="top" wrapText="1"/>
    </xf>
    <xf numFmtId="0" fontId="1" fillId="29" borderId="87" xfId="0" applyFont="1" applyFill="1" applyBorder="1" applyAlignment="1">
      <alignment horizontal="left" vertical="top" wrapText="1"/>
    </xf>
    <xf numFmtId="0" fontId="136" fillId="29" borderId="87" xfId="0" applyFont="1" applyFill="1" applyBorder="1" applyAlignment="1">
      <alignment horizontal="left" vertical="top" wrapText="1"/>
    </xf>
    <xf numFmtId="0" fontId="130" fillId="0" borderId="89" xfId="236" applyFont="1" applyBorder="1" applyAlignment="1">
      <alignment vertical="top"/>
      <protection locked="0"/>
    </xf>
    <xf numFmtId="0" fontId="137" fillId="0" borderId="64" xfId="236" applyFont="1" applyAlignment="1">
      <alignment vertical="top"/>
      <protection locked="0"/>
    </xf>
    <xf numFmtId="0" fontId="7" fillId="29" borderId="0" xfId="139" applyFont="1" applyFill="1" applyBorder="1" applyAlignment="1">
      <alignment horizontal="center"/>
    </xf>
    <xf numFmtId="0" fontId="79" fillId="30" borderId="0" xfId="202" applyFont="1" applyFill="1" applyBorder="1" applyAlignment="1">
      <alignment horizontal="left" vertical="top" wrapText="1" indent="1"/>
    </xf>
    <xf numFmtId="166" fontId="7" fillId="29" borderId="89" xfId="1" applyFont="1" applyFill="1" applyBorder="1" applyAlignment="1" applyProtection="1">
      <alignment horizontal="right"/>
    </xf>
    <xf numFmtId="49" fontId="117" fillId="35" borderId="91" xfId="21" applyFont="1" applyFill="1" applyBorder="1">
      <alignment horizontal="center" wrapText="1"/>
    </xf>
    <xf numFmtId="49" fontId="117" fillId="35" borderId="81" xfId="21" applyFont="1" applyFill="1" applyBorder="1">
      <alignment horizontal="center" wrapText="1"/>
    </xf>
    <xf numFmtId="0" fontId="0" fillId="5" borderId="89" xfId="0" applyFill="1" applyBorder="1"/>
    <xf numFmtId="0" fontId="0" fillId="30" borderId="0" xfId="0" applyFill="1"/>
    <xf numFmtId="0" fontId="0" fillId="30" borderId="0" xfId="0" applyFont="1" applyFill="1"/>
    <xf numFmtId="49" fontId="117" fillId="37" borderId="0" xfId="21" applyFont="1" applyFill="1" applyBorder="1">
      <alignment horizontal="center" wrapText="1"/>
    </xf>
    <xf numFmtId="0" fontId="29" fillId="5" borderId="89" xfId="17" applyFont="1" applyFill="1" applyBorder="1">
      <alignment horizontal="left"/>
    </xf>
    <xf numFmtId="166" fontId="32" fillId="0" borderId="89" xfId="1" applyFont="1" applyBorder="1" applyAlignment="1" applyProtection="1">
      <protection locked="0"/>
    </xf>
    <xf numFmtId="0" fontId="104" fillId="29" borderId="89" xfId="233" applyFont="1" applyFill="1" applyBorder="1">
      <alignment horizontal="center" vertical="center" wrapText="1"/>
    </xf>
    <xf numFmtId="0" fontId="104" fillId="29" borderId="90" xfId="233" applyFont="1" applyFill="1" applyBorder="1">
      <alignment horizontal="center" vertical="center" wrapText="1"/>
    </xf>
    <xf numFmtId="177" fontId="31" fillId="0" borderId="89" xfId="24" applyFont="1" applyFill="1" applyBorder="1" applyAlignment="1">
      <alignment horizontal="right"/>
      <protection locked="0"/>
    </xf>
    <xf numFmtId="0" fontId="7" fillId="29" borderId="0" xfId="139" applyFont="1" applyFill="1" applyBorder="1" applyAlignment="1">
      <alignment horizontal="center" wrapText="1"/>
    </xf>
    <xf numFmtId="0" fontId="41" fillId="29" borderId="0" xfId="15" applyFont="1" applyFill="1" applyBorder="1"/>
    <xf numFmtId="0" fontId="33" fillId="29" borderId="0" xfId="6" applyFont="1" applyFill="1" applyBorder="1" applyAlignment="1">
      <alignment horizontal="center"/>
    </xf>
    <xf numFmtId="0" fontId="33" fillId="29" borderId="0" xfId="6" applyFont="1" applyFill="1" applyBorder="1" applyAlignment="1">
      <alignment horizontal="left"/>
    </xf>
    <xf numFmtId="199" fontId="120" fillId="5" borderId="74" xfId="224" applyNumberFormat="1" applyFont="1" applyFill="1" applyBorder="1" applyAlignment="1" applyProtection="1">
      <alignment horizontal="left"/>
      <protection locked="0"/>
    </xf>
    <xf numFmtId="199" fontId="120" fillId="5" borderId="76" xfId="224" applyNumberFormat="1" applyFont="1" applyFill="1" applyBorder="1" applyAlignment="1" applyProtection="1">
      <alignment horizontal="left"/>
      <protection locked="0"/>
    </xf>
    <xf numFmtId="9" fontId="120" fillId="29" borderId="89" xfId="225" applyFont="1" applyFill="1" applyBorder="1" applyAlignment="1" applyProtection="1">
      <alignment horizontal="center"/>
      <protection locked="0"/>
    </xf>
    <xf numFmtId="0" fontId="39" fillId="29" borderId="0" xfId="15" quotePrefix="1" applyFont="1" applyFill="1" applyBorder="1"/>
    <xf numFmtId="0" fontId="41" fillId="29" borderId="0" xfId="28" applyFont="1" applyFill="1" applyBorder="1" applyAlignment="1">
      <alignment horizontal="left"/>
    </xf>
    <xf numFmtId="0" fontId="32" fillId="5" borderId="44" xfId="150" applyFont="1" applyFill="1" applyBorder="1" applyAlignment="1">
      <alignment horizontal="left"/>
      <protection locked="0"/>
    </xf>
    <xf numFmtId="199" fontId="48" fillId="29" borderId="0" xfId="227" applyFont="1" applyFill="1" applyBorder="1" applyProtection="1">
      <alignment horizontal="left"/>
    </xf>
    <xf numFmtId="0" fontId="44" fillId="29" borderId="0" xfId="220" applyFont="1" applyFill="1" applyBorder="1" applyAlignment="1"/>
    <xf numFmtId="0" fontId="41" fillId="0" borderId="0" xfId="6" applyFont="1" applyFill="1"/>
    <xf numFmtId="200" fontId="33" fillId="29" borderId="0" xfId="6" applyNumberFormat="1" applyFill="1" applyBorder="1" applyAlignment="1"/>
    <xf numFmtId="9" fontId="33" fillId="29" borderId="89" xfId="225" applyFont="1" applyFill="1" applyBorder="1" applyAlignment="1"/>
    <xf numFmtId="201" fontId="31" fillId="0" borderId="89" xfId="63" applyNumberFormat="1" applyFont="1" applyFill="1" applyBorder="1" applyAlignment="1" applyProtection="1">
      <alignment horizontal="right"/>
      <protection locked="0"/>
    </xf>
    <xf numFmtId="164" fontId="49" fillId="29" borderId="0" xfId="191" quotePrefix="1" applyNumberFormat="1" applyFont="1" applyFill="1" applyBorder="1" applyAlignment="1">
      <alignment horizontal="center"/>
    </xf>
    <xf numFmtId="0" fontId="49" fillId="29" borderId="0" xfId="191" applyFont="1" applyFill="1" applyBorder="1" applyAlignment="1">
      <alignment horizontal="center"/>
    </xf>
    <xf numFmtId="0" fontId="3" fillId="30" borderId="0" xfId="191" applyFill="1"/>
    <xf numFmtId="0" fontId="33" fillId="0" borderId="93" xfId="6" applyFill="1" applyBorder="1" applyAlignment="1"/>
    <xf numFmtId="0" fontId="0" fillId="0" borderId="83" xfId="0" applyBorder="1"/>
    <xf numFmtId="0" fontId="29" fillId="29" borderId="0" xfId="6" applyFont="1" applyFill="1" applyBorder="1" applyAlignment="1">
      <alignment horizontal="left"/>
    </xf>
    <xf numFmtId="0" fontId="33" fillId="29" borderId="0" xfId="6" applyFont="1" applyFill="1" applyBorder="1" applyAlignment="1">
      <alignment horizontal="left"/>
    </xf>
    <xf numFmtId="193" fontId="0" fillId="0" borderId="89" xfId="121" applyNumberFormat="1" applyFont="1" applyFill="1" applyBorder="1">
      <alignment horizontal="right"/>
    </xf>
    <xf numFmtId="0" fontId="0" fillId="0" borderId="90" xfId="121" applyFont="1" applyFill="1" applyBorder="1" applyAlignment="1">
      <alignment horizontal="center"/>
    </xf>
    <xf numFmtId="0" fontId="0" fillId="0" borderId="88" xfId="121" applyFont="1" applyFill="1" applyBorder="1">
      <alignment horizontal="right"/>
    </xf>
    <xf numFmtId="0" fontId="41" fillId="29" borderId="0" xfId="6" applyFont="1" applyFill="1" applyBorder="1" applyAlignment="1">
      <alignment horizontal="left"/>
    </xf>
    <xf numFmtId="166" fontId="32" fillId="0" borderId="86" xfId="1" applyFont="1" applyBorder="1" applyAlignment="1" applyProtection="1">
      <protection locked="0"/>
    </xf>
    <xf numFmtId="166" fontId="32" fillId="29" borderId="6" xfId="1" applyFont="1" applyFill="1" applyBorder="1" applyAlignment="1" applyProtection="1">
      <protection locked="0"/>
    </xf>
    <xf numFmtId="166" fontId="32" fillId="0" borderId="13" xfId="1" applyFont="1" applyBorder="1" applyAlignment="1" applyProtection="1">
      <protection locked="0"/>
    </xf>
    <xf numFmtId="166" fontId="33" fillId="29" borderId="6" xfId="6" applyNumberFormat="1" applyFill="1" applyBorder="1" applyAlignment="1"/>
    <xf numFmtId="0" fontId="33" fillId="38" borderId="0" xfId="6" applyFont="1" applyFill="1" applyBorder="1"/>
    <xf numFmtId="166" fontId="33" fillId="29" borderId="86" xfId="6" applyNumberFormat="1" applyFill="1" applyBorder="1" applyAlignment="1"/>
    <xf numFmtId="0" fontId="41" fillId="29" borderId="0" xfId="6" applyFont="1" applyFill="1" applyBorder="1" applyAlignment="1">
      <alignment horizontal="center" wrapText="1"/>
    </xf>
    <xf numFmtId="0" fontId="0" fillId="29" borderId="0" xfId="191" applyFont="1" applyFill="1" applyBorder="1"/>
    <xf numFmtId="0" fontId="62" fillId="5" borderId="0" xfId="0" applyFont="1" applyFill="1" applyAlignment="1">
      <alignment horizontal="left" vertical="top" wrapText="1"/>
    </xf>
    <xf numFmtId="0" fontId="11" fillId="0" borderId="8" xfId="0" applyFont="1" applyFill="1" applyBorder="1" applyAlignment="1">
      <alignment vertical="top"/>
    </xf>
    <xf numFmtId="0" fontId="38" fillId="0" borderId="0" xfId="14" applyFill="1" applyBorder="1" applyAlignment="1">
      <alignment horizontal="left" vertical="top"/>
    </xf>
    <xf numFmtId="0" fontId="10" fillId="0" borderId="0" xfId="0" applyFont="1" applyFill="1" applyBorder="1" applyAlignment="1">
      <alignment horizontal="left" vertical="top" wrapText="1"/>
    </xf>
    <xf numFmtId="0" fontId="77" fillId="30" borderId="0" xfId="11" applyFont="1" applyFill="1" applyBorder="1"/>
    <xf numFmtId="0" fontId="139" fillId="30" borderId="0" xfId="11" applyFont="1" applyFill="1" applyBorder="1" applyAlignment="1">
      <alignment horizontal="right"/>
    </xf>
    <xf numFmtId="0" fontId="84" fillId="30" borderId="0" xfId="10" applyFont="1" applyFill="1">
      <alignment horizontal="right"/>
    </xf>
    <xf numFmtId="196" fontId="103" fillId="29" borderId="89" xfId="193" applyNumberFormat="1" applyFont="1" applyFill="1" applyBorder="1" applyProtection="1">
      <protection locked="0"/>
    </xf>
    <xf numFmtId="10" fontId="103" fillId="0" borderId="43" xfId="225" applyNumberFormat="1" applyFont="1" applyFill="1" applyBorder="1" applyProtection="1">
      <protection locked="0"/>
    </xf>
    <xf numFmtId="0" fontId="79" fillId="30" borderId="3" xfId="12" applyFont="1" applyFill="1" applyBorder="1" applyAlignment="1">
      <alignment horizontal="left" vertical="top" wrapText="1" indent="1"/>
    </xf>
    <xf numFmtId="0" fontId="79" fillId="30" borderId="0" xfId="12" applyFont="1" applyFill="1" applyBorder="1" applyAlignment="1">
      <alignment horizontal="left" vertical="top" wrapText="1" indent="1"/>
    </xf>
    <xf numFmtId="0" fontId="83" fillId="30" borderId="30" xfId="4" applyFont="1" applyFill="1" applyBorder="1" applyAlignment="1">
      <alignment horizontal="left"/>
    </xf>
    <xf numFmtId="0" fontId="83" fillId="30" borderId="31" xfId="4" applyFont="1" applyFill="1" applyBorder="1" applyAlignment="1">
      <alignment horizontal="left"/>
    </xf>
    <xf numFmtId="0" fontId="83" fillId="30" borderId="32" xfId="4" applyFont="1" applyFill="1" applyBorder="1" applyAlignment="1">
      <alignment horizontal="left"/>
    </xf>
    <xf numFmtId="175" fontId="83" fillId="30" borderId="30" xfId="7" applyFont="1" applyFill="1" applyBorder="1" applyAlignment="1" applyProtection="1">
      <alignment horizontal="left" vertical="center"/>
    </xf>
    <xf numFmtId="175" fontId="83" fillId="30" borderId="31" xfId="7" applyFont="1" applyFill="1" applyBorder="1" applyAlignment="1" applyProtection="1">
      <alignment horizontal="left" vertical="center"/>
    </xf>
    <xf numFmtId="175" fontId="83" fillId="30" borderId="32" xfId="7" applyFont="1" applyFill="1" applyBorder="1" applyAlignment="1" applyProtection="1">
      <alignment horizontal="left" vertical="center"/>
    </xf>
    <xf numFmtId="0" fontId="44" fillId="0" borderId="26" xfId="0" applyFont="1" applyBorder="1" applyAlignment="1">
      <alignment horizontal="center"/>
    </xf>
    <xf numFmtId="0" fontId="44" fillId="0" borderId="28" xfId="0" applyFont="1" applyBorder="1" applyAlignment="1">
      <alignment horizontal="center"/>
    </xf>
    <xf numFmtId="0" fontId="44" fillId="0" borderId="3" xfId="0" applyFont="1" applyBorder="1" applyAlignment="1">
      <alignment horizontal="center"/>
    </xf>
    <xf numFmtId="0" fontId="44" fillId="0" borderId="5" xfId="0" applyFont="1" applyBorder="1" applyAlignment="1">
      <alignment horizontal="center"/>
    </xf>
    <xf numFmtId="0" fontId="44" fillId="0" borderId="10" xfId="0" applyFont="1" applyBorder="1" applyAlignment="1">
      <alignment horizontal="center"/>
    </xf>
    <xf numFmtId="0" fontId="44" fillId="0" borderId="12" xfId="0" applyFont="1" applyBorder="1" applyAlignment="1">
      <alignment horizontal="center"/>
    </xf>
    <xf numFmtId="0" fontId="29" fillId="29" borderId="0" xfId="6" applyFont="1" applyFill="1" applyBorder="1" applyAlignment="1">
      <alignment horizontal="left" wrapText="1"/>
    </xf>
    <xf numFmtId="0" fontId="0" fillId="29" borderId="0" xfId="0" applyFill="1" applyAlignment="1">
      <alignment wrapText="1"/>
    </xf>
    <xf numFmtId="175" fontId="83" fillId="30" borderId="30" xfId="7" applyFont="1" applyFill="1" applyBorder="1" applyAlignment="1" applyProtection="1">
      <alignment horizontal="center" vertical="center"/>
    </xf>
    <xf numFmtId="175" fontId="83" fillId="30" borderId="31" xfId="7" applyFont="1" applyFill="1" applyBorder="1" applyAlignment="1" applyProtection="1">
      <alignment horizontal="center" vertical="center"/>
    </xf>
    <xf numFmtId="175" fontId="83" fillId="30" borderId="32" xfId="7" applyFont="1" applyFill="1" applyBorder="1" applyAlignment="1" applyProtection="1">
      <alignment horizontal="center" vertical="center"/>
    </xf>
    <xf numFmtId="0" fontId="41" fillId="29" borderId="0" xfId="15" applyFont="1" applyFill="1" applyBorder="1"/>
    <xf numFmtId="0" fontId="79" fillId="30" borderId="5" xfId="12" applyFont="1" applyFill="1" applyBorder="1" applyAlignment="1">
      <alignment horizontal="left" vertical="top" wrapText="1" indent="1"/>
    </xf>
    <xf numFmtId="175" fontId="83" fillId="30" borderId="89" xfId="7" applyFont="1" applyFill="1" applyBorder="1" applyAlignment="1" applyProtection="1">
      <alignment horizontal="center" vertical="center"/>
    </xf>
    <xf numFmtId="0" fontId="83" fillId="30" borderId="89" xfId="4" applyFont="1" applyFill="1" applyBorder="1" applyAlignment="1">
      <alignment horizontal="left"/>
    </xf>
    <xf numFmtId="0" fontId="79" fillId="30" borderId="0" xfId="12" applyFont="1" applyFill="1" applyBorder="1" applyAlignment="1">
      <alignment horizontal="left" vertical="top" wrapText="1"/>
    </xf>
    <xf numFmtId="166" fontId="49" fillId="29" borderId="0" xfId="191" applyNumberFormat="1" applyFont="1" applyFill="1" applyBorder="1" applyAlignment="1">
      <alignment horizontal="center"/>
    </xf>
    <xf numFmtId="0" fontId="83" fillId="30" borderId="45" xfId="4" applyFont="1" applyFill="1" applyBorder="1" applyAlignment="1">
      <alignment horizontal="left"/>
    </xf>
    <xf numFmtId="175" fontId="83" fillId="30" borderId="45" xfId="7" applyFont="1" applyFill="1" applyBorder="1" applyAlignment="1" applyProtection="1">
      <alignment horizontal="center" vertical="center"/>
    </xf>
    <xf numFmtId="0" fontId="77" fillId="30" borderId="3" xfId="95" applyFont="1" applyFill="1" applyBorder="1" applyAlignment="1">
      <alignment horizontal="left" vertical="top" wrapText="1" indent="1"/>
    </xf>
    <xf numFmtId="0" fontId="77" fillId="30" borderId="0" xfId="95" applyFont="1" applyFill="1" applyBorder="1" applyAlignment="1">
      <alignment horizontal="left" vertical="top" wrapText="1" indent="1"/>
    </xf>
    <xf numFmtId="0" fontId="41" fillId="29" borderId="0" xfId="18" applyFont="1" applyFill="1" applyBorder="1" applyAlignment="1">
      <alignment horizontal="center" wrapText="1"/>
    </xf>
    <xf numFmtId="0" fontId="13" fillId="29" borderId="0" xfId="8" applyFont="1" applyFill="1" applyBorder="1" applyAlignment="1">
      <alignment horizontal="left" vertical="center" wrapText="1"/>
    </xf>
    <xf numFmtId="0" fontId="41" fillId="29" borderId="0" xfId="18" applyFont="1" applyFill="1" applyBorder="1" applyAlignment="1">
      <alignment horizontal="center" vertical="center" wrapText="1"/>
    </xf>
    <xf numFmtId="0" fontId="41" fillId="29" borderId="0" xfId="18" applyFont="1" applyFill="1" applyBorder="1">
      <alignment horizontal="center" wrapText="1"/>
    </xf>
    <xf numFmtId="0" fontId="17" fillId="29" borderId="0" xfId="6" applyFont="1" applyFill="1" applyBorder="1" applyAlignment="1">
      <alignment horizontal="center"/>
    </xf>
    <xf numFmtId="0" fontId="33" fillId="29" borderId="0" xfId="6" applyFont="1" applyFill="1" applyBorder="1" applyAlignment="1">
      <alignment horizontal="center"/>
    </xf>
    <xf numFmtId="0" fontId="32" fillId="0" borderId="30" xfId="150" applyBorder="1" applyAlignment="1">
      <alignment wrapText="1"/>
      <protection locked="0"/>
    </xf>
    <xf numFmtId="0" fontId="0" fillId="0" borderId="31" xfId="0" applyBorder="1" applyAlignment="1">
      <alignment wrapText="1"/>
    </xf>
    <xf numFmtId="0" fontId="0" fillId="0" borderId="32" xfId="0" applyBorder="1" applyAlignment="1">
      <alignment wrapText="1"/>
    </xf>
    <xf numFmtId="166" fontId="32" fillId="0" borderId="30" xfId="1" applyFont="1" applyBorder="1" applyAlignment="1" applyProtection="1">
      <alignment wrapText="1"/>
      <protection locked="0"/>
    </xf>
    <xf numFmtId="0" fontId="29" fillId="29" borderId="0" xfId="6" applyFont="1" applyFill="1" applyBorder="1" applyAlignment="1">
      <alignment horizontal="left"/>
    </xf>
    <xf numFmtId="0" fontId="32" fillId="0" borderId="7" xfId="5" applyBorder="1" applyAlignment="1">
      <alignment horizontal="left" vertical="top" wrapText="1"/>
      <protection locked="0"/>
    </xf>
    <xf numFmtId="0" fontId="32" fillId="0" borderId="8" xfId="5" applyBorder="1" applyAlignment="1">
      <alignment horizontal="left" vertical="top" wrapText="1"/>
      <protection locked="0"/>
    </xf>
    <xf numFmtId="0" fontId="32" fillId="0" borderId="9" xfId="5" applyBorder="1" applyAlignment="1">
      <alignment horizontal="left" vertical="top" wrapText="1"/>
      <protection locked="0"/>
    </xf>
    <xf numFmtId="0" fontId="32" fillId="0" borderId="10" xfId="5" applyBorder="1" applyAlignment="1">
      <alignment horizontal="left" vertical="top" wrapText="1"/>
      <protection locked="0"/>
    </xf>
    <xf numFmtId="0" fontId="32" fillId="0" borderId="11" xfId="5" applyBorder="1" applyAlignment="1">
      <alignment horizontal="left" vertical="top" wrapText="1"/>
      <protection locked="0"/>
    </xf>
    <xf numFmtId="0" fontId="32" fillId="0" borderId="12" xfId="5" applyBorder="1" applyAlignment="1">
      <alignment horizontal="left" vertical="top" wrapText="1"/>
      <protection locked="0"/>
    </xf>
    <xf numFmtId="0" fontId="40" fillId="29" borderId="0" xfId="6" applyFont="1" applyFill="1" applyBorder="1" applyAlignment="1">
      <alignment horizontal="left" wrapText="1"/>
    </xf>
    <xf numFmtId="0" fontId="40" fillId="29" borderId="0" xfId="16" applyFill="1" applyBorder="1" applyAlignment="1">
      <alignment horizontal="left"/>
    </xf>
    <xf numFmtId="0" fontId="33" fillId="29" borderId="0" xfId="6" applyFill="1" applyBorder="1" applyAlignment="1">
      <alignment horizontal="left" vertical="center" wrapText="1"/>
    </xf>
    <xf numFmtId="0" fontId="29" fillId="29" borderId="0" xfId="2" applyFill="1" applyBorder="1"/>
    <xf numFmtId="0" fontId="32" fillId="0" borderId="7" xfId="5" applyNumberFormat="1" applyBorder="1" applyAlignment="1">
      <alignment vertical="top" wrapText="1"/>
      <protection locked="0"/>
    </xf>
    <xf numFmtId="0" fontId="32" fillId="0" borderId="8" xfId="5" applyNumberFormat="1" applyBorder="1" applyAlignment="1">
      <alignment vertical="top" wrapText="1"/>
      <protection locked="0"/>
    </xf>
    <xf numFmtId="0" fontId="32" fillId="0" borderId="9" xfId="5" applyNumberFormat="1" applyBorder="1" applyAlignment="1">
      <alignment vertical="top" wrapText="1"/>
      <protection locked="0"/>
    </xf>
    <xf numFmtId="0" fontId="32" fillId="0" borderId="10" xfId="5" applyNumberFormat="1" applyBorder="1" applyAlignment="1">
      <alignment vertical="top" wrapText="1"/>
      <protection locked="0"/>
    </xf>
    <xf numFmtId="0" fontId="32" fillId="0" borderId="11" xfId="5" applyNumberFormat="1" applyBorder="1" applyAlignment="1">
      <alignment vertical="top" wrapText="1"/>
      <protection locked="0"/>
    </xf>
    <xf numFmtId="0" fontId="32" fillId="0" borderId="12" xfId="5" applyNumberFormat="1" applyBorder="1" applyAlignment="1">
      <alignment vertical="top" wrapText="1"/>
      <protection locked="0"/>
    </xf>
    <xf numFmtId="0" fontId="32" fillId="0" borderId="7" xfId="5" applyNumberFormat="1" applyBorder="1" applyAlignment="1" applyProtection="1">
      <alignment vertical="top" wrapText="1"/>
      <protection locked="0"/>
    </xf>
    <xf numFmtId="0" fontId="32" fillId="0" borderId="8" xfId="5" applyNumberFormat="1" applyBorder="1" applyAlignment="1" applyProtection="1">
      <alignment vertical="top" wrapText="1"/>
      <protection locked="0"/>
    </xf>
    <xf numFmtId="0" fontId="32" fillId="0" borderId="9" xfId="5" applyNumberFormat="1" applyBorder="1" applyAlignment="1" applyProtection="1">
      <alignment vertical="top" wrapText="1"/>
      <protection locked="0"/>
    </xf>
    <xf numFmtId="0" fontId="32" fillId="0" borderId="10" xfId="5" applyNumberFormat="1" applyBorder="1" applyAlignment="1" applyProtection="1">
      <alignment vertical="top" wrapText="1"/>
      <protection locked="0"/>
    </xf>
    <xf numFmtId="0" fontId="32" fillId="0" borderId="11" xfId="5" applyNumberFormat="1" applyBorder="1" applyAlignment="1" applyProtection="1">
      <alignment vertical="top" wrapText="1"/>
      <protection locked="0"/>
    </xf>
    <xf numFmtId="0" fontId="32" fillId="0" borderId="12" xfId="5" applyNumberFormat="1" applyBorder="1" applyAlignment="1" applyProtection="1">
      <alignment vertical="top" wrapText="1"/>
      <protection locked="0"/>
    </xf>
    <xf numFmtId="0" fontId="41" fillId="29" borderId="0" xfId="19" quotePrefix="1" applyFill="1" applyBorder="1">
      <alignment horizontal="center" wrapText="1"/>
    </xf>
    <xf numFmtId="0" fontId="33" fillId="29" borderId="0" xfId="6" applyFont="1" applyFill="1" applyBorder="1" applyAlignment="1">
      <alignment horizontal="left"/>
    </xf>
    <xf numFmtId="0" fontId="32" fillId="0" borderId="29" xfId="150" applyBorder="1" applyAlignment="1">
      <alignment horizontal="left" wrapText="1"/>
      <protection locked="0"/>
    </xf>
    <xf numFmtId="0" fontId="83" fillId="30" borderId="66" xfId="4" applyFont="1" applyFill="1" applyBorder="1" applyAlignment="1">
      <alignment horizontal="left"/>
    </xf>
    <xf numFmtId="175" fontId="83" fillId="30" borderId="66" xfId="7" applyFont="1" applyFill="1" applyBorder="1" applyAlignment="1" applyProtection="1">
      <alignment horizontal="center" vertical="center"/>
    </xf>
    <xf numFmtId="0" fontId="79" fillId="30" borderId="0" xfId="0" applyFont="1" applyFill="1" applyBorder="1" applyAlignment="1">
      <alignment horizontal="left" indent="1"/>
    </xf>
    <xf numFmtId="0" fontId="29" fillId="29" borderId="0" xfId="8" applyFont="1" applyFill="1" applyBorder="1" applyAlignment="1">
      <alignment horizontal="left" wrapText="1"/>
    </xf>
    <xf numFmtId="182" fontId="118" fillId="5" borderId="74" xfId="222" applyFont="1" applyFill="1" applyBorder="1" applyAlignment="1">
      <alignment wrapText="1"/>
      <protection locked="0"/>
    </xf>
    <xf numFmtId="182" fontId="118" fillId="5" borderId="75" xfId="222" applyFont="1" applyFill="1" applyBorder="1" applyAlignment="1">
      <alignment wrapText="1"/>
      <protection locked="0"/>
    </xf>
    <xf numFmtId="182" fontId="118" fillId="5" borderId="76" xfId="222" applyFont="1" applyFill="1" applyBorder="1" applyAlignment="1">
      <alignment wrapText="1"/>
      <protection locked="0"/>
    </xf>
    <xf numFmtId="182" fontId="118" fillId="5" borderId="74" xfId="222" applyFont="1" applyFill="1" applyBorder="1" applyAlignment="1">
      <protection locked="0"/>
    </xf>
    <xf numFmtId="182" fontId="118" fillId="5" borderId="75" xfId="222" applyFont="1" applyFill="1" applyBorder="1" applyAlignment="1">
      <protection locked="0"/>
    </xf>
    <xf numFmtId="182" fontId="118" fillId="5" borderId="76" xfId="222" applyFont="1" applyFill="1" applyBorder="1" applyAlignment="1">
      <protection locked="0"/>
    </xf>
    <xf numFmtId="0" fontId="83" fillId="30" borderId="68" xfId="213" applyFont="1" applyFill="1" applyBorder="1">
      <alignment horizontal="center"/>
    </xf>
    <xf numFmtId="175" fontId="83" fillId="30" borderId="19" xfId="7" applyFont="1" applyFill="1" applyBorder="1" applyAlignment="1" applyProtection="1">
      <alignment horizontal="center" vertical="center"/>
    </xf>
    <xf numFmtId="175" fontId="83" fillId="30" borderId="79" xfId="7" applyFont="1" applyFill="1" applyBorder="1" applyAlignment="1" applyProtection="1">
      <alignment horizontal="center" vertical="center"/>
    </xf>
    <xf numFmtId="175" fontId="83" fillId="30" borderId="80" xfId="7" applyFont="1" applyFill="1" applyBorder="1" applyAlignment="1" applyProtection="1">
      <alignment horizontal="center" vertical="center"/>
    </xf>
    <xf numFmtId="0" fontId="48" fillId="29" borderId="0" xfId="220" applyFont="1" applyFill="1" applyBorder="1" applyAlignment="1">
      <alignment wrapText="1"/>
    </xf>
    <xf numFmtId="0" fontId="32" fillId="32" borderId="27" xfId="150" applyFont="1" applyFill="1" applyBorder="1" applyAlignment="1">
      <alignment horizontal="left"/>
      <protection locked="0"/>
    </xf>
    <xf numFmtId="0" fontId="83" fillId="30" borderId="89" xfId="4" applyFont="1" applyFill="1" applyBorder="1" applyAlignment="1">
      <alignment horizontal="center"/>
    </xf>
    <xf numFmtId="0" fontId="100" fillId="29" borderId="84" xfId="19" applyFont="1" applyFill="1" applyBorder="1" applyAlignment="1">
      <alignment horizontal="center" wrapText="1"/>
    </xf>
    <xf numFmtId="0" fontId="100" fillId="29" borderId="81" xfId="19" applyFont="1" applyFill="1" applyBorder="1" applyAlignment="1">
      <alignment horizontal="center" wrapText="1"/>
    </xf>
    <xf numFmtId="0" fontId="41" fillId="29" borderId="0" xfId="6" applyFont="1" applyFill="1" applyBorder="1" applyAlignment="1">
      <alignment horizontal="center" wrapText="1"/>
    </xf>
    <xf numFmtId="0" fontId="83" fillId="30" borderId="29" xfId="4" applyFont="1" applyFill="1" applyBorder="1" applyAlignment="1">
      <alignment horizontal="left"/>
    </xf>
    <xf numFmtId="175" fontId="83" fillId="30" borderId="29" xfId="7" applyFont="1" applyFill="1" applyBorder="1" applyAlignment="1" applyProtection="1">
      <alignment horizontal="center" vertical="center"/>
    </xf>
    <xf numFmtId="0" fontId="17" fillId="29" borderId="0" xfId="139" applyFont="1" applyFill="1" applyBorder="1" applyAlignment="1">
      <alignment horizontal="center"/>
    </xf>
    <xf numFmtId="0" fontId="17" fillId="29" borderId="92" xfId="139" applyFont="1" applyFill="1" applyBorder="1" applyAlignment="1">
      <alignment horizontal="center" wrapText="1"/>
    </xf>
    <xf numFmtId="0" fontId="33" fillId="29" borderId="0" xfId="145" applyFont="1" applyFill="1" applyBorder="1">
      <alignment horizontal="left"/>
    </xf>
    <xf numFmtId="0" fontId="79" fillId="30" borderId="3" xfId="202" applyFont="1" applyFill="1" applyBorder="1" applyAlignment="1">
      <alignment horizontal="left" vertical="top" wrapText="1" indent="1"/>
    </xf>
    <xf numFmtId="0" fontId="79" fillId="30" borderId="0" xfId="202" applyFont="1" applyFill="1" applyBorder="1" applyAlignment="1">
      <alignment horizontal="left" vertical="top" wrapText="1" indent="1"/>
    </xf>
    <xf numFmtId="0" fontId="29" fillId="29" borderId="52" xfId="203" applyFont="1" applyFill="1" applyBorder="1" applyAlignment="1">
      <alignment horizontal="center" wrapText="1"/>
    </xf>
    <xf numFmtId="0" fontId="28" fillId="29" borderId="0" xfId="121" applyFill="1">
      <alignment horizontal="right"/>
    </xf>
    <xf numFmtId="0" fontId="113" fillId="29" borderId="44" xfId="138" applyFont="1" applyFill="1" applyBorder="1" applyAlignment="1">
      <alignment horizontal="center"/>
    </xf>
    <xf numFmtId="0" fontId="113" fillId="29" borderId="79" xfId="138" applyFont="1" applyFill="1" applyBorder="1" applyAlignment="1">
      <alignment horizontal="center"/>
    </xf>
    <xf numFmtId="0" fontId="113" fillId="29" borderId="80" xfId="138" applyFont="1" applyFill="1" applyBorder="1" applyAlignment="1">
      <alignment horizontal="center"/>
    </xf>
    <xf numFmtId="0" fontId="41" fillId="29" borderId="0" xfId="205" applyFont="1" applyFill="1" applyBorder="1">
      <alignment horizontal="center" wrapText="1"/>
    </xf>
    <xf numFmtId="0" fontId="83" fillId="5" borderId="44" xfId="230" applyFont="1" applyFill="1" applyBorder="1" applyAlignment="1">
      <alignment horizontal="center" wrapText="1"/>
    </xf>
    <xf numFmtId="0" fontId="83" fillId="5" borderId="80" xfId="230" applyFont="1" applyFill="1" applyBorder="1" applyAlignment="1">
      <alignment horizontal="center" wrapText="1"/>
    </xf>
    <xf numFmtId="181" fontId="83" fillId="5" borderId="44" xfId="231" applyFont="1" applyFill="1" applyBorder="1" applyAlignment="1">
      <alignment horizontal="center" vertical="center" wrapText="1"/>
    </xf>
    <xf numFmtId="181" fontId="83" fillId="5" borderId="80" xfId="231" applyFont="1" applyFill="1" applyBorder="1" applyAlignment="1">
      <alignment horizontal="center" vertical="center" wrapText="1"/>
    </xf>
    <xf numFmtId="0" fontId="83" fillId="5" borderId="44" xfId="232" applyFont="1" applyFill="1" applyBorder="1" applyAlignment="1">
      <alignment horizontal="center" wrapText="1"/>
      <protection locked="0"/>
    </xf>
    <xf numFmtId="0" fontId="83" fillId="5" borderId="80" xfId="232" applyFont="1" applyFill="1" applyBorder="1" applyAlignment="1">
      <alignment horizontal="center" wrapText="1"/>
      <protection locked="0"/>
    </xf>
    <xf numFmtId="0" fontId="28" fillId="5" borderId="0" xfId="121" applyFill="1" applyAlignment="1">
      <alignment horizontal="left" vertical="top" wrapText="1"/>
    </xf>
    <xf numFmtId="0" fontId="93" fillId="29" borderId="83" xfId="200" applyFont="1" applyFill="1" applyBorder="1" applyAlignment="1">
      <alignment horizontal="left"/>
    </xf>
    <xf numFmtId="0" fontId="93" fillId="29" borderId="81" xfId="200" applyFont="1" applyFill="1" applyBorder="1" applyAlignment="1">
      <alignment horizontal="left"/>
    </xf>
    <xf numFmtId="0" fontId="93" fillId="29" borderId="83" xfId="200" applyFont="1" applyFill="1" applyBorder="1" applyAlignment="1">
      <alignment horizontal="left" wrapText="1"/>
    </xf>
    <xf numFmtId="0" fontId="93" fillId="29" borderId="81" xfId="200" applyFont="1" applyFill="1" applyBorder="1" applyAlignment="1">
      <alignment horizontal="left" wrapText="1"/>
    </xf>
    <xf numFmtId="0" fontId="45" fillId="29" borderId="86" xfId="235" applyFont="1" applyFill="1" applyBorder="1" applyAlignment="1">
      <alignment vertical="top" wrapText="1"/>
    </xf>
    <xf numFmtId="0" fontId="45" fillId="29" borderId="60" xfId="235" applyFont="1" applyFill="1" applyBorder="1" applyAlignment="1">
      <alignment vertical="top" wrapText="1"/>
    </xf>
    <xf numFmtId="0" fontId="130" fillId="29" borderId="90" xfId="236" applyFont="1" applyFill="1" applyBorder="1" applyAlignment="1">
      <alignment horizontal="center" vertical="top"/>
      <protection locked="0"/>
    </xf>
    <xf numFmtId="0" fontId="130" fillId="29" borderId="87" xfId="236" applyFont="1" applyFill="1" applyBorder="1" applyAlignment="1">
      <alignment horizontal="center" vertical="top"/>
      <protection locked="0"/>
    </xf>
    <xf numFmtId="0" fontId="130" fillId="29" borderId="88" xfId="236" applyFont="1" applyFill="1" applyBorder="1" applyAlignment="1">
      <alignment horizontal="center" vertical="top"/>
      <protection locked="0"/>
    </xf>
    <xf numFmtId="0" fontId="130" fillId="0" borderId="89" xfId="236" applyFont="1" applyBorder="1" applyAlignment="1">
      <alignment horizontal="center" vertical="top"/>
      <protection locked="0"/>
    </xf>
    <xf numFmtId="0" fontId="45" fillId="29" borderId="86" xfId="235" applyFont="1" applyFill="1" applyBorder="1" applyAlignment="1">
      <alignment horizontal="left" vertical="top" wrapText="1"/>
    </xf>
    <xf numFmtId="0" fontId="45" fillId="29" borderId="13" xfId="235" applyFont="1" applyFill="1" applyBorder="1" applyAlignment="1">
      <alignment horizontal="left" vertical="top" wrapText="1"/>
    </xf>
    <xf numFmtId="0" fontId="45" fillId="29" borderId="60" xfId="235" applyFont="1" applyFill="1" applyBorder="1" applyAlignment="1">
      <alignment horizontal="left" vertical="top" wrapText="1"/>
    </xf>
    <xf numFmtId="0" fontId="82" fillId="30" borderId="81" xfId="202" applyFont="1" applyFill="1" applyBorder="1" applyAlignment="1">
      <alignment horizontal="center" vertical="top" wrapText="1"/>
    </xf>
    <xf numFmtId="0" fontId="104" fillId="29" borderId="90" xfId="233" applyFont="1" applyFill="1" applyBorder="1" applyAlignment="1">
      <alignment horizontal="center" vertical="center" wrapText="1"/>
    </xf>
    <xf numFmtId="0" fontId="104" fillId="29" borderId="88" xfId="233" applyFont="1" applyFill="1" applyBorder="1" applyAlignment="1">
      <alignment horizontal="center" vertical="center" wrapText="1"/>
    </xf>
    <xf numFmtId="0" fontId="104" fillId="29" borderId="87" xfId="233" applyFont="1" applyFill="1" applyBorder="1" applyAlignment="1">
      <alignment horizontal="center" vertical="center" wrapText="1"/>
    </xf>
  </cellXfs>
  <cellStyles count="237">
    <cellStyle name="20% - Accent1" xfId="41" builtinId="30" customBuiltin="1"/>
    <cellStyle name="20% - Accent2" xfId="44" builtinId="34" customBuiltin="1"/>
    <cellStyle name="20% - Accent3" xfId="47" builtinId="38" customBuiltin="1"/>
    <cellStyle name="20% - Accent4" xfId="50" builtinId="42" customBuiltin="1"/>
    <cellStyle name="20% - Accent5" xfId="53" builtinId="46" customBuiltin="1"/>
    <cellStyle name="20% - Accent6" xfId="56" builtinId="50" customBuiltin="1"/>
    <cellStyle name="40% - Accent1" xfId="42" builtinId="31" customBuiltin="1"/>
    <cellStyle name="40% - Accent2" xfId="45" builtinId="35" customBuiltin="1"/>
    <cellStyle name="40% - Accent3" xfId="48" builtinId="39" customBuiltin="1"/>
    <cellStyle name="40% - Accent4" xfId="51" builtinId="43" customBuiltin="1"/>
    <cellStyle name="40% - Accent5" xfId="54" builtinId="47" customBuiltin="1"/>
    <cellStyle name="40% - Accent6" xfId="57" builtinId="51" customBuiltin="1"/>
    <cellStyle name="60% - Accent1" xfId="43" builtinId="32" customBuiltin="1"/>
    <cellStyle name="60% - Accent2" xfId="46" builtinId="36" customBuiltin="1"/>
    <cellStyle name="60% - Accent3" xfId="49" builtinId="40" customBuiltin="1"/>
    <cellStyle name="60% - Accent4" xfId="52" builtinId="44" customBuiltin="1"/>
    <cellStyle name="60% - Accent5" xfId="55" builtinId="48" customBuiltin="1"/>
    <cellStyle name="60% - Accent6" xfId="58" builtinId="52" customBuiltin="1"/>
    <cellStyle name="AM Standard" xfId="232" xr:uid="{2B4C8268-8D0F-47E0-8AF7-CB5949344B24}"/>
    <cellStyle name="Comma" xfId="63" builtinId="3"/>
    <cellStyle name="Comma [0]" xfId="1" builtinId="6" customBuiltin="1"/>
    <cellStyle name="Comma [0] 2" xfId="147" xr:uid="{00000000-0005-0000-0000-00001D000000}"/>
    <cellStyle name="Comma [0] 2 2" xfId="224" xr:uid="{E74F38E3-99C6-44A9-8617-89C75FFCD034}"/>
    <cellStyle name="Comma [0] 3" xfId="69" xr:uid="{00000000-0005-0000-0000-00001E000000}"/>
    <cellStyle name="Comma [0] 4" xfId="227" xr:uid="{CB358823-AC9B-44FC-99C4-A8409D76B4E4}"/>
    <cellStyle name="Comma [1]" xfId="60" xr:uid="{00000000-0005-0000-0000-00001F000000}"/>
    <cellStyle name="Comma [1] 2" xfId="165" xr:uid="{00000000-0005-0000-0000-000020000000}"/>
    <cellStyle name="Comma [1] 3" xfId="70" xr:uid="{00000000-0005-0000-0000-000021000000}"/>
    <cellStyle name="Comma [2]" xfId="59" xr:uid="{00000000-0005-0000-0000-000022000000}"/>
    <cellStyle name="Comma [2] 2" xfId="164" xr:uid="{00000000-0005-0000-0000-000023000000}"/>
    <cellStyle name="Comma [2] 3" xfId="71" xr:uid="{00000000-0005-0000-0000-000024000000}"/>
    <cellStyle name="Comma 2" xfId="223" xr:uid="{4C3831E3-710F-4AD7-96F6-8C6882ED57FC}"/>
    <cellStyle name="Comma(0)" xfId="72" xr:uid="{00000000-0005-0000-0000-000025000000}"/>
    <cellStyle name="Comma(0) 2" xfId="209" xr:uid="{A48FCE64-000C-4B38-90F7-E3AA84B42997}"/>
    <cellStyle name="Comma(2)" xfId="73" xr:uid="{00000000-0005-0000-0000-000026000000}"/>
    <cellStyle name="Comma(2) 2" xfId="206" xr:uid="{D5722048-2819-41AB-84B7-6E9DA4A86499}"/>
    <cellStyle name="Comment" xfId="2" xr:uid="{00000000-0005-0000-0000-000027000000}"/>
    <cellStyle name="Comment 2" xfId="148" xr:uid="{00000000-0005-0000-0000-000028000000}"/>
    <cellStyle name="Comment 3" xfId="74" xr:uid="{00000000-0005-0000-0000-000029000000}"/>
    <cellStyle name="Comment 4" xfId="207" xr:uid="{B32AF9C3-352E-44AE-8C1B-02A78CC84A27}"/>
    <cellStyle name="Comment Box" xfId="229" xr:uid="{A821CC57-C4B1-49D7-A959-58C4710DB8C0}"/>
    <cellStyle name="Commentary" xfId="75" xr:uid="{00000000-0005-0000-0000-00002A000000}"/>
    <cellStyle name="CommentWrap" xfId="3" xr:uid="{00000000-0005-0000-0000-00002B000000}"/>
    <cellStyle name="Company Heading" xfId="76" xr:uid="{00000000-0005-0000-0000-00002C000000}"/>
    <cellStyle name="Company Name" xfId="4" xr:uid="{00000000-0005-0000-0000-00002D000000}"/>
    <cellStyle name="Company Name 2" xfId="149" xr:uid="{00000000-0005-0000-0000-00002E000000}"/>
    <cellStyle name="Company Name 2 2" xfId="185" xr:uid="{00000000-0005-0000-0000-00002E000000}"/>
    <cellStyle name="Company Name 2 3" xfId="174" xr:uid="{00000000-0005-0000-0000-00002E000000}"/>
    <cellStyle name="Company Name 3" xfId="77" xr:uid="{00000000-0005-0000-0000-00002F000000}"/>
    <cellStyle name="Company Name 3 2" xfId="175" xr:uid="{00000000-0005-0000-0000-00002F000000}"/>
    <cellStyle name="Company Name 3 3" xfId="179" xr:uid="{00000000-0005-0000-0000-00002F000000}"/>
    <cellStyle name="Company Name 4" xfId="198" xr:uid="{CBF45EDB-40D6-4AC6-A935-1E2555574DA5}"/>
    <cellStyle name="Company Name 5" xfId="230" xr:uid="{18ED1D9B-CAC6-477C-A073-2840B6ABF14D}"/>
    <cellStyle name="Currency" xfId="30" builtinId="4" customBuiltin="1"/>
    <cellStyle name="Currency [0]" xfId="31" builtinId="7" hidden="1"/>
    <cellStyle name="Currency [0]" xfId="61" xr:uid="{00000000-0005-0000-0000-000032000000}"/>
    <cellStyle name="Data Entry Date" xfId="78" xr:uid="{00000000-0005-0000-0000-000033000000}"/>
    <cellStyle name="Data Entry Heavy Box" xfId="79" xr:uid="{00000000-0005-0000-0000-000034000000}"/>
    <cellStyle name="Data Entry RtJust" xfId="80" xr:uid="{00000000-0005-0000-0000-000035000000}"/>
    <cellStyle name="Data Input" xfId="5" xr:uid="{00000000-0005-0000-0000-000036000000}"/>
    <cellStyle name="Data Input 2" xfId="150" xr:uid="{00000000-0005-0000-0000-000037000000}"/>
    <cellStyle name="Data Input 2 2" xfId="186" xr:uid="{00000000-0005-0000-0000-000037000000}"/>
    <cellStyle name="Data Input 2 3" xfId="173" xr:uid="{00000000-0005-0000-0000-000037000000}"/>
    <cellStyle name="Data Input 3" xfId="137" xr:uid="{00000000-0005-0000-0000-000038000000}"/>
    <cellStyle name="Data Input 3 2" xfId="182" xr:uid="{00000000-0005-0000-0000-000038000000}"/>
    <cellStyle name="Data Input 3 3" xfId="183" xr:uid="{00000000-0005-0000-0000-000038000000}"/>
    <cellStyle name="Data Input 4" xfId="81" xr:uid="{00000000-0005-0000-0000-000039000000}"/>
    <cellStyle name="Data Input 5" xfId="216" xr:uid="{F60C0EDD-3797-482D-BFE6-AABE1305CA8E}"/>
    <cellStyle name="Data Input 6" xfId="236" xr:uid="{5A7DCD38-5684-4130-B22C-175C82C6B191}"/>
    <cellStyle name="Data Rows" xfId="6" xr:uid="{00000000-0005-0000-0000-00003A000000}"/>
    <cellStyle name="Data Rows 2" xfId="83" xr:uid="{00000000-0005-0000-0000-00003B000000}"/>
    <cellStyle name="Data Rows 2 2" xfId="220" xr:uid="{0B1EAD2B-BD5D-42AA-8187-BCAD2FF843B4}"/>
    <cellStyle name="Data Rows 3" xfId="138" xr:uid="{00000000-0005-0000-0000-00003C000000}"/>
    <cellStyle name="Data Rows 4" xfId="84" xr:uid="{00000000-0005-0000-0000-00003D000000}"/>
    <cellStyle name="Data Rows 5" xfId="151" xr:uid="{00000000-0005-0000-0000-00003E000000}"/>
    <cellStyle name="Data Rows 6" xfId="82" xr:uid="{00000000-0005-0000-0000-00003F000000}"/>
    <cellStyle name="Date" xfId="62" xr:uid="{00000000-0005-0000-0000-000040000000}"/>
    <cellStyle name="Date (short)" xfId="86" xr:uid="{00000000-0005-0000-0000-000041000000}"/>
    <cellStyle name="Date (short) 2" xfId="204" xr:uid="{0879510C-C3A5-4BE0-8A3B-32BA79B116A7}"/>
    <cellStyle name="Date 2" xfId="166" xr:uid="{00000000-0005-0000-0000-000042000000}"/>
    <cellStyle name="Date 3" xfId="171" xr:uid="{00000000-0005-0000-0000-000043000000}"/>
    <cellStyle name="Date 4" xfId="85" xr:uid="{00000000-0005-0000-0000-000044000000}"/>
    <cellStyle name="Date Heading" xfId="87" xr:uid="{00000000-0005-0000-0000-000045000000}"/>
    <cellStyle name="Disclosure Date" xfId="88" xr:uid="{00000000-0005-0000-0000-000046000000}"/>
    <cellStyle name="Disclosure Date 2" xfId="178" xr:uid="{00000000-0005-0000-0000-000046000000}"/>
    <cellStyle name="Disclosure Date 3" xfId="184" xr:uid="{00000000-0005-0000-0000-000046000000}"/>
    <cellStyle name="Disclosure Date 4" xfId="199" xr:uid="{4B4BBFDC-9AA6-4D12-A0D9-8C367CCEACF5}"/>
    <cellStyle name="Disclosure Date 5" xfId="231" xr:uid="{7167EEE2-A68A-4342-BBED-93A33F4B785E}"/>
    <cellStyle name="Entry 1A" xfId="89" xr:uid="{00000000-0005-0000-0000-000047000000}"/>
    <cellStyle name="Entry 1A 2" xfId="213" xr:uid="{B5FE7CAB-FF4C-43F2-B313-152D3FA42E07}"/>
    <cellStyle name="Entry 1B" xfId="90" xr:uid="{00000000-0005-0000-0000-000048000000}"/>
    <cellStyle name="Entry 1B 2" xfId="214" xr:uid="{B62FD5E0-934B-4018-99FA-513462B5A25C}"/>
    <cellStyle name="Explanatory Text" xfId="40" builtinId="53" hidden="1"/>
    <cellStyle name="Explanatory text" xfId="91" xr:uid="{00000000-0005-0000-0000-00004A000000}"/>
    <cellStyle name="Explanatory text 2" xfId="228" xr:uid="{AAE8E383-DC6E-474B-8792-7E7FB00C9F97}"/>
    <cellStyle name="explanatory text rtjust" xfId="92" xr:uid="{00000000-0005-0000-0000-00004B000000}"/>
    <cellStyle name="EYCheck" xfId="195" xr:uid="{C8055D06-58B4-46DC-8B2B-D74FFE423485}"/>
    <cellStyle name="Footnote" xfId="8" xr:uid="{00000000-0005-0000-0000-00004C000000}"/>
    <cellStyle name="Footnote 2" xfId="208" xr:uid="{E5B787BC-3390-4D1A-A888-48C154DBFA43}"/>
    <cellStyle name="Header 1" xfId="9" xr:uid="{00000000-0005-0000-0000-00004E000000}"/>
    <cellStyle name="Header 1 2" xfId="152" xr:uid="{00000000-0005-0000-0000-00004F000000}"/>
    <cellStyle name="Header 1 3" xfId="93" xr:uid="{00000000-0005-0000-0000-000050000000}"/>
    <cellStyle name="Header 1 4" xfId="200" xr:uid="{EA5096A2-5D50-468B-8033-F91A5451A8E2}"/>
    <cellStyle name="Header Company" xfId="10" xr:uid="{00000000-0005-0000-0000-000051000000}"/>
    <cellStyle name="Header Company 2" xfId="153" xr:uid="{00000000-0005-0000-0000-000052000000}"/>
    <cellStyle name="Header Company 3" xfId="94" xr:uid="{00000000-0005-0000-0000-000053000000}"/>
    <cellStyle name="Header Company 4" xfId="197" xr:uid="{552E1A8A-D11F-46E4-BDC9-F1FCB6F15DE0}"/>
    <cellStyle name="Header Rows" xfId="11" xr:uid="{00000000-0005-0000-0000-000054000000}"/>
    <cellStyle name="Header Rows 2" xfId="139" xr:uid="{00000000-0005-0000-0000-000055000000}"/>
    <cellStyle name="Header Text" xfId="12" xr:uid="{00000000-0005-0000-0000-000056000000}"/>
    <cellStyle name="Header Text 2" xfId="154" xr:uid="{00000000-0005-0000-0000-000057000000}"/>
    <cellStyle name="Header Text 3" xfId="95" xr:uid="{00000000-0005-0000-0000-000058000000}"/>
    <cellStyle name="Header Text 4" xfId="202" xr:uid="{242E7F8C-F6D7-4203-A445-E945128289EC}"/>
    <cellStyle name="Header Version" xfId="13" xr:uid="{00000000-0005-0000-0000-000059000000}"/>
    <cellStyle name="Header Version 2" xfId="155" xr:uid="{00000000-0005-0000-0000-00005A000000}"/>
    <cellStyle name="Header Version 3" xfId="96" xr:uid="{00000000-0005-0000-0000-00005B000000}"/>
    <cellStyle name="Header Version 4" xfId="201" xr:uid="{8A838A59-C19C-4945-82F5-E3E5EC031B13}"/>
    <cellStyle name="Heading (guidelines)" xfId="14" xr:uid="{00000000-0005-0000-0000-00005C000000}"/>
    <cellStyle name="Heading 1" xfId="33" builtinId="16" hidden="1"/>
    <cellStyle name="Heading 1" xfId="97" builtinId="16" customBuiltin="1"/>
    <cellStyle name="Heading 1 2" xfId="98" xr:uid="{00000000-0005-0000-0000-00005F000000}"/>
    <cellStyle name="Heading 1 2 2" xfId="219" xr:uid="{F2AFC0DE-B4DC-4162-99D2-4B5157E549BB}"/>
    <cellStyle name="Heading 1 3" xfId="192" xr:uid="{1EDFECF7-B198-4769-B5C3-D61E5ED1BEC3}"/>
    <cellStyle name="Heading 1 4" xfId="211" xr:uid="{2EBF2018-5638-4E72-99DC-B255DE2BAEEF}"/>
    <cellStyle name="Heading 1-noindex" xfId="99" xr:uid="{00000000-0005-0000-0000-000060000000}"/>
    <cellStyle name="Heading 1-noindex 2" xfId="100" xr:uid="{00000000-0005-0000-0000-000061000000}"/>
    <cellStyle name="Heading 2" xfId="34" builtinId="17" hidden="1"/>
    <cellStyle name="Heading 2" xfId="101" builtinId="17" customBuiltin="1"/>
    <cellStyle name="Heading 3" xfId="35" builtinId="18" hidden="1"/>
    <cellStyle name="Heading 3" xfId="102" builtinId="18" customBuiltin="1"/>
    <cellStyle name="Heading 3 2" xfId="103" xr:uid="{00000000-0005-0000-0000-000066000000}"/>
    <cellStyle name="Heading 3 2 2" xfId="221" xr:uid="{46B550B6-2907-4ABB-AC91-88603024EAB2}"/>
    <cellStyle name="Heading 3 Centre" xfId="104" xr:uid="{00000000-0005-0000-0000-000067000000}"/>
    <cellStyle name="Heading 4" xfId="36" builtinId="19" hidden="1"/>
    <cellStyle name="Heading 4" xfId="105" builtinId="19" customBuiltin="1"/>
    <cellStyle name="Heading 4 2" xfId="106" xr:uid="{00000000-0005-0000-0000-00006A000000}"/>
    <cellStyle name="Heading1" xfId="15" xr:uid="{00000000-0005-0000-0000-00006B000000}"/>
    <cellStyle name="Heading1 2" xfId="156" xr:uid="{00000000-0005-0000-0000-00006C000000}"/>
    <cellStyle name="Heading1 3" xfId="140" xr:uid="{00000000-0005-0000-0000-00006D000000}"/>
    <cellStyle name="Heading1 4" xfId="107" xr:uid="{00000000-0005-0000-0000-00006E000000}"/>
    <cellStyle name="Heading2" xfId="16" xr:uid="{00000000-0005-0000-0000-00006F000000}"/>
    <cellStyle name="Heading2 2" xfId="141" xr:uid="{00000000-0005-0000-0000-000070000000}"/>
    <cellStyle name="Heading2 3" xfId="157" xr:uid="{00000000-0005-0000-0000-000071000000}"/>
    <cellStyle name="Heading2 4" xfId="108" xr:uid="{00000000-0005-0000-0000-000072000000}"/>
    <cellStyle name="Heading3" xfId="17" xr:uid="{00000000-0005-0000-0000-000073000000}"/>
    <cellStyle name="Heading3 2" xfId="142" xr:uid="{00000000-0005-0000-0000-000074000000}"/>
    <cellStyle name="Heading3 3" xfId="158" xr:uid="{00000000-0005-0000-0000-000075000000}"/>
    <cellStyle name="Heading3 4" xfId="109" xr:uid="{00000000-0005-0000-0000-000076000000}"/>
    <cellStyle name="Heading3 wrap" xfId="18" xr:uid="{00000000-0005-0000-0000-000077000000}"/>
    <cellStyle name="Heading3 wrap low" xfId="19" xr:uid="{00000000-0005-0000-0000-000078000000}"/>
    <cellStyle name="Heading3Wraped" xfId="110" xr:uid="{00000000-0005-0000-0000-000079000000}"/>
    <cellStyle name="Heading3WrapLow" xfId="205" xr:uid="{81435D61-39AC-4853-88FF-EC0E02C37B12}"/>
    <cellStyle name="Heavy Box" xfId="111" xr:uid="{00000000-0005-0000-0000-00007A000000}"/>
    <cellStyle name="Heavy Box 2" xfId="112" xr:uid="{00000000-0005-0000-0000-00007B000000}"/>
    <cellStyle name="Heavy Box 2 3" xfId="113" xr:uid="{00000000-0005-0000-0000-00007C000000}"/>
    <cellStyle name="Heavy Box 3" xfId="215" xr:uid="{340F81F3-BBFD-4A1F-A525-150DC2ADBF9B}"/>
    <cellStyle name="Hyperlink" xfId="20" builtinId="8" hidden="1" customBuiltin="1"/>
    <cellStyle name="Hyperlink" xfId="66" builtinId="8" customBuiltin="1"/>
    <cellStyle name="Hyperlink 2" xfId="169" xr:uid="{00000000-0005-0000-0000-00007F000000}"/>
    <cellStyle name="Hyperlink 3" xfId="114" xr:uid="{00000000-0005-0000-0000-000080000000}"/>
    <cellStyle name="Input" xfId="38" builtinId="20" hidden="1"/>
    <cellStyle name="Input" xfId="193" builtinId="20" customBuiltin="1"/>
    <cellStyle name="Italic Wrap" xfId="115" xr:uid="{00000000-0005-0000-0000-000082000000}"/>
    <cellStyle name="Label 1" xfId="212" xr:uid="{DE5C0028-17E1-45B2-9A19-BAF64A3DD7ED}"/>
    <cellStyle name="Label 2a" xfId="21" xr:uid="{00000000-0005-0000-0000-000083000000}"/>
    <cellStyle name="Label 2a centre" xfId="172" xr:uid="{E30EE97F-313A-4925-8858-501634797CD1}"/>
    <cellStyle name="Label 2a merge" xfId="116" xr:uid="{00000000-0005-0000-0000-000084000000}"/>
    <cellStyle name="Label 2b" xfId="22" xr:uid="{00000000-0005-0000-0000-000085000000}"/>
    <cellStyle name="Label 2b merged" xfId="117" xr:uid="{00000000-0005-0000-0000-000086000000}"/>
    <cellStyle name="Label2a Merge Centred" xfId="118" xr:uid="{00000000-0005-0000-0000-000087000000}"/>
    <cellStyle name="Link" xfId="67" xr:uid="{00000000-0005-0000-0000-000088000000}"/>
    <cellStyle name="Link 2" xfId="170" xr:uid="{00000000-0005-0000-0000-000089000000}"/>
    <cellStyle name="Link 2 2" xfId="188" xr:uid="{00000000-0005-0000-0000-000089000000}"/>
    <cellStyle name="Link 2 3" xfId="190" xr:uid="{00000000-0005-0000-0000-000089000000}"/>
    <cellStyle name="Link 3" xfId="119" xr:uid="{00000000-0005-0000-0000-00008A000000}"/>
    <cellStyle name="Long Date" xfId="7" xr:uid="{00000000-0005-0000-0000-00008C000000}"/>
    <cellStyle name="Major Heading" xfId="120" xr:uid="{00000000-0005-0000-0000-00008D000000}"/>
    <cellStyle name="Neutral" xfId="37" builtinId="28" customBuiltin="1"/>
    <cellStyle name="Normal" xfId="0" builtinId="0" customBuiltin="1"/>
    <cellStyle name="Normal 2" xfId="146" xr:uid="{00000000-0005-0000-0000-000090000000}"/>
    <cellStyle name="Normal 2 2" xfId="218" xr:uid="{D2BBEAEF-8F70-40F2-AB1C-E852CFFA8837}"/>
    <cellStyle name="Normal 3" xfId="68" xr:uid="{00000000-0005-0000-0000-000091000000}"/>
    <cellStyle name="Normal 4" xfId="121" xr:uid="{00000000-0005-0000-0000-000092000000}"/>
    <cellStyle name="Normal 5" xfId="191" xr:uid="{B4DE2349-200F-431E-AC55-2E9F90C19341}"/>
    <cellStyle name="Normal 6" xfId="210" xr:uid="{8D36982B-212C-4B98-88AA-D37F5FAD0EDD}"/>
    <cellStyle name="Normal_952656_1" xfId="226" xr:uid="{217F3C1E-4724-4E90-A543-C26C499F5E4D}"/>
    <cellStyle name="Output" xfId="39" builtinId="21" hidden="1"/>
    <cellStyle name="Output" xfId="194" builtinId="21" customBuiltin="1"/>
    <cellStyle name="Output heavy" xfId="65" xr:uid="{00000000-0005-0000-0000-000095000000}"/>
    <cellStyle name="Output heavy 2" xfId="168" xr:uid="{00000000-0005-0000-0000-000096000000}"/>
    <cellStyle name="Output light" xfId="64" xr:uid="{00000000-0005-0000-0000-000097000000}"/>
    <cellStyle name="Output light 2" xfId="167" xr:uid="{00000000-0005-0000-0000-000098000000}"/>
    <cellStyle name="Output light 2 2" xfId="187" xr:uid="{00000000-0005-0000-0000-000098000000}"/>
    <cellStyle name="Output light 2 3" xfId="189" xr:uid="{00000000-0005-0000-0000-000098000000}"/>
    <cellStyle name="Page Number" xfId="217" xr:uid="{9FF3F853-9656-4438-9A7A-7B656DACEB44}"/>
    <cellStyle name="Percent" xfId="225" builtinId="5"/>
    <cellStyle name="Percent [0]" xfId="23" xr:uid="{00000000-0005-0000-0000-00009A000000}"/>
    <cellStyle name="Percent [0] 2" xfId="159" xr:uid="{00000000-0005-0000-0000-00009B000000}"/>
    <cellStyle name="Percent [0] 3" xfId="122" xr:uid="{00000000-0005-0000-0000-00009C000000}"/>
    <cellStyle name="Percent [1]" xfId="123" xr:uid="{00000000-0005-0000-0000-00009D000000}"/>
    <cellStyle name="Percent [2]" xfId="24" xr:uid="{00000000-0005-0000-0000-00009E000000}"/>
    <cellStyle name="Percent(0)" xfId="143" xr:uid="{00000000-0005-0000-0000-00009F000000}"/>
    <cellStyle name="plus/less" xfId="25" xr:uid="{00000000-0005-0000-0000-0000A0000000}"/>
    <cellStyle name="plus/less 2" xfId="160" xr:uid="{00000000-0005-0000-0000-0000A1000000}"/>
    <cellStyle name="plus/less 3" xfId="124" xr:uid="{00000000-0005-0000-0000-0000A2000000}"/>
    <cellStyle name="Row Ref" xfId="125" xr:uid="{00000000-0005-0000-0000-0000A3000000}"/>
    <cellStyle name="RowRef" xfId="26" xr:uid="{00000000-0005-0000-0000-0000A4000000}"/>
    <cellStyle name="RowRef 2" xfId="161" xr:uid="{00000000-0005-0000-0000-0000A5000000}"/>
    <cellStyle name="RowRef 3" xfId="144" xr:uid="{00000000-0005-0000-0000-0000A6000000}"/>
    <cellStyle name="Short Date" xfId="27" xr:uid="{00000000-0005-0000-0000-0000A7000000}"/>
    <cellStyle name="Sub Heading" xfId="126" xr:uid="{00000000-0005-0000-0000-0000A8000000}"/>
    <cellStyle name="Sub Heading 2" xfId="127" xr:uid="{00000000-0005-0000-0000-0000A9000000}"/>
    <cellStyle name="Table Heading Centred" xfId="128" xr:uid="{00000000-0005-0000-0000-0000AA000000}"/>
    <cellStyle name="Table Heading Centred 2" xfId="180" xr:uid="{00000000-0005-0000-0000-0000AA000000}"/>
    <cellStyle name="Table Heading Centred 3" xfId="177" xr:uid="{00000000-0005-0000-0000-0000AA000000}"/>
    <cellStyle name="Table2Heading" xfId="129" xr:uid="{00000000-0005-0000-0000-0000AB000000}"/>
    <cellStyle name="Table2Heading 2" xfId="181" xr:uid="{00000000-0005-0000-0000-0000AB000000}"/>
    <cellStyle name="Table2Heading 3" xfId="176" xr:uid="{00000000-0005-0000-0000-0000AB000000}"/>
    <cellStyle name="Table2Heading 4" xfId="233" xr:uid="{E0173D26-C51E-4D85-8809-F7C1FB6AB758}"/>
    <cellStyle name="TableNumber" xfId="234" xr:uid="{136A49B6-7AA9-4082-928E-4EC8CDF9FD01}"/>
    <cellStyle name="TableText" xfId="235" xr:uid="{8F8F1594-317F-4BF3-9924-DDB0256B434D}"/>
    <cellStyle name="Text" xfId="28" xr:uid="{00000000-0005-0000-0000-0000AC000000}"/>
    <cellStyle name="Text 2" xfId="131" xr:uid="{00000000-0005-0000-0000-0000AD000000}"/>
    <cellStyle name="Text 2 2" xfId="222" xr:uid="{A4905EA1-A3F4-4A8F-AB21-AB6AC042A8E5}"/>
    <cellStyle name="Text 3" xfId="145" xr:uid="{00000000-0005-0000-0000-0000AE000000}"/>
    <cellStyle name="Text 4" xfId="162" xr:uid="{00000000-0005-0000-0000-0000AF000000}"/>
    <cellStyle name="Text 5" xfId="130" xr:uid="{00000000-0005-0000-0000-0000B0000000}"/>
    <cellStyle name="Text Italic" xfId="132" xr:uid="{00000000-0005-0000-0000-0000B1000000}"/>
    <cellStyle name="Text rjustify" xfId="29" xr:uid="{00000000-0005-0000-0000-0000B2000000}"/>
    <cellStyle name="Text rjustify 2" xfId="163" xr:uid="{00000000-0005-0000-0000-0000B3000000}"/>
    <cellStyle name="Text rjustify 3" xfId="133" xr:uid="{00000000-0005-0000-0000-0000B4000000}"/>
    <cellStyle name="Text Underline" xfId="134" xr:uid="{00000000-0005-0000-0000-0000B5000000}"/>
    <cellStyle name="Title" xfId="32" builtinId="15" customBuiltin="1"/>
    <cellStyle name="Top rows" xfId="135" xr:uid="{00000000-0005-0000-0000-0000B7000000}"/>
    <cellStyle name="Top rows 2" xfId="136" xr:uid="{00000000-0005-0000-0000-0000B8000000}"/>
    <cellStyle name="WinCalendar_BlankCells_39" xfId="196" xr:uid="{0CC9BFE1-5BE1-4859-9999-A65D3B46D746}"/>
    <cellStyle name="Year0" xfId="203" xr:uid="{D12B93C9-CA01-40F6-AA0C-82656BAEAB87}"/>
  </cellStyles>
  <dxfs count="4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C7C0AA"/>
      <color rgb="FF639B9F"/>
      <color rgb="FFFFFF9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theme" Target="theme/theme1.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calcChain" Target="calcChain.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externalLink" Target="externalLinks/externalLink1.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sharedStrings" Target="sharedStrings.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styles" Target="styles.xml" Id="rId30" /><Relationship Type="http://schemas.openxmlformats.org/officeDocument/2006/relationships/worksheet" Target="worksheets/sheet8.xml" Id="rId8" /><Relationship Type="http://schemas.openxmlformats.org/officeDocument/2006/relationships/customXml" Target="/customXML/item2.xml" Id="Com.Interwoven.Worksite.OLELink.WorksiteLinks" /><Relationship Type="http://schemas.openxmlformats.org/officeDocument/2006/relationships/customXml" Target="/customXML/item3.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72" name="Picture 6" descr="ComComNZ colour.jpg">
          <a:extLst>
            <a:ext uri="{FF2B5EF4-FFF2-40B4-BE49-F238E27FC236}">
              <a16:creationId xmlns:a16="http://schemas.microsoft.com/office/drawing/2014/main" id="{00000000-0008-0000-0000-000040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xr1/AppData/Local/Temp/NetRight/Links/iManage/399177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Checks"/>
      <sheetName val="Review comments"/>
      <sheetName val="Inputs"/>
      <sheetName val="Global inputs"/>
      <sheetName val="Timing"/>
      <sheetName val="RAB"/>
      <sheetName val="Debt"/>
      <sheetName val="Tax"/>
      <sheetName val="BBAR"/>
      <sheetName val="MAR"/>
      <sheetName val="Finstat"/>
      <sheetName val="Sensitivity"/>
      <sheetName val="Charts"/>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6">
          <cell r="G6" t="str">
            <v>NZD 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6"/>
  <sheetViews>
    <sheetView showGridLines="0" view="pageBreakPreview" topLeftCell="A3" zoomScaleNormal="100" zoomScaleSheetLayoutView="100" workbookViewId="0">
      <selection activeCell="C9" sqref="C9"/>
    </sheetView>
  </sheetViews>
  <sheetFormatPr defaultColWidth="9.1328125" defaultRowHeight="14.25" x14ac:dyDescent="0.45"/>
  <cols>
    <col min="1" max="1" width="26.59765625" style="2" customWidth="1"/>
    <col min="2" max="2" width="43.1328125" style="2" customWidth="1"/>
    <col min="3" max="3" width="32.73046875" style="2" customWidth="1"/>
    <col min="4" max="4" width="32.265625" style="2" customWidth="1"/>
    <col min="5" max="16384" width="9.1328125" style="2"/>
  </cols>
  <sheetData>
    <row r="1" spans="1:4" x14ac:dyDescent="0.45">
      <c r="A1" s="109"/>
      <c r="B1" s="110"/>
      <c r="C1" s="110"/>
      <c r="D1" s="111"/>
    </row>
    <row r="2" spans="1:4" ht="236.25" customHeight="1" x14ac:dyDescent="0.45">
      <c r="A2" s="112"/>
      <c r="B2" s="113"/>
      <c r="C2" s="113"/>
      <c r="D2" s="114"/>
    </row>
    <row r="3" spans="1:4" ht="23.25" x14ac:dyDescent="0.7">
      <c r="A3" s="115" t="s">
        <v>425</v>
      </c>
      <c r="B3" s="116"/>
      <c r="C3" s="116"/>
      <c r="D3" s="117"/>
    </row>
    <row r="4" spans="1:4" ht="27.75" customHeight="1" x14ac:dyDescent="0.7">
      <c r="A4" s="115" t="s">
        <v>146</v>
      </c>
      <c r="B4" s="116"/>
      <c r="C4" s="116"/>
      <c r="D4" s="117"/>
    </row>
    <row r="5" spans="1:4" ht="27.75" customHeight="1" x14ac:dyDescent="0.7">
      <c r="A5" s="115" t="s">
        <v>0</v>
      </c>
      <c r="B5" s="116"/>
      <c r="C5" s="116"/>
      <c r="D5" s="117"/>
    </row>
    <row r="6" spans="1:4" ht="21" x14ac:dyDescent="0.65">
      <c r="A6" s="118" t="s">
        <v>1146</v>
      </c>
      <c r="B6" s="116"/>
      <c r="C6" s="116"/>
      <c r="D6" s="117"/>
    </row>
    <row r="7" spans="1:4" ht="60" customHeight="1" x14ac:dyDescent="0.45">
      <c r="A7" s="119"/>
      <c r="B7" s="116"/>
      <c r="C7" s="116"/>
      <c r="D7" s="117"/>
    </row>
    <row r="8" spans="1:4" ht="3" customHeight="1" x14ac:dyDescent="0.45">
      <c r="A8" s="112"/>
      <c r="B8" s="113"/>
      <c r="C8" s="113"/>
      <c r="D8" s="114"/>
    </row>
    <row r="9" spans="1:4" ht="15" customHeight="1" x14ac:dyDescent="0.45">
      <c r="A9" s="112"/>
      <c r="B9" s="120" t="s">
        <v>9</v>
      </c>
      <c r="C9" s="103"/>
      <c r="D9" s="114"/>
    </row>
    <row r="10" spans="1:4" ht="3" customHeight="1" x14ac:dyDescent="0.45">
      <c r="A10" s="112"/>
      <c r="B10" s="113"/>
      <c r="C10" s="128"/>
      <c r="D10" s="114"/>
    </row>
    <row r="11" spans="1:4" ht="15" customHeight="1" x14ac:dyDescent="0.45">
      <c r="A11" s="112"/>
      <c r="B11" s="120" t="s">
        <v>10</v>
      </c>
      <c r="C11" s="103"/>
      <c r="D11" s="126"/>
    </row>
    <row r="12" spans="1:4" x14ac:dyDescent="0.45">
      <c r="A12" s="112"/>
      <c r="B12" s="121"/>
      <c r="C12" s="121"/>
      <c r="D12" s="114"/>
    </row>
    <row r="13" spans="1:4" ht="15" customHeight="1" x14ac:dyDescent="0.45">
      <c r="A13" s="112"/>
      <c r="B13" s="121"/>
      <c r="C13" s="121"/>
      <c r="D13" s="117"/>
    </row>
    <row r="14" spans="1:4" ht="15" customHeight="1" x14ac:dyDescent="0.45">
      <c r="A14" s="122" t="s">
        <v>1147</v>
      </c>
      <c r="B14" s="123"/>
      <c r="C14" s="116"/>
      <c r="D14" s="117"/>
    </row>
    <row r="15" spans="1:4" ht="15" customHeight="1" x14ac:dyDescent="0.45">
      <c r="A15" s="157" t="s">
        <v>270</v>
      </c>
      <c r="B15" s="116"/>
      <c r="C15" s="116"/>
      <c r="D15" s="117"/>
    </row>
    <row r="16" spans="1:4" ht="39.950000000000003" customHeight="1" x14ac:dyDescent="0.45">
      <c r="A16" s="124"/>
      <c r="B16" s="125"/>
      <c r="C16" s="125"/>
      <c r="D16" s="127"/>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4" type="noConversion"/>
  <dataValidations xWindow="506" yWindow="670" count="1">
    <dataValidation type="date" operator="greaterThan" allowBlank="1" showInputMessage="1" showErrorMessage="1" errorTitle="Date entry" error="Dates after 1 January 2011 accepted" promptTitle="Date entry" prompt=" " sqref="C9 C11" xr:uid="{00000000-0002-0000-0000-000001000000}">
      <formula1>40544</formula1>
    </dataValidation>
  </dataValidations>
  <pageMargins left="0.70866141732283472" right="0.70866141732283472" top="0.74803149606299213" bottom="0.74803149606299213" header="0.31496062992125989" footer="0.31496062992125989"/>
  <pageSetup paperSize="9" scale="65" orientation="portrait" r:id="rId2"/>
  <headerFooter alignWithMargins="0">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E82F-A46B-44E6-B7C2-10C7CF304213}">
  <sheetPr>
    <tabColor rgb="FF99CCFF"/>
    <pageSetUpPr fitToPage="1"/>
  </sheetPr>
  <dimension ref="A1:N62"/>
  <sheetViews>
    <sheetView showGridLines="0" view="pageBreakPreview" zoomScaleNormal="100" zoomScaleSheetLayoutView="100" workbookViewId="0">
      <selection activeCell="L5" sqref="L5"/>
    </sheetView>
  </sheetViews>
  <sheetFormatPr defaultColWidth="9.1328125" defaultRowHeight="12.75" x14ac:dyDescent="0.35"/>
  <cols>
    <col min="1" max="1" width="5" style="209" customWidth="1"/>
    <col min="2" max="2" width="3.1328125" style="209" customWidth="1"/>
    <col min="3" max="3" width="6.1328125" style="209" customWidth="1"/>
    <col min="4" max="5" width="2.265625" style="209" customWidth="1"/>
    <col min="6" max="6" width="62.3984375" style="209" customWidth="1"/>
    <col min="7" max="7" width="22.3984375" style="209" customWidth="1"/>
    <col min="8" max="8" width="6.59765625" style="209" customWidth="1"/>
    <col min="9" max="9" width="16.1328125" style="209" customWidth="1"/>
    <col min="10" max="10" width="16.1328125" style="665" customWidth="1"/>
    <col min="11" max="11" width="16.1328125" style="209" customWidth="1"/>
    <col min="12" max="12" width="2.73046875" style="209" customWidth="1"/>
    <col min="13" max="13" width="15" style="209" customWidth="1"/>
    <col min="14" max="14" width="24.59765625" style="209" customWidth="1"/>
    <col min="15" max="16384" width="9.1328125" style="209"/>
  </cols>
  <sheetData>
    <row r="1" spans="1:14" ht="13.15" x14ac:dyDescent="0.4">
      <c r="A1" s="275"/>
      <c r="B1" s="276"/>
      <c r="C1" s="276"/>
      <c r="D1" s="276"/>
      <c r="E1" s="276"/>
      <c r="F1" s="276"/>
      <c r="G1" s="276"/>
      <c r="H1" s="276"/>
      <c r="I1" s="276"/>
      <c r="J1" s="706"/>
      <c r="K1" s="276"/>
      <c r="L1" s="277"/>
      <c r="M1" s="207"/>
      <c r="N1" s="208"/>
    </row>
    <row r="2" spans="1:14" ht="18" customHeight="1" x14ac:dyDescent="0.5">
      <c r="A2" s="278"/>
      <c r="B2" s="279"/>
      <c r="C2" s="279"/>
      <c r="D2" s="279"/>
      <c r="E2" s="279"/>
      <c r="F2" s="279"/>
      <c r="G2" s="280" t="s">
        <v>8</v>
      </c>
      <c r="H2" s="1184" t="s">
        <v>431</v>
      </c>
      <c r="I2" s="1185"/>
      <c r="J2" s="1207"/>
      <c r="K2" s="1186"/>
      <c r="L2" s="281"/>
      <c r="M2" s="207"/>
      <c r="N2" s="208"/>
    </row>
    <row r="3" spans="1:14" ht="18" customHeight="1" x14ac:dyDescent="0.5">
      <c r="A3" s="278"/>
      <c r="B3" s="279"/>
      <c r="C3" s="279"/>
      <c r="D3" s="279"/>
      <c r="E3" s="279"/>
      <c r="F3" s="279"/>
      <c r="G3" s="280" t="s">
        <v>122</v>
      </c>
      <c r="H3" s="1198" t="str">
        <f>IF(ISNUMBER(CoverSheet!$C$11),CoverSheet!$C$11,"")</f>
        <v/>
      </c>
      <c r="I3" s="1199"/>
      <c r="J3" s="1208"/>
      <c r="K3" s="1200"/>
      <c r="L3" s="281"/>
      <c r="M3" s="207"/>
      <c r="N3" s="208"/>
    </row>
    <row r="4" spans="1:14" ht="21" customHeight="1" x14ac:dyDescent="0.65">
      <c r="A4" s="282" t="s">
        <v>1110</v>
      </c>
      <c r="B4" s="279"/>
      <c r="C4" s="279"/>
      <c r="D4" s="279"/>
      <c r="E4" s="279"/>
      <c r="F4" s="279"/>
      <c r="G4" s="279"/>
      <c r="H4" s="279"/>
      <c r="I4" s="279"/>
      <c r="J4" s="707"/>
      <c r="K4" s="279"/>
      <c r="L4" s="281"/>
      <c r="M4" s="207"/>
      <c r="N4" s="208"/>
    </row>
    <row r="5" spans="1:14" ht="48" customHeight="1" x14ac:dyDescent="0.4">
      <c r="A5" s="1209" t="s">
        <v>1179</v>
      </c>
      <c r="B5" s="1210"/>
      <c r="C5" s="1210"/>
      <c r="D5" s="1210"/>
      <c r="E5" s="1210"/>
      <c r="F5" s="1210"/>
      <c r="G5" s="1210"/>
      <c r="H5" s="1210"/>
      <c r="I5" s="1210"/>
      <c r="J5" s="1210"/>
      <c r="K5" s="1210"/>
      <c r="L5" s="281"/>
      <c r="M5" s="207"/>
      <c r="N5" s="208"/>
    </row>
    <row r="6" spans="1:14" ht="13.15" x14ac:dyDescent="0.4">
      <c r="A6" s="283" t="s">
        <v>138</v>
      </c>
      <c r="B6" s="284"/>
      <c r="C6" s="279"/>
      <c r="D6" s="279"/>
      <c r="E6" s="279"/>
      <c r="F6" s="279"/>
      <c r="G6" s="279"/>
      <c r="H6" s="279"/>
      <c r="I6" s="279"/>
      <c r="J6" s="707"/>
      <c r="K6" s="279"/>
      <c r="L6" s="281"/>
      <c r="M6" s="207"/>
      <c r="N6" s="208"/>
    </row>
    <row r="7" spans="1:14" ht="20.25" customHeight="1" x14ac:dyDescent="0.55000000000000004">
      <c r="A7" s="285">
        <v>7</v>
      </c>
      <c r="B7" s="286"/>
      <c r="C7" s="287" t="s">
        <v>1109</v>
      </c>
      <c r="D7" s="287"/>
      <c r="E7" s="287"/>
      <c r="F7" s="286"/>
      <c r="G7" s="286"/>
      <c r="H7" s="286"/>
      <c r="I7" s="711" t="s">
        <v>19</v>
      </c>
      <c r="J7" s="711" t="s">
        <v>19</v>
      </c>
      <c r="K7" s="288" t="s">
        <v>19</v>
      </c>
      <c r="L7" s="289"/>
      <c r="M7" s="210"/>
      <c r="N7" s="211"/>
    </row>
    <row r="8" spans="1:14" s="665" customFormat="1" ht="13.5" customHeight="1" thickBot="1" x14ac:dyDescent="0.6">
      <c r="A8" s="708">
        <v>8</v>
      </c>
      <c r="B8" s="709"/>
      <c r="C8" s="710"/>
      <c r="D8" s="710"/>
      <c r="E8" s="710"/>
      <c r="F8" s="709"/>
      <c r="G8" s="709"/>
      <c r="H8" s="709"/>
      <c r="I8" s="711" t="s">
        <v>329</v>
      </c>
      <c r="J8" s="711" t="s">
        <v>331</v>
      </c>
      <c r="K8" s="711" t="s">
        <v>330</v>
      </c>
      <c r="L8" s="712"/>
      <c r="M8" s="666"/>
      <c r="N8" s="667"/>
    </row>
    <row r="9" spans="1:14" ht="15" customHeight="1" thickBot="1" x14ac:dyDescent="0.45">
      <c r="A9" s="708">
        <v>9</v>
      </c>
      <c r="B9" s="286"/>
      <c r="C9" s="286"/>
      <c r="D9" s="286"/>
      <c r="E9" s="290" t="s">
        <v>50</v>
      </c>
      <c r="F9" s="286"/>
      <c r="G9" s="286"/>
      <c r="H9" s="286"/>
      <c r="I9" s="523">
        <f>'S2.Regulatory Profit '!N25</f>
        <v>113000</v>
      </c>
      <c r="J9" s="523">
        <f>'S2.Regulatory Profit '!O25</f>
        <v>50000</v>
      </c>
      <c r="K9" s="523">
        <f>'S2.Regulatory Profit '!P25</f>
        <v>163000</v>
      </c>
      <c r="L9" s="289"/>
      <c r="M9" s="210" t="s">
        <v>284</v>
      </c>
      <c r="N9" s="211"/>
    </row>
    <row r="10" spans="1:14" s="665" customFormat="1" ht="15" customHeight="1" x14ac:dyDescent="0.4">
      <c r="A10" s="708">
        <v>10</v>
      </c>
      <c r="B10" s="709"/>
      <c r="C10" s="709"/>
      <c r="D10" s="709"/>
      <c r="E10" s="713"/>
      <c r="F10" s="709"/>
      <c r="G10" s="709"/>
      <c r="H10" s="709"/>
      <c r="I10" s="718"/>
      <c r="J10" s="718"/>
      <c r="K10" s="718"/>
      <c r="L10" s="712"/>
      <c r="M10" s="666"/>
      <c r="N10" s="667"/>
    </row>
    <row r="11" spans="1:14" ht="15" customHeight="1" x14ac:dyDescent="0.4">
      <c r="A11" s="708">
        <v>11</v>
      </c>
      <c r="B11" s="286"/>
      <c r="C11" s="286"/>
      <c r="D11" s="286"/>
      <c r="E11" s="713" t="s">
        <v>459</v>
      </c>
      <c r="F11" s="286"/>
      <c r="G11" s="286"/>
      <c r="H11" s="286"/>
      <c r="I11" s="286"/>
      <c r="J11" s="709"/>
      <c r="K11" s="709"/>
      <c r="L11" s="289"/>
      <c r="M11" s="210"/>
      <c r="N11" s="211"/>
    </row>
    <row r="12" spans="1:14" ht="15" customHeight="1" x14ac:dyDescent="0.4">
      <c r="A12" s="708">
        <v>12</v>
      </c>
      <c r="B12" s="286"/>
      <c r="C12" s="292"/>
      <c r="D12" s="292" t="s">
        <v>6</v>
      </c>
      <c r="E12" s="292"/>
      <c r="F12" s="293" t="s">
        <v>256</v>
      </c>
      <c r="G12" s="286"/>
      <c r="H12" s="286"/>
      <c r="I12" s="291">
        <f>'S4c.PQ RAB Value Rolled F.'!P82</f>
        <v>0</v>
      </c>
      <c r="J12" s="291">
        <f>'S4d. ID-only RAB Value Rolled F'!P30</f>
        <v>0</v>
      </c>
      <c r="K12" s="291">
        <f>I12+J12</f>
        <v>0</v>
      </c>
      <c r="L12" s="289"/>
      <c r="M12" s="210"/>
      <c r="N12" s="211"/>
    </row>
    <row r="13" spans="1:14" ht="15" customHeight="1" thickBot="1" x14ac:dyDescent="0.45">
      <c r="A13" s="708">
        <v>13</v>
      </c>
      <c r="B13" s="286"/>
      <c r="C13" s="292"/>
      <c r="D13" s="292" t="s">
        <v>5</v>
      </c>
      <c r="E13" s="292"/>
      <c r="F13" s="293" t="s">
        <v>120</v>
      </c>
      <c r="G13" s="286"/>
      <c r="H13" s="286"/>
      <c r="I13" s="521">
        <f>I56</f>
        <v>25647</v>
      </c>
      <c r="J13" s="521">
        <f t="shared" ref="J13" si="0">J56</f>
        <v>25647</v>
      </c>
      <c r="K13" s="291">
        <f>I13+J13</f>
        <v>51294</v>
      </c>
      <c r="L13" s="289"/>
      <c r="M13" s="210"/>
      <c r="N13" s="211"/>
    </row>
    <row r="14" spans="1:14" s="665" customFormat="1" ht="15" customHeight="1" thickBot="1" x14ac:dyDescent="0.45">
      <c r="A14" s="708">
        <v>14</v>
      </c>
      <c r="B14" s="709"/>
      <c r="C14" s="715"/>
      <c r="D14" s="715"/>
      <c r="E14" s="715"/>
      <c r="F14" s="716"/>
      <c r="G14" s="522" t="s">
        <v>3</v>
      </c>
      <c r="H14" s="709"/>
      <c r="I14" s="523">
        <f>I57</f>
        <v>23245</v>
      </c>
      <c r="J14" s="523">
        <f t="shared" ref="J14" si="1">J57</f>
        <v>23245</v>
      </c>
      <c r="K14" s="523">
        <f>I14+J14</f>
        <v>46490</v>
      </c>
      <c r="L14" s="712"/>
      <c r="M14" s="666"/>
      <c r="N14" s="667"/>
    </row>
    <row r="15" spans="1:14" ht="20.100000000000001" customHeight="1" x14ac:dyDescent="0.4">
      <c r="A15" s="708">
        <v>15</v>
      </c>
      <c r="B15" s="286"/>
      <c r="C15" s="295"/>
      <c r="D15" s="295"/>
      <c r="E15" s="296" t="s">
        <v>258</v>
      </c>
      <c r="F15" s="296"/>
      <c r="G15" s="286"/>
      <c r="H15" s="286"/>
      <c r="I15" s="286"/>
      <c r="J15" s="709"/>
      <c r="K15" s="709"/>
      <c r="L15" s="289"/>
      <c r="M15" s="210"/>
      <c r="N15" s="211"/>
    </row>
    <row r="16" spans="1:14" ht="15" customHeight="1" x14ac:dyDescent="0.4">
      <c r="A16" s="708">
        <v>16</v>
      </c>
      <c r="B16" s="301"/>
      <c r="C16" s="295"/>
      <c r="D16" s="295" t="s">
        <v>6</v>
      </c>
      <c r="E16" s="296"/>
      <c r="F16" s="293" t="s">
        <v>51</v>
      </c>
      <c r="G16" s="293"/>
      <c r="H16" s="286"/>
      <c r="I16" s="212"/>
      <c r="J16" s="668"/>
      <c r="K16" s="294">
        <f>I16+J16</f>
        <v>0</v>
      </c>
      <c r="L16" s="289"/>
      <c r="M16" s="210" t="s">
        <v>284</v>
      </c>
      <c r="N16" s="213"/>
    </row>
    <row r="17" spans="1:14" ht="15" customHeight="1" x14ac:dyDescent="0.4">
      <c r="A17" s="708">
        <v>17</v>
      </c>
      <c r="B17" s="302"/>
      <c r="C17" s="295"/>
      <c r="D17" s="295"/>
      <c r="E17" s="295"/>
      <c r="F17" s="293" t="s">
        <v>52</v>
      </c>
      <c r="G17" s="293"/>
      <c r="H17" s="286"/>
      <c r="I17" s="212">
        <v>773</v>
      </c>
      <c r="J17" s="668"/>
      <c r="K17" s="294">
        <f>I17+J17</f>
        <v>773</v>
      </c>
      <c r="L17" s="289"/>
      <c r="M17" s="210"/>
      <c r="N17" s="214"/>
    </row>
    <row r="18" spans="1:14" ht="15" customHeight="1" x14ac:dyDescent="0.4">
      <c r="A18" s="708">
        <v>18</v>
      </c>
      <c r="B18" s="301"/>
      <c r="C18" s="295"/>
      <c r="D18" s="295"/>
      <c r="E18" s="295"/>
      <c r="F18" s="293"/>
      <c r="G18" s="293"/>
      <c r="H18" s="293"/>
      <c r="I18" s="293"/>
      <c r="J18" s="716"/>
      <c r="K18" s="716"/>
      <c r="L18" s="289"/>
      <c r="M18" s="210"/>
      <c r="N18" s="211"/>
    </row>
    <row r="19" spans="1:14" ht="15" customHeight="1" x14ac:dyDescent="0.4">
      <c r="A19" s="708">
        <v>19</v>
      </c>
      <c r="B19" s="301"/>
      <c r="C19" s="295"/>
      <c r="D19" s="295" t="s">
        <v>5</v>
      </c>
      <c r="E19" s="295"/>
      <c r="F19" s="293" t="s">
        <v>245</v>
      </c>
      <c r="G19" s="293"/>
      <c r="H19" s="286"/>
      <c r="I19" s="212"/>
      <c r="J19" s="668"/>
      <c r="K19" s="294">
        <f>I19+J19</f>
        <v>0</v>
      </c>
      <c r="L19" s="289"/>
      <c r="M19" s="210"/>
      <c r="N19" s="213"/>
    </row>
    <row r="20" spans="1:14" ht="15" customHeight="1" x14ac:dyDescent="0.4">
      <c r="A20" s="708">
        <v>20</v>
      </c>
      <c r="B20" s="301"/>
      <c r="C20" s="295"/>
      <c r="D20" s="295"/>
      <c r="E20" s="295"/>
      <c r="F20" s="293" t="s">
        <v>215</v>
      </c>
      <c r="G20" s="293"/>
      <c r="H20" s="286"/>
      <c r="I20" s="212"/>
      <c r="J20" s="668"/>
      <c r="K20" s="294">
        <f>I20+J20</f>
        <v>0</v>
      </c>
      <c r="L20" s="289"/>
      <c r="M20" s="210"/>
      <c r="N20" s="211"/>
    </row>
    <row r="21" spans="1:14" s="665" customFormat="1" ht="15" customHeight="1" x14ac:dyDescent="0.4">
      <c r="A21" s="708">
        <v>21</v>
      </c>
      <c r="B21" s="301"/>
      <c r="C21" s="295"/>
      <c r="D21" s="295"/>
      <c r="E21" s="295"/>
      <c r="F21" s="716"/>
      <c r="G21" s="522" t="s">
        <v>3</v>
      </c>
      <c r="H21" s="286"/>
      <c r="I21" s="291">
        <f>SUM(I16:I17)-SUM(I19:I20)</f>
        <v>773</v>
      </c>
      <c r="J21" s="291">
        <f>SUM(J16:J17)-SUM(J19:J20)</f>
        <v>0</v>
      </c>
      <c r="K21" s="291">
        <f>SUM(K16:K17)-SUM(K19:K20)</f>
        <v>773</v>
      </c>
      <c r="L21" s="712"/>
      <c r="M21" s="666"/>
      <c r="N21" s="667"/>
    </row>
    <row r="22" spans="1:14" s="665" customFormat="1" ht="15" customHeight="1" x14ac:dyDescent="0.4">
      <c r="A22" s="708">
        <v>22</v>
      </c>
      <c r="B22" s="301"/>
      <c r="C22" s="295"/>
      <c r="D22" s="295" t="s">
        <v>5</v>
      </c>
      <c r="E22" s="295"/>
      <c r="F22" s="293" t="s">
        <v>119</v>
      </c>
      <c r="G22" s="293"/>
      <c r="H22" s="286"/>
      <c r="I22" s="291">
        <f>'S4c.PQ RAB Value Rolled F.'!P65</f>
        <v>0</v>
      </c>
      <c r="J22" s="291">
        <f>'S4d. ID-only RAB Value Rolled F'!P32</f>
        <v>0</v>
      </c>
      <c r="K22" s="291">
        <f>I22+J22</f>
        <v>0</v>
      </c>
      <c r="L22" s="712"/>
      <c r="M22" s="666"/>
      <c r="N22" s="667"/>
    </row>
    <row r="23" spans="1:14" ht="15" customHeight="1" x14ac:dyDescent="0.4">
      <c r="A23" s="708">
        <v>23</v>
      </c>
      <c r="B23" s="301"/>
      <c r="C23" s="295"/>
      <c r="D23" s="295"/>
      <c r="E23" s="295"/>
      <c r="F23" s="296"/>
      <c r="G23" s="296"/>
      <c r="H23" s="296"/>
      <c r="I23" s="296"/>
      <c r="J23" s="296"/>
      <c r="K23" s="296"/>
      <c r="L23" s="296"/>
      <c r="M23" s="210"/>
      <c r="N23" s="211"/>
    </row>
    <row r="24" spans="1:14" ht="15" customHeight="1" x14ac:dyDescent="0.4">
      <c r="A24" s="708">
        <v>24</v>
      </c>
      <c r="B24" s="301"/>
      <c r="C24" s="295"/>
      <c r="D24" s="295"/>
      <c r="E24" s="296" t="s">
        <v>259</v>
      </c>
      <c r="F24" s="296"/>
      <c r="G24" s="293"/>
      <c r="H24" s="286"/>
      <c r="I24" s="286"/>
      <c r="J24" s="709"/>
      <c r="K24" s="709"/>
      <c r="L24" s="289"/>
      <c r="M24" s="210"/>
      <c r="N24" s="213"/>
    </row>
    <row r="25" spans="1:14" ht="15" customHeight="1" x14ac:dyDescent="0.4">
      <c r="A25" s="708">
        <v>25</v>
      </c>
      <c r="B25" s="301"/>
      <c r="C25" s="295"/>
      <c r="D25" s="295" t="s">
        <v>6</v>
      </c>
      <c r="E25" s="295"/>
      <c r="F25" s="293" t="s">
        <v>51</v>
      </c>
      <c r="G25" s="293"/>
      <c r="H25" s="286"/>
      <c r="I25" s="212"/>
      <c r="J25" s="668"/>
      <c r="K25" s="294">
        <f>I25+J25</f>
        <v>0</v>
      </c>
      <c r="L25" s="289"/>
      <c r="M25" s="210"/>
      <c r="N25" s="213"/>
    </row>
    <row r="26" spans="1:14" ht="15" customHeight="1" x14ac:dyDescent="0.4">
      <c r="A26" s="708">
        <v>26</v>
      </c>
      <c r="B26" s="301"/>
      <c r="C26" s="295"/>
      <c r="D26" s="295"/>
      <c r="E26" s="295"/>
      <c r="F26" s="293" t="s">
        <v>52</v>
      </c>
      <c r="G26" s="293"/>
      <c r="H26" s="286"/>
      <c r="I26" s="212">
        <v>1306</v>
      </c>
      <c r="J26" s="668"/>
      <c r="K26" s="294">
        <f>I26+J26</f>
        <v>1306</v>
      </c>
      <c r="L26" s="289"/>
      <c r="M26" s="210"/>
      <c r="N26" s="211"/>
    </row>
    <row r="27" spans="1:14" ht="15" customHeight="1" x14ac:dyDescent="0.4">
      <c r="A27" s="708">
        <v>27</v>
      </c>
      <c r="B27" s="301"/>
      <c r="C27" s="295"/>
      <c r="D27" s="295"/>
      <c r="E27" s="295"/>
      <c r="F27" s="303"/>
      <c r="G27" s="293"/>
      <c r="H27" s="286"/>
      <c r="I27" s="286"/>
      <c r="J27" s="709"/>
      <c r="K27" s="709"/>
      <c r="L27" s="289"/>
      <c r="M27" s="210"/>
      <c r="N27" s="211"/>
    </row>
    <row r="28" spans="1:14" ht="15" customHeight="1" x14ac:dyDescent="0.4">
      <c r="A28" s="708">
        <v>28</v>
      </c>
      <c r="B28" s="301"/>
      <c r="C28" s="295"/>
      <c r="D28" s="295" t="s">
        <v>5</v>
      </c>
      <c r="E28" s="295"/>
      <c r="F28" s="293" t="s">
        <v>245</v>
      </c>
      <c r="G28" s="293"/>
      <c r="H28" s="286"/>
      <c r="I28" s="212"/>
      <c r="J28" s="668"/>
      <c r="K28" s="294">
        <f>I28+J28</f>
        <v>0</v>
      </c>
      <c r="L28" s="289"/>
      <c r="M28" s="210"/>
      <c r="N28" s="211"/>
    </row>
    <row r="29" spans="1:14" ht="15" customHeight="1" x14ac:dyDescent="0.4">
      <c r="A29" s="708">
        <v>29</v>
      </c>
      <c r="B29" s="301"/>
      <c r="C29" s="295"/>
      <c r="D29" s="295"/>
      <c r="E29" s="295"/>
      <c r="F29" s="293" t="s">
        <v>215</v>
      </c>
      <c r="G29" s="293"/>
      <c r="H29" s="286"/>
      <c r="I29" s="212"/>
      <c r="J29" s="668"/>
      <c r="K29" s="294">
        <f>I29+J29</f>
        <v>0</v>
      </c>
      <c r="L29" s="289"/>
      <c r="M29" s="210"/>
      <c r="N29" s="211"/>
    </row>
    <row r="30" spans="1:14" ht="15" customHeight="1" x14ac:dyDescent="0.4">
      <c r="A30" s="708">
        <v>30</v>
      </c>
      <c r="B30" s="301"/>
      <c r="C30" s="295"/>
      <c r="D30" s="295"/>
      <c r="E30" s="295"/>
      <c r="F30" s="293"/>
      <c r="G30" s="522" t="s">
        <v>3</v>
      </c>
      <c r="H30" s="286"/>
      <c r="I30" s="291">
        <f>SUM(I25:I26)-SUM(I28:I29)</f>
        <v>1306</v>
      </c>
      <c r="J30" s="291">
        <f t="shared" ref="J30:K30" si="2">SUM(J25:J26)-SUM(J28:J29)</f>
        <v>0</v>
      </c>
      <c r="K30" s="291">
        <f t="shared" si="2"/>
        <v>1306</v>
      </c>
      <c r="L30" s="289"/>
      <c r="M30" s="210"/>
      <c r="N30" s="211"/>
    </row>
    <row r="31" spans="1:14" ht="15" customHeight="1" x14ac:dyDescent="0.4">
      <c r="A31" s="708">
        <v>31</v>
      </c>
      <c r="B31" s="286"/>
      <c r="C31" s="295"/>
      <c r="D31" s="295" t="s">
        <v>5</v>
      </c>
      <c r="E31" s="295"/>
      <c r="F31" s="293" t="s">
        <v>53</v>
      </c>
      <c r="G31" s="286"/>
      <c r="H31" s="286"/>
      <c r="I31" s="714">
        <f>' S2b. Crown financing &amp; NDI'!J50</f>
        <v>22898.399999999998</v>
      </c>
      <c r="J31" s="714">
        <f>' S2b. Crown financing &amp; NDI'!L50</f>
        <v>5724.5999999999995</v>
      </c>
      <c r="K31" s="714">
        <f>I31+J31</f>
        <v>28622.999999999996</v>
      </c>
      <c r="L31" s="289"/>
      <c r="M31" s="210" t="s">
        <v>1065</v>
      </c>
      <c r="N31" s="211"/>
    </row>
    <row r="32" spans="1:14" ht="15" customHeight="1" thickBot="1" x14ac:dyDescent="0.45">
      <c r="A32" s="708">
        <v>32</v>
      </c>
      <c r="B32" s="286"/>
      <c r="C32" s="292"/>
      <c r="D32" s="292"/>
      <c r="E32" s="292"/>
      <c r="F32" s="286"/>
      <c r="G32" s="286"/>
      <c r="H32" s="286"/>
      <c r="I32" s="286"/>
      <c r="J32" s="709"/>
      <c r="K32" s="709"/>
      <c r="L32" s="289"/>
      <c r="M32" s="210"/>
      <c r="N32" s="211"/>
    </row>
    <row r="33" spans="1:14" ht="15" customHeight="1" thickBot="1" x14ac:dyDescent="0.45">
      <c r="A33" s="708">
        <v>33</v>
      </c>
      <c r="B33" s="286"/>
      <c r="C33" s="292"/>
      <c r="D33" s="292"/>
      <c r="E33" s="292"/>
      <c r="F33" s="290" t="s">
        <v>54</v>
      </c>
      <c r="G33" s="286"/>
      <c r="H33" s="286"/>
      <c r="I33" s="297">
        <f>I9+I12-I13+I21-I22+I30-I31</f>
        <v>66533.600000000006</v>
      </c>
      <c r="J33" s="717">
        <f t="shared" ref="J33:K33" si="3">J9+J12-J13+J21-J22+J30-J31</f>
        <v>18628.400000000001</v>
      </c>
      <c r="K33" s="717">
        <f t="shared" si="3"/>
        <v>85162</v>
      </c>
      <c r="L33" s="289"/>
      <c r="M33" s="210"/>
      <c r="N33" s="211"/>
    </row>
    <row r="34" spans="1:14" ht="15" customHeight="1" x14ac:dyDescent="0.4">
      <c r="A34" s="708">
        <v>34</v>
      </c>
      <c r="B34" s="286"/>
      <c r="C34" s="292"/>
      <c r="D34" s="292"/>
      <c r="E34" s="292"/>
      <c r="F34" s="290"/>
      <c r="G34" s="286"/>
      <c r="H34" s="286"/>
      <c r="I34" s="286"/>
      <c r="J34" s="709"/>
      <c r="K34" s="709"/>
      <c r="L34" s="289"/>
      <c r="M34" s="210"/>
      <c r="N34" s="211"/>
    </row>
    <row r="35" spans="1:14" ht="15" customHeight="1" x14ac:dyDescent="0.4">
      <c r="A35" s="708">
        <v>35</v>
      </c>
      <c r="B35" s="286"/>
      <c r="C35" s="292"/>
      <c r="D35" s="292" t="s">
        <v>5</v>
      </c>
      <c r="E35" s="292"/>
      <c r="F35" s="286" t="s">
        <v>55</v>
      </c>
      <c r="G35" s="286"/>
      <c r="H35" s="286"/>
      <c r="I35" s="212"/>
      <c r="J35" s="668"/>
      <c r="K35" s="668"/>
      <c r="L35" s="289" t="s">
        <v>7</v>
      </c>
      <c r="M35" s="210"/>
      <c r="N35" s="211"/>
    </row>
    <row r="36" spans="1:14" ht="15" customHeight="1" x14ac:dyDescent="0.4">
      <c r="A36" s="708">
        <v>36</v>
      </c>
      <c r="B36" s="286"/>
      <c r="C36" s="292"/>
      <c r="D36" s="292"/>
      <c r="E36" s="292"/>
      <c r="F36" s="304" t="s">
        <v>56</v>
      </c>
      <c r="G36" s="286"/>
      <c r="H36" s="286"/>
      <c r="I36" s="291">
        <f>IF(I33&lt;0,0,MAX(I33-I35,0))</f>
        <v>66533.600000000006</v>
      </c>
      <c r="J36" s="291">
        <f t="shared" ref="J36:K36" si="4">IF(J33&lt;0,0,MAX(J33-J35,0))</f>
        <v>18628.400000000001</v>
      </c>
      <c r="K36" s="291">
        <f t="shared" si="4"/>
        <v>85162</v>
      </c>
      <c r="L36" s="289" t="s">
        <v>7</v>
      </c>
      <c r="M36" s="210"/>
      <c r="N36" s="211"/>
    </row>
    <row r="37" spans="1:14" ht="15" customHeight="1" x14ac:dyDescent="0.4">
      <c r="A37" s="708">
        <v>37</v>
      </c>
      <c r="B37" s="286"/>
      <c r="C37" s="292"/>
      <c r="D37" s="292"/>
      <c r="E37" s="292"/>
      <c r="F37" s="286"/>
      <c r="G37" s="286"/>
      <c r="H37" s="286"/>
      <c r="I37" s="286"/>
      <c r="J37" s="709"/>
      <c r="K37" s="709"/>
      <c r="L37" s="289"/>
      <c r="M37" s="210"/>
      <c r="N37" s="211"/>
    </row>
    <row r="38" spans="1:14" ht="15" customHeight="1" thickBot="1" x14ac:dyDescent="0.45">
      <c r="A38" s="708">
        <v>38</v>
      </c>
      <c r="B38" s="286"/>
      <c r="C38" s="286"/>
      <c r="D38" s="286"/>
      <c r="E38" s="286"/>
      <c r="F38" s="286" t="s">
        <v>30</v>
      </c>
      <c r="G38" s="286"/>
      <c r="H38" s="215">
        <v>0.28000000000000003</v>
      </c>
      <c r="I38" s="709"/>
      <c r="J38" s="709"/>
      <c r="K38" s="709"/>
      <c r="L38" s="289"/>
      <c r="M38" s="210"/>
      <c r="N38" s="211"/>
    </row>
    <row r="39" spans="1:14" ht="15" customHeight="1" thickBot="1" x14ac:dyDescent="0.45">
      <c r="A39" s="708">
        <v>39</v>
      </c>
      <c r="B39" s="286"/>
      <c r="C39" s="286"/>
      <c r="D39" s="286"/>
      <c r="E39" s="290" t="s">
        <v>22</v>
      </c>
      <c r="F39" s="290"/>
      <c r="G39" s="286"/>
      <c r="H39" s="286"/>
      <c r="I39" s="297">
        <f>IF(I36&lt;0,0,I36*H38)</f>
        <v>18629.408000000003</v>
      </c>
      <c r="J39" s="717">
        <f>IF(J36&lt;0,0,J36*H38)</f>
        <v>5215.9520000000011</v>
      </c>
      <c r="K39" s="717">
        <f>IF(K36&lt;0,0,K36*H38)</f>
        <v>23845.360000000001</v>
      </c>
      <c r="L39" s="289" t="s">
        <v>7</v>
      </c>
      <c r="M39" s="210" t="s">
        <v>136</v>
      </c>
      <c r="N39" s="211"/>
    </row>
    <row r="40" spans="1:14" ht="15" customHeight="1" x14ac:dyDescent="0.4">
      <c r="A40" s="708">
        <v>40</v>
      </c>
      <c r="B40" s="286"/>
      <c r="C40" s="286"/>
      <c r="D40" s="286"/>
      <c r="E40" s="286"/>
      <c r="F40" s="286"/>
      <c r="G40" s="286"/>
      <c r="H40" s="286"/>
      <c r="I40" s="286"/>
      <c r="J40" s="709"/>
      <c r="K40" s="709"/>
      <c r="L40" s="289"/>
      <c r="M40" s="210"/>
      <c r="N40" s="211"/>
    </row>
    <row r="41" spans="1:14" ht="15" customHeight="1" x14ac:dyDescent="0.45">
      <c r="A41" s="708">
        <v>41</v>
      </c>
      <c r="B41" s="286"/>
      <c r="C41" s="286" t="s">
        <v>260</v>
      </c>
      <c r="D41" s="305"/>
      <c r="E41" s="305"/>
      <c r="F41" s="286"/>
      <c r="G41" s="286"/>
      <c r="H41" s="286"/>
      <c r="I41" s="286"/>
      <c r="J41" s="709"/>
      <c r="K41" s="709"/>
      <c r="L41" s="289"/>
      <c r="M41" s="210"/>
      <c r="N41" s="211"/>
    </row>
    <row r="42" spans="1:14" ht="15" customHeight="1" x14ac:dyDescent="0.4">
      <c r="A42" s="708">
        <v>42</v>
      </c>
      <c r="B42" s="286"/>
      <c r="C42" s="304"/>
      <c r="D42" s="306"/>
      <c r="E42" s="306"/>
      <c r="F42" s="286"/>
      <c r="G42" s="286"/>
      <c r="H42" s="286"/>
      <c r="I42" s="286"/>
      <c r="J42" s="709"/>
      <c r="K42" s="709"/>
      <c r="L42" s="289"/>
      <c r="M42" s="210"/>
      <c r="N42" s="211"/>
    </row>
    <row r="43" spans="1:14" ht="15" customHeight="1" x14ac:dyDescent="0.6">
      <c r="A43" s="708">
        <v>43</v>
      </c>
      <c r="B43" s="286"/>
      <c r="C43" s="307"/>
      <c r="D43" s="307"/>
      <c r="E43" s="307"/>
      <c r="F43" s="286"/>
      <c r="G43" s="286"/>
      <c r="H43" s="286"/>
      <c r="I43" s="286"/>
      <c r="J43" s="709"/>
      <c r="K43" s="709"/>
      <c r="L43" s="289"/>
      <c r="M43" s="210"/>
      <c r="N43" s="211"/>
    </row>
    <row r="44" spans="1:14" ht="15" customHeight="1" x14ac:dyDescent="0.55000000000000004">
      <c r="A44" s="708">
        <v>44</v>
      </c>
      <c r="B44" s="286"/>
      <c r="C44" s="287" t="s">
        <v>1111</v>
      </c>
      <c r="D44" s="287"/>
      <c r="E44" s="287"/>
      <c r="F44" s="286"/>
      <c r="G44" s="286"/>
      <c r="H44" s="286"/>
      <c r="I44" s="286"/>
      <c r="J44" s="709"/>
      <c r="K44" s="709"/>
      <c r="L44" s="289"/>
      <c r="M44" s="210"/>
      <c r="N44" s="211"/>
    </row>
    <row r="45" spans="1:14" ht="19.5" x14ac:dyDescent="0.6">
      <c r="A45" s="708">
        <v>45</v>
      </c>
      <c r="B45" s="286"/>
      <c r="C45" s="307"/>
      <c r="D45" s="307"/>
      <c r="E45" s="307"/>
      <c r="F45" s="303" t="s">
        <v>261</v>
      </c>
      <c r="G45" s="286"/>
      <c r="H45" s="286"/>
      <c r="I45" s="286"/>
      <c r="J45" s="709"/>
      <c r="K45" s="709"/>
      <c r="L45" s="289"/>
      <c r="M45" s="210"/>
      <c r="N45" s="211"/>
    </row>
    <row r="46" spans="1:14" ht="15" customHeight="1" x14ac:dyDescent="0.4">
      <c r="A46" s="708">
        <v>46</v>
      </c>
      <c r="B46" s="286"/>
      <c r="C46" s="286"/>
      <c r="D46" s="286"/>
      <c r="E46" s="286"/>
      <c r="F46" s="286"/>
      <c r="G46" s="286"/>
      <c r="H46" s="286"/>
      <c r="I46" s="286"/>
      <c r="J46" s="709"/>
      <c r="K46" s="709"/>
      <c r="L46" s="289"/>
      <c r="M46" s="210"/>
      <c r="N46" s="211"/>
    </row>
    <row r="47" spans="1:14" ht="15" customHeight="1" x14ac:dyDescent="0.55000000000000004">
      <c r="A47" s="708">
        <v>47</v>
      </c>
      <c r="B47" s="286"/>
      <c r="C47" s="287" t="s">
        <v>1112</v>
      </c>
      <c r="D47" s="287"/>
      <c r="E47" s="287"/>
      <c r="F47" s="286"/>
      <c r="G47" s="286"/>
      <c r="H47" s="286"/>
      <c r="I47" s="286"/>
      <c r="J47" s="709"/>
      <c r="K47" s="709"/>
      <c r="L47" s="289"/>
      <c r="M47" s="210"/>
      <c r="N47" s="211"/>
    </row>
    <row r="48" spans="1:14" ht="15" customHeight="1" x14ac:dyDescent="0.4">
      <c r="A48" s="708">
        <v>48</v>
      </c>
      <c r="B48" s="286"/>
      <c r="C48" s="286"/>
      <c r="D48" s="286"/>
      <c r="E48" s="286"/>
      <c r="F48" s="286"/>
      <c r="G48" s="286"/>
      <c r="H48" s="286"/>
      <c r="I48" s="286"/>
      <c r="J48" s="709"/>
      <c r="K48" s="709"/>
      <c r="L48" s="289"/>
      <c r="M48" s="210"/>
      <c r="N48" s="211"/>
    </row>
    <row r="49" spans="1:14" ht="15" customHeight="1" thickBot="1" x14ac:dyDescent="0.45">
      <c r="A49" s="708">
        <v>49</v>
      </c>
      <c r="B49" s="286"/>
      <c r="C49" s="286"/>
      <c r="D49" s="286"/>
      <c r="E49" s="308" t="s">
        <v>57</v>
      </c>
      <c r="F49" s="308"/>
      <c r="G49" s="286"/>
      <c r="H49" s="286"/>
      <c r="I49" s="212"/>
      <c r="J49" s="668"/>
      <c r="K49" s="668"/>
      <c r="L49" s="289"/>
      <c r="M49" s="216"/>
      <c r="N49" s="217" t="s">
        <v>262</v>
      </c>
    </row>
    <row r="50" spans="1:14" ht="15" customHeight="1" x14ac:dyDescent="0.4">
      <c r="A50" s="708">
        <v>50</v>
      </c>
      <c r="B50" s="286"/>
      <c r="C50" s="309"/>
      <c r="D50" s="310" t="s">
        <v>6</v>
      </c>
      <c r="E50" s="309"/>
      <c r="F50" s="311" t="s">
        <v>58</v>
      </c>
      <c r="G50" s="286"/>
      <c r="H50" s="286"/>
      <c r="I50" s="212"/>
      <c r="J50" s="668"/>
      <c r="K50" s="668"/>
      <c r="L50" s="289"/>
      <c r="M50" s="210"/>
      <c r="N50" s="211"/>
    </row>
    <row r="51" spans="1:14" ht="15" customHeight="1" x14ac:dyDescent="0.4">
      <c r="A51" s="708">
        <v>51</v>
      </c>
      <c r="B51" s="286"/>
      <c r="C51" s="309"/>
      <c r="D51" s="310" t="s">
        <v>5</v>
      </c>
      <c r="E51" s="309"/>
      <c r="F51" s="311" t="s">
        <v>55</v>
      </c>
      <c r="G51" s="286"/>
      <c r="H51" s="286"/>
      <c r="I51" s="212"/>
      <c r="J51" s="668"/>
      <c r="K51" s="668"/>
      <c r="L51" s="289"/>
      <c r="M51" s="210"/>
      <c r="N51" s="211"/>
    </row>
    <row r="52" spans="1:14" ht="15" customHeight="1" x14ac:dyDescent="0.4">
      <c r="A52" s="708">
        <v>52</v>
      </c>
      <c r="B52" s="286"/>
      <c r="C52" s="286"/>
      <c r="D52" s="286"/>
      <c r="E52" s="308" t="s">
        <v>59</v>
      </c>
      <c r="F52" s="308"/>
      <c r="G52" s="286"/>
      <c r="H52" s="286"/>
      <c r="I52" s="298">
        <f>I49+I50-I51</f>
        <v>0</v>
      </c>
      <c r="J52" s="719">
        <f t="shared" ref="J52:K52" si="5">J49+J50-J51</f>
        <v>0</v>
      </c>
      <c r="K52" s="719">
        <f t="shared" si="5"/>
        <v>0</v>
      </c>
      <c r="L52" s="289"/>
      <c r="M52" s="210"/>
      <c r="N52" s="211"/>
    </row>
    <row r="53" spans="1:14" ht="30" customHeight="1" x14ac:dyDescent="0.55000000000000004">
      <c r="A53" s="708">
        <v>53</v>
      </c>
      <c r="B53" s="286"/>
      <c r="C53" s="287" t="s">
        <v>1113</v>
      </c>
      <c r="D53" s="287"/>
      <c r="E53" s="287"/>
      <c r="F53" s="286"/>
      <c r="G53" s="286"/>
      <c r="H53" s="286"/>
      <c r="I53" s="286"/>
      <c r="J53" s="709"/>
      <c r="K53" s="709"/>
      <c r="L53" s="289"/>
      <c r="M53" s="210"/>
      <c r="N53" s="211"/>
    </row>
    <row r="54" spans="1:14" ht="15" customHeight="1" x14ac:dyDescent="0.4">
      <c r="A54" s="708">
        <v>54</v>
      </c>
      <c r="B54" s="286"/>
      <c r="C54" s="286"/>
      <c r="D54" s="286"/>
      <c r="E54" s="286"/>
      <c r="F54" s="286"/>
      <c r="G54" s="286"/>
      <c r="H54" s="286"/>
      <c r="I54" s="288" t="s">
        <v>19</v>
      </c>
      <c r="J54" s="711" t="s">
        <v>19</v>
      </c>
      <c r="K54" s="711" t="s">
        <v>19</v>
      </c>
      <c r="L54" s="289"/>
      <c r="M54" s="210"/>
      <c r="N54" s="211"/>
    </row>
    <row r="55" spans="1:14" ht="15" customHeight="1" thickBot="1" x14ac:dyDescent="0.45">
      <c r="A55" s="708">
        <v>55</v>
      </c>
      <c r="B55" s="286"/>
      <c r="C55" s="286"/>
      <c r="D55" s="286"/>
      <c r="E55" s="290" t="s">
        <v>140</v>
      </c>
      <c r="F55" s="290"/>
      <c r="G55" s="286"/>
      <c r="H55" s="286"/>
      <c r="I55" s="568">
        <v>199693</v>
      </c>
      <c r="J55" s="668">
        <v>199693</v>
      </c>
      <c r="K55" s="668">
        <v>199693</v>
      </c>
      <c r="L55" s="289"/>
      <c r="M55" s="216"/>
      <c r="N55" s="217" t="s">
        <v>262</v>
      </c>
    </row>
    <row r="56" spans="1:14" ht="15" customHeight="1" x14ac:dyDescent="0.4">
      <c r="A56" s="708">
        <v>56</v>
      </c>
      <c r="B56" s="286"/>
      <c r="C56" s="304"/>
      <c r="D56" s="310" t="s">
        <v>5</v>
      </c>
      <c r="E56" s="304"/>
      <c r="F56" s="312" t="s">
        <v>120</v>
      </c>
      <c r="G56" s="286"/>
      <c r="H56" s="286"/>
      <c r="I56" s="568">
        <v>25647</v>
      </c>
      <c r="J56" s="668">
        <v>25647</v>
      </c>
      <c r="K56" s="668">
        <v>25647</v>
      </c>
      <c r="L56" s="289"/>
      <c r="M56" s="210"/>
      <c r="N56" s="211"/>
    </row>
    <row r="57" spans="1:14" ht="15" customHeight="1" x14ac:dyDescent="0.4">
      <c r="A57" s="708">
        <v>57</v>
      </c>
      <c r="B57" s="286"/>
      <c r="C57" s="304"/>
      <c r="D57" s="310" t="s">
        <v>6</v>
      </c>
      <c r="E57" s="304"/>
      <c r="F57" s="293" t="s">
        <v>60</v>
      </c>
      <c r="G57" s="286"/>
      <c r="H57" s="286"/>
      <c r="I57" s="568">
        <v>23245</v>
      </c>
      <c r="J57" s="668">
        <v>23245</v>
      </c>
      <c r="K57" s="668">
        <v>23245</v>
      </c>
      <c r="L57" s="289"/>
      <c r="M57" s="210"/>
      <c r="N57" s="211"/>
    </row>
    <row r="58" spans="1:14" ht="15" customHeight="1" x14ac:dyDescent="0.4">
      <c r="A58" s="708">
        <v>58</v>
      </c>
      <c r="B58" s="286"/>
      <c r="C58" s="304"/>
      <c r="D58" s="310" t="s">
        <v>5</v>
      </c>
      <c r="E58" s="304"/>
      <c r="F58" s="293" t="s">
        <v>61</v>
      </c>
      <c r="G58" s="286"/>
      <c r="H58" s="286"/>
      <c r="I58" s="568">
        <v>85</v>
      </c>
      <c r="J58" s="668">
        <v>85</v>
      </c>
      <c r="K58" s="668">
        <v>85</v>
      </c>
      <c r="L58" s="289"/>
      <c r="M58" s="210"/>
      <c r="N58" s="211"/>
    </row>
    <row r="59" spans="1:14" ht="15" customHeight="1" x14ac:dyDescent="0.4">
      <c r="A59" s="708">
        <v>59</v>
      </c>
      <c r="B59" s="286"/>
      <c r="C59" s="304"/>
      <c r="D59" s="310" t="s">
        <v>6</v>
      </c>
      <c r="E59" s="304"/>
      <c r="F59" s="293" t="s">
        <v>26</v>
      </c>
      <c r="G59" s="286"/>
      <c r="H59" s="286"/>
      <c r="I59" s="568">
        <v>1044</v>
      </c>
      <c r="J59" s="668">
        <v>1044</v>
      </c>
      <c r="K59" s="668">
        <v>1044</v>
      </c>
      <c r="L59" s="289"/>
      <c r="M59" s="210"/>
      <c r="N59" s="211"/>
    </row>
    <row r="60" spans="1:14" ht="15" customHeight="1" thickBot="1" x14ac:dyDescent="0.45">
      <c r="A60" s="708">
        <v>60</v>
      </c>
      <c r="B60" s="286"/>
      <c r="C60" s="304"/>
      <c r="D60" s="310" t="s">
        <v>6</v>
      </c>
      <c r="E60" s="304"/>
      <c r="F60" s="293" t="s">
        <v>160</v>
      </c>
      <c r="G60" s="286"/>
      <c r="H60" s="286"/>
      <c r="I60" s="212"/>
      <c r="J60" s="668"/>
      <c r="K60" s="668"/>
      <c r="L60" s="289"/>
      <c r="M60" s="210"/>
      <c r="N60" s="211"/>
    </row>
    <row r="61" spans="1:14" ht="15" customHeight="1" thickBot="1" x14ac:dyDescent="0.45">
      <c r="A61" s="708">
        <v>61</v>
      </c>
      <c r="B61" s="286"/>
      <c r="C61" s="286"/>
      <c r="D61" s="286"/>
      <c r="E61" s="290" t="s">
        <v>263</v>
      </c>
      <c r="F61" s="290"/>
      <c r="G61" s="286"/>
      <c r="H61" s="286"/>
      <c r="I61" s="297">
        <f>I55-I56+I57-I58+I59+I60</f>
        <v>198250</v>
      </c>
      <c r="J61" s="717">
        <f t="shared" ref="J61:K61" si="6">J55-J56+J57-J58+J59+J60</f>
        <v>198250</v>
      </c>
      <c r="K61" s="717">
        <f t="shared" si="6"/>
        <v>198250</v>
      </c>
      <c r="L61" s="289"/>
      <c r="M61" s="210"/>
      <c r="N61" s="211"/>
    </row>
    <row r="62" spans="1:14" ht="15" customHeight="1" x14ac:dyDescent="0.4">
      <c r="A62" s="708">
        <v>62</v>
      </c>
      <c r="B62" s="299"/>
      <c r="C62" s="299"/>
      <c r="D62" s="299"/>
      <c r="E62" s="299"/>
      <c r="F62" s="299"/>
      <c r="G62" s="299"/>
      <c r="H62" s="299"/>
      <c r="I62" s="299"/>
      <c r="J62" s="720"/>
      <c r="K62" s="299"/>
      <c r="L62" s="300"/>
      <c r="M62" s="210"/>
      <c r="N62" s="211"/>
    </row>
  </sheetData>
  <sheetProtection formatRows="0" insertRows="0"/>
  <mergeCells count="3">
    <mergeCell ref="H2:K2"/>
    <mergeCell ref="H3:K3"/>
    <mergeCell ref="A5:K5"/>
  </mergeCells>
  <pageMargins left="0.70866141732283472" right="0.70866141732283472" top="0.74803149606299213" bottom="0.74803149606299213" header="0.31496062992125984" footer="0.31496062992125984"/>
  <pageSetup paperSize="9" scale="54" orientation="portrait" r:id="rId1"/>
  <headerFooter>
    <oddHeader>&amp;CCommerce Commission Information Disclosure Template</oddHeader>
    <oddFooter>&amp;L&amp;F&amp;C&amp;P&amp;R&amp;A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0">
    <tabColor rgb="FF99CCFF"/>
    <pageSetUpPr fitToPage="1"/>
  </sheetPr>
  <dimension ref="A1:N119"/>
  <sheetViews>
    <sheetView showGridLines="0" view="pageBreakPreview" zoomScaleNormal="100" zoomScaleSheetLayoutView="100" workbookViewId="0">
      <selection activeCell="A6" sqref="A6"/>
    </sheetView>
  </sheetViews>
  <sheetFormatPr defaultColWidth="9.1328125" defaultRowHeight="14.25" x14ac:dyDescent="0.45"/>
  <cols>
    <col min="1" max="1" width="4.73046875" style="15" customWidth="1"/>
    <col min="2" max="2" width="3.1328125" style="15" customWidth="1"/>
    <col min="3" max="3" width="6.1328125" style="15" customWidth="1"/>
    <col min="4" max="5" width="2.265625" style="15" customWidth="1"/>
    <col min="6" max="6" width="27.86328125" style="15" customWidth="1"/>
    <col min="7" max="7" width="10.59765625" style="15" customWidth="1"/>
    <col min="8" max="8" width="40.73046875" style="15" customWidth="1"/>
    <col min="9" max="9" width="9" style="15" customWidth="1"/>
    <col min="10" max="12" width="16.73046875" style="15" customWidth="1"/>
    <col min="13" max="13" width="2.73046875" style="15" customWidth="1"/>
    <col min="14" max="14" width="14.3984375" style="31" customWidth="1"/>
    <col min="15" max="16384" width="9.1328125" style="15"/>
  </cols>
  <sheetData>
    <row r="1" spans="1:14" s="19" customFormat="1" ht="15" customHeight="1" x14ac:dyDescent="0.55000000000000004">
      <c r="A1" s="313"/>
      <c r="B1" s="220"/>
      <c r="C1" s="220"/>
      <c r="D1" s="220"/>
      <c r="E1" s="220"/>
      <c r="F1" s="220"/>
      <c r="G1" s="220"/>
      <c r="H1" s="220"/>
      <c r="I1" s="220"/>
      <c r="J1" s="220"/>
      <c r="K1" s="220"/>
      <c r="L1" s="220"/>
      <c r="M1" s="341"/>
      <c r="N1" s="31"/>
    </row>
    <row r="2" spans="1:14" s="19" customFormat="1" ht="18" customHeight="1" x14ac:dyDescent="0.5">
      <c r="A2" s="314"/>
      <c r="B2" s="342"/>
      <c r="C2" s="222"/>
      <c r="D2" s="222"/>
      <c r="E2" s="222"/>
      <c r="F2" s="222"/>
      <c r="G2" s="222"/>
      <c r="H2" s="222"/>
      <c r="I2" s="222"/>
      <c r="J2" s="201" t="s">
        <v>8</v>
      </c>
      <c r="K2" s="1184" t="s">
        <v>431</v>
      </c>
      <c r="L2" s="1185"/>
      <c r="M2" s="1186"/>
      <c r="N2" s="31"/>
    </row>
    <row r="3" spans="1:14" s="19" customFormat="1" ht="18" customHeight="1" x14ac:dyDescent="0.5">
      <c r="A3" s="314"/>
      <c r="B3" s="342"/>
      <c r="C3" s="222"/>
      <c r="D3" s="222"/>
      <c r="E3" s="222"/>
      <c r="F3" s="222"/>
      <c r="G3" s="222"/>
      <c r="H3" s="222"/>
      <c r="I3" s="222"/>
      <c r="J3" s="201" t="s">
        <v>122</v>
      </c>
      <c r="K3" s="1198" t="str">
        <f>IF(ISNUMBER(CoverSheet!$C$11),CoverSheet!$C$11,"")</f>
        <v/>
      </c>
      <c r="L3" s="1199"/>
      <c r="M3" s="1200"/>
      <c r="N3" s="31"/>
    </row>
    <row r="4" spans="1:14" s="19" customFormat="1" ht="21" x14ac:dyDescent="0.65">
      <c r="A4" s="200" t="s">
        <v>1129</v>
      </c>
      <c r="B4" s="222"/>
      <c r="C4" s="222"/>
      <c r="D4" s="222"/>
      <c r="E4" s="222"/>
      <c r="F4" s="222"/>
      <c r="G4" s="222"/>
      <c r="H4" s="222"/>
      <c r="I4" s="222"/>
      <c r="J4" s="222"/>
      <c r="K4" s="222"/>
      <c r="L4" s="222"/>
      <c r="M4" s="223"/>
      <c r="N4" s="31"/>
    </row>
    <row r="5" spans="1:14" ht="54.75" customHeight="1" x14ac:dyDescent="0.45">
      <c r="A5" s="1182" t="s">
        <v>1181</v>
      </c>
      <c r="B5" s="1183"/>
      <c r="C5" s="1183"/>
      <c r="D5" s="1183"/>
      <c r="E5" s="1183"/>
      <c r="F5" s="1183"/>
      <c r="G5" s="1183"/>
      <c r="H5" s="1183"/>
      <c r="I5" s="1183"/>
      <c r="J5" s="1183"/>
      <c r="K5" s="1183"/>
      <c r="L5" s="1183"/>
      <c r="M5" s="225"/>
      <c r="N5" s="36"/>
    </row>
    <row r="6" spans="1:14" s="19" customFormat="1" ht="15" customHeight="1" x14ac:dyDescent="0.45">
      <c r="A6" s="197" t="s">
        <v>138</v>
      </c>
      <c r="B6" s="316"/>
      <c r="C6" s="226"/>
      <c r="D6" s="226"/>
      <c r="E6" s="226"/>
      <c r="F6" s="226"/>
      <c r="G6" s="226"/>
      <c r="H6" s="226"/>
      <c r="I6" s="226"/>
      <c r="J6" s="222"/>
      <c r="K6" s="222"/>
      <c r="L6" s="222"/>
      <c r="M6" s="223"/>
      <c r="N6" s="31"/>
    </row>
    <row r="7" spans="1:14" s="2" customFormat="1" ht="30" customHeight="1" x14ac:dyDescent="0.55000000000000004">
      <c r="A7" s="169">
        <v>7</v>
      </c>
      <c r="B7" s="191"/>
      <c r="C7" s="227" t="s">
        <v>1130</v>
      </c>
      <c r="D7" s="191"/>
      <c r="E7" s="191"/>
      <c r="F7" s="191"/>
      <c r="G7" s="191"/>
      <c r="H7" s="191"/>
      <c r="I7" s="191"/>
      <c r="J7" s="191"/>
      <c r="K7" s="191"/>
      <c r="L7" s="191"/>
      <c r="M7" s="163"/>
      <c r="N7" s="34"/>
    </row>
    <row r="8" spans="1:14" s="2" customFormat="1" ht="36" customHeight="1" x14ac:dyDescent="0.5">
      <c r="A8" s="169">
        <v>8</v>
      </c>
      <c r="B8" s="191"/>
      <c r="C8" s="1228" t="s">
        <v>336</v>
      </c>
      <c r="D8" s="1228"/>
      <c r="E8" s="1228"/>
      <c r="F8" s="1228"/>
      <c r="G8" s="408"/>
      <c r="H8" s="408"/>
      <c r="I8" s="408"/>
      <c r="J8" s="344"/>
      <c r="K8" s="261" t="s">
        <v>93</v>
      </c>
      <c r="L8" s="344"/>
      <c r="M8" s="163"/>
      <c r="N8" s="34"/>
    </row>
    <row r="9" spans="1:14" s="2" customFormat="1" ht="18" customHeight="1" x14ac:dyDescent="0.5">
      <c r="A9" s="563">
        <v>9</v>
      </c>
      <c r="B9" s="191"/>
      <c r="C9" s="346"/>
      <c r="D9" s="228" t="s">
        <v>302</v>
      </c>
      <c r="E9" s="346"/>
      <c r="F9" s="346"/>
      <c r="G9" s="346"/>
      <c r="H9" s="228"/>
      <c r="I9" s="346"/>
      <c r="J9" s="261" t="s">
        <v>329</v>
      </c>
      <c r="K9" s="261" t="s">
        <v>331</v>
      </c>
      <c r="L9" s="261" t="s">
        <v>330</v>
      </c>
      <c r="M9" s="163"/>
      <c r="N9" s="34"/>
    </row>
    <row r="10" spans="1:14" s="2" customFormat="1" ht="15" customHeight="1" x14ac:dyDescent="0.5">
      <c r="A10" s="563">
        <v>10</v>
      </c>
      <c r="B10" s="191"/>
      <c r="C10" s="234"/>
      <c r="D10" s="191"/>
      <c r="E10" s="346"/>
      <c r="F10" s="238" t="s">
        <v>94</v>
      </c>
      <c r="G10" s="234"/>
      <c r="H10" s="228"/>
      <c r="I10" s="234"/>
      <c r="J10" s="1">
        <v>834976</v>
      </c>
      <c r="K10" s="1"/>
      <c r="L10" s="383">
        <f>J10+K10</f>
        <v>834976</v>
      </c>
      <c r="M10" s="163"/>
      <c r="N10" s="34"/>
    </row>
    <row r="11" spans="1:14" s="2" customFormat="1" ht="15" customHeight="1" x14ac:dyDescent="0.5">
      <c r="A11" s="563">
        <v>11</v>
      </c>
      <c r="B11" s="191"/>
      <c r="C11" s="234"/>
      <c r="D11" s="191"/>
      <c r="E11" s="346"/>
      <c r="F11" s="238" t="s">
        <v>95</v>
      </c>
      <c r="G11" s="234"/>
      <c r="H11" s="228"/>
      <c r="I11" s="234"/>
      <c r="J11" s="1"/>
      <c r="K11" s="1"/>
      <c r="L11" s="383">
        <f t="shared" ref="L11:L12" si="0">J11+K11</f>
        <v>0</v>
      </c>
      <c r="M11" s="163"/>
      <c r="N11" s="34"/>
    </row>
    <row r="12" spans="1:14" s="2" customFormat="1" ht="15" customHeight="1" x14ac:dyDescent="0.5">
      <c r="A12" s="563">
        <v>12</v>
      </c>
      <c r="B12" s="191"/>
      <c r="C12" s="234"/>
      <c r="D12" s="191"/>
      <c r="E12" s="229" t="s">
        <v>96</v>
      </c>
      <c r="F12" s="346"/>
      <c r="G12" s="234"/>
      <c r="H12" s="228"/>
      <c r="I12" s="234"/>
      <c r="J12" s="383">
        <f t="shared" ref="J12" si="1">SUM(J10:J11)</f>
        <v>834976</v>
      </c>
      <c r="K12" s="383">
        <f>SUM(K10:K11)</f>
        <v>0</v>
      </c>
      <c r="L12" s="383">
        <f t="shared" si="0"/>
        <v>834976</v>
      </c>
      <c r="M12" s="163"/>
      <c r="N12" s="34"/>
    </row>
    <row r="13" spans="1:14" s="2" customFormat="1" ht="15" customHeight="1" x14ac:dyDescent="0.5">
      <c r="A13" s="563">
        <v>13</v>
      </c>
      <c r="B13" s="191"/>
      <c r="C13" s="234"/>
      <c r="D13" s="228" t="s">
        <v>305</v>
      </c>
      <c r="E13" s="346"/>
      <c r="F13" s="346"/>
      <c r="G13" s="234"/>
      <c r="H13" s="228"/>
      <c r="I13" s="234"/>
      <c r="J13" s="191"/>
      <c r="K13" s="346"/>
      <c r="L13" s="346"/>
      <c r="M13" s="163"/>
      <c r="N13" s="34"/>
    </row>
    <row r="14" spans="1:14" s="2" customFormat="1" ht="15" customHeight="1" x14ac:dyDescent="0.5">
      <c r="A14" s="563">
        <v>14</v>
      </c>
      <c r="B14" s="191"/>
      <c r="C14" s="234"/>
      <c r="D14" s="191"/>
      <c r="E14" s="346"/>
      <c r="F14" s="238" t="s">
        <v>94</v>
      </c>
      <c r="G14" s="234"/>
      <c r="H14" s="228"/>
      <c r="I14" s="234"/>
      <c r="J14" s="1"/>
      <c r="K14" s="1"/>
      <c r="L14" s="383">
        <f>J14+K14</f>
        <v>0</v>
      </c>
      <c r="M14" s="163"/>
      <c r="N14" s="34"/>
    </row>
    <row r="15" spans="1:14" s="2" customFormat="1" ht="15" customHeight="1" x14ac:dyDescent="0.5">
      <c r="A15" s="563">
        <v>15</v>
      </c>
      <c r="B15" s="191"/>
      <c r="C15" s="234"/>
      <c r="D15" s="191"/>
      <c r="E15" s="346"/>
      <c r="F15" s="238" t="s">
        <v>95</v>
      </c>
      <c r="G15" s="234"/>
      <c r="H15" s="228"/>
      <c r="I15" s="234"/>
      <c r="J15" s="1"/>
      <c r="K15" s="1"/>
      <c r="L15" s="383">
        <f t="shared" ref="L15:L16" si="2">J15+K15</f>
        <v>0</v>
      </c>
      <c r="M15" s="163"/>
      <c r="N15" s="34"/>
    </row>
    <row r="16" spans="1:14" s="2" customFormat="1" ht="15" customHeight="1" x14ac:dyDescent="0.5">
      <c r="A16" s="563">
        <v>16</v>
      </c>
      <c r="B16" s="191"/>
      <c r="C16" s="234"/>
      <c r="D16" s="191"/>
      <c r="E16" s="229" t="s">
        <v>96</v>
      </c>
      <c r="F16" s="346"/>
      <c r="G16" s="234"/>
      <c r="H16" s="228"/>
      <c r="I16" s="234"/>
      <c r="J16" s="383">
        <f t="shared" ref="J16" si="3">SUM(J14:J15)</f>
        <v>0</v>
      </c>
      <c r="K16" s="383">
        <f>SUM(K14:K15)</f>
        <v>0</v>
      </c>
      <c r="L16" s="383">
        <f t="shared" si="2"/>
        <v>0</v>
      </c>
      <c r="M16" s="163"/>
      <c r="N16" s="34"/>
    </row>
    <row r="17" spans="1:14" s="2" customFormat="1" ht="15" customHeight="1" x14ac:dyDescent="0.5">
      <c r="A17" s="563">
        <v>17</v>
      </c>
      <c r="B17" s="191"/>
      <c r="C17" s="346"/>
      <c r="D17" s="228" t="s">
        <v>306</v>
      </c>
      <c r="E17" s="346"/>
      <c r="F17" s="346"/>
      <c r="G17" s="346"/>
      <c r="H17" s="346"/>
      <c r="I17" s="346"/>
      <c r="J17" s="191"/>
      <c r="K17" s="346"/>
      <c r="L17" s="346"/>
      <c r="M17" s="163"/>
      <c r="N17" s="34"/>
    </row>
    <row r="18" spans="1:14" s="2" customFormat="1" ht="15" customHeight="1" x14ac:dyDescent="0.45">
      <c r="A18" s="563">
        <v>18</v>
      </c>
      <c r="B18" s="191"/>
      <c r="C18" s="234"/>
      <c r="D18" s="191"/>
      <c r="E18" s="346"/>
      <c r="F18" s="238" t="s">
        <v>94</v>
      </c>
      <c r="G18" s="234"/>
      <c r="H18" s="234"/>
      <c r="I18" s="234"/>
      <c r="J18" s="1"/>
      <c r="K18" s="1"/>
      <c r="L18" s="383">
        <f>J18+K18</f>
        <v>0</v>
      </c>
      <c r="M18" s="163"/>
      <c r="N18" s="34"/>
    </row>
    <row r="19" spans="1:14" s="2" customFormat="1" ht="15" customHeight="1" x14ac:dyDescent="0.45">
      <c r="A19" s="563">
        <v>19</v>
      </c>
      <c r="B19" s="191"/>
      <c r="C19" s="234"/>
      <c r="D19" s="191"/>
      <c r="E19" s="346"/>
      <c r="F19" s="238" t="s">
        <v>95</v>
      </c>
      <c r="G19" s="234"/>
      <c r="H19" s="234"/>
      <c r="I19" s="234"/>
      <c r="J19" s="1"/>
      <c r="K19" s="1"/>
      <c r="L19" s="383">
        <f t="shared" ref="L19:L20" si="4">J19+K19</f>
        <v>0</v>
      </c>
      <c r="M19" s="163"/>
      <c r="N19" s="34"/>
    </row>
    <row r="20" spans="1:14" s="2" customFormat="1" ht="15" customHeight="1" x14ac:dyDescent="0.45">
      <c r="A20" s="563">
        <v>20</v>
      </c>
      <c r="B20" s="191"/>
      <c r="C20" s="234"/>
      <c r="D20" s="191"/>
      <c r="E20" s="229" t="s">
        <v>96</v>
      </c>
      <c r="F20" s="234"/>
      <c r="G20" s="234"/>
      <c r="H20" s="234"/>
      <c r="I20" s="234"/>
      <c r="J20" s="383">
        <f t="shared" ref="J20" si="5">SUM(J18:J19)</f>
        <v>0</v>
      </c>
      <c r="K20" s="383">
        <f>SUM(K18:K19)</f>
        <v>0</v>
      </c>
      <c r="L20" s="383">
        <f t="shared" si="4"/>
        <v>0</v>
      </c>
      <c r="M20" s="163"/>
      <c r="N20" s="34"/>
    </row>
    <row r="21" spans="1:14" s="2" customFormat="1" ht="15" customHeight="1" x14ac:dyDescent="0.5">
      <c r="A21" s="563">
        <v>21</v>
      </c>
      <c r="B21" s="191"/>
      <c r="C21" s="346"/>
      <c r="D21" s="228" t="s">
        <v>307</v>
      </c>
      <c r="E21" s="346"/>
      <c r="F21" s="346"/>
      <c r="G21" s="346"/>
      <c r="H21" s="346"/>
      <c r="I21" s="346"/>
      <c r="J21" s="191"/>
      <c r="K21" s="346"/>
      <c r="L21" s="346"/>
      <c r="M21" s="163"/>
      <c r="N21" s="34"/>
    </row>
    <row r="22" spans="1:14" s="2" customFormat="1" ht="15" customHeight="1" x14ac:dyDescent="0.45">
      <c r="A22" s="563">
        <v>22</v>
      </c>
      <c r="B22" s="191"/>
      <c r="C22" s="234"/>
      <c r="D22" s="191"/>
      <c r="E22" s="346"/>
      <c r="F22" s="238" t="s">
        <v>94</v>
      </c>
      <c r="G22" s="234"/>
      <c r="H22" s="234"/>
      <c r="I22" s="234"/>
      <c r="J22" s="1"/>
      <c r="K22" s="1"/>
      <c r="L22" s="383">
        <f>J22+K22</f>
        <v>0</v>
      </c>
      <c r="M22" s="163"/>
      <c r="N22" s="34"/>
    </row>
    <row r="23" spans="1:14" s="2" customFormat="1" ht="15" customHeight="1" x14ac:dyDescent="0.45">
      <c r="A23" s="563">
        <v>23</v>
      </c>
      <c r="B23" s="191"/>
      <c r="C23" s="234"/>
      <c r="D23" s="191"/>
      <c r="E23" s="346"/>
      <c r="F23" s="238" t="s">
        <v>95</v>
      </c>
      <c r="G23" s="234"/>
      <c r="H23" s="234"/>
      <c r="I23" s="234"/>
      <c r="J23" s="1"/>
      <c r="K23" s="1"/>
      <c r="L23" s="383">
        <f t="shared" ref="L23:L24" si="6">J23+K23</f>
        <v>0</v>
      </c>
      <c r="M23" s="163"/>
      <c r="N23" s="34"/>
    </row>
    <row r="24" spans="1:14" s="2" customFormat="1" ht="15" customHeight="1" x14ac:dyDescent="0.45">
      <c r="A24" s="563">
        <v>24</v>
      </c>
      <c r="B24" s="191"/>
      <c r="C24" s="234"/>
      <c r="D24" s="191"/>
      <c r="E24" s="229" t="s">
        <v>96</v>
      </c>
      <c r="F24" s="234"/>
      <c r="G24" s="234"/>
      <c r="H24" s="234"/>
      <c r="I24" s="234"/>
      <c r="J24" s="383">
        <f t="shared" ref="J24" si="7">SUM(J22:J23)</f>
        <v>0</v>
      </c>
      <c r="K24" s="383">
        <f>SUM(K22:K23)</f>
        <v>0</v>
      </c>
      <c r="L24" s="383">
        <f t="shared" si="6"/>
        <v>0</v>
      </c>
      <c r="M24" s="163"/>
      <c r="N24" s="34"/>
    </row>
    <row r="25" spans="1:14" s="2" customFormat="1" ht="15" customHeight="1" x14ac:dyDescent="0.5">
      <c r="A25" s="563">
        <v>25</v>
      </c>
      <c r="B25" s="191"/>
      <c r="C25" s="346"/>
      <c r="D25" s="228" t="s">
        <v>344</v>
      </c>
      <c r="E25" s="346"/>
      <c r="F25" s="346"/>
      <c r="G25" s="346"/>
      <c r="H25" s="346"/>
      <c r="I25" s="346"/>
      <c r="J25" s="191"/>
      <c r="K25" s="346"/>
      <c r="L25" s="346"/>
      <c r="M25" s="163"/>
      <c r="N25" s="34"/>
    </row>
    <row r="26" spans="1:14" s="2" customFormat="1" ht="15" customHeight="1" x14ac:dyDescent="0.45">
      <c r="A26" s="563">
        <v>26</v>
      </c>
      <c r="B26" s="191"/>
      <c r="C26" s="234"/>
      <c r="D26" s="191"/>
      <c r="E26" s="346"/>
      <c r="F26" s="238" t="s">
        <v>94</v>
      </c>
      <c r="G26" s="234"/>
      <c r="H26" s="234"/>
      <c r="I26" s="234"/>
      <c r="J26" s="1"/>
      <c r="K26" s="1"/>
      <c r="L26" s="383">
        <f>J26+K26</f>
        <v>0</v>
      </c>
      <c r="M26" s="163"/>
      <c r="N26" s="34"/>
    </row>
    <row r="27" spans="1:14" s="2" customFormat="1" ht="15" customHeight="1" x14ac:dyDescent="0.45">
      <c r="A27" s="563">
        <v>27</v>
      </c>
      <c r="B27" s="191"/>
      <c r="C27" s="234"/>
      <c r="D27" s="191"/>
      <c r="E27" s="346"/>
      <c r="F27" s="238" t="s">
        <v>95</v>
      </c>
      <c r="G27" s="234"/>
      <c r="H27" s="234"/>
      <c r="I27" s="234"/>
      <c r="J27" s="1"/>
      <c r="K27" s="1"/>
      <c r="L27" s="383">
        <f t="shared" ref="L27:L28" si="8">J27+K27</f>
        <v>0</v>
      </c>
      <c r="M27" s="163"/>
      <c r="N27" s="34"/>
    </row>
    <row r="28" spans="1:14" s="2" customFormat="1" ht="15" customHeight="1" x14ac:dyDescent="0.45">
      <c r="A28" s="563">
        <v>28</v>
      </c>
      <c r="B28" s="191"/>
      <c r="C28" s="234"/>
      <c r="D28" s="191"/>
      <c r="E28" s="229" t="s">
        <v>96</v>
      </c>
      <c r="F28" s="234"/>
      <c r="G28" s="234"/>
      <c r="H28" s="234"/>
      <c r="I28" s="234"/>
      <c r="J28" s="383">
        <f t="shared" ref="J28" si="9">SUM(J26:J27)</f>
        <v>0</v>
      </c>
      <c r="K28" s="383">
        <f>SUM(K26:K27)</f>
        <v>0</v>
      </c>
      <c r="L28" s="383">
        <f t="shared" si="8"/>
        <v>0</v>
      </c>
      <c r="M28" s="163"/>
      <c r="N28" s="34"/>
    </row>
    <row r="29" spans="1:14" s="2" customFormat="1" ht="15" customHeight="1" x14ac:dyDescent="0.5">
      <c r="A29" s="563">
        <v>29</v>
      </c>
      <c r="B29" s="191"/>
      <c r="C29" s="346"/>
      <c r="D29" s="228" t="s">
        <v>309</v>
      </c>
      <c r="E29" s="346"/>
      <c r="F29" s="346"/>
      <c r="G29" s="346"/>
      <c r="H29" s="346"/>
      <c r="I29" s="346"/>
      <c r="J29" s="191"/>
      <c r="K29" s="346"/>
      <c r="L29" s="346"/>
      <c r="M29" s="163"/>
      <c r="N29" s="34"/>
    </row>
    <row r="30" spans="1:14" s="2" customFormat="1" ht="15" customHeight="1" x14ac:dyDescent="0.45">
      <c r="A30" s="563">
        <v>30</v>
      </c>
      <c r="B30" s="191"/>
      <c r="C30" s="234"/>
      <c r="D30" s="191"/>
      <c r="E30" s="346"/>
      <c r="F30" s="238" t="s">
        <v>94</v>
      </c>
      <c r="G30" s="234"/>
      <c r="H30" s="234"/>
      <c r="I30" s="234"/>
      <c r="J30" s="1"/>
      <c r="K30" s="1"/>
      <c r="L30" s="383">
        <f>J30+K30</f>
        <v>0</v>
      </c>
      <c r="M30" s="163"/>
      <c r="N30" s="34"/>
    </row>
    <row r="31" spans="1:14" s="2" customFormat="1" ht="15" customHeight="1" x14ac:dyDescent="0.45">
      <c r="A31" s="563">
        <v>31</v>
      </c>
      <c r="B31" s="191"/>
      <c r="C31" s="234"/>
      <c r="D31" s="191"/>
      <c r="E31" s="346"/>
      <c r="F31" s="238" t="s">
        <v>95</v>
      </c>
      <c r="G31" s="234"/>
      <c r="H31" s="234"/>
      <c r="I31" s="234"/>
      <c r="J31" s="1"/>
      <c r="K31" s="1"/>
      <c r="L31" s="383">
        <f t="shared" ref="L31:L32" si="10">J31+K31</f>
        <v>0</v>
      </c>
      <c r="M31" s="163"/>
      <c r="N31" s="34"/>
    </row>
    <row r="32" spans="1:14" s="2" customFormat="1" ht="15" customHeight="1" x14ac:dyDescent="0.45">
      <c r="A32" s="563">
        <v>32</v>
      </c>
      <c r="B32" s="191"/>
      <c r="C32" s="234"/>
      <c r="D32" s="191"/>
      <c r="E32" s="229" t="s">
        <v>96</v>
      </c>
      <c r="F32" s="234"/>
      <c r="G32" s="234"/>
      <c r="H32" s="234"/>
      <c r="I32" s="234"/>
      <c r="J32" s="383">
        <f t="shared" ref="J32" si="11">SUM(J30:J31)</f>
        <v>0</v>
      </c>
      <c r="K32" s="383">
        <f>SUM(K30:K31)</f>
        <v>0</v>
      </c>
      <c r="L32" s="383">
        <f t="shared" si="10"/>
        <v>0</v>
      </c>
      <c r="M32" s="163"/>
      <c r="N32" s="34"/>
    </row>
    <row r="33" spans="1:14" s="2" customFormat="1" ht="15" customHeight="1" x14ac:dyDescent="0.5">
      <c r="A33" s="563">
        <v>33</v>
      </c>
      <c r="B33" s="191"/>
      <c r="C33" s="346"/>
      <c r="D33" s="228" t="s">
        <v>310</v>
      </c>
      <c r="E33" s="346"/>
      <c r="F33" s="346"/>
      <c r="G33" s="346"/>
      <c r="H33" s="346"/>
      <c r="I33" s="346"/>
      <c r="J33" s="191"/>
      <c r="K33" s="346"/>
      <c r="L33" s="346"/>
      <c r="M33" s="163"/>
      <c r="N33" s="34"/>
    </row>
    <row r="34" spans="1:14" s="2" customFormat="1" ht="15" customHeight="1" x14ac:dyDescent="0.45">
      <c r="A34" s="563">
        <v>34</v>
      </c>
      <c r="B34" s="191"/>
      <c r="C34" s="234"/>
      <c r="D34" s="191"/>
      <c r="E34" s="346"/>
      <c r="F34" s="238" t="s">
        <v>94</v>
      </c>
      <c r="G34" s="234"/>
      <c r="H34" s="234"/>
      <c r="I34" s="234"/>
      <c r="J34" s="1"/>
      <c r="K34" s="1"/>
      <c r="L34" s="383">
        <f>J34+K34</f>
        <v>0</v>
      </c>
      <c r="M34" s="163"/>
      <c r="N34" s="34"/>
    </row>
    <row r="35" spans="1:14" s="2" customFormat="1" ht="15" customHeight="1" x14ac:dyDescent="0.5">
      <c r="A35" s="563">
        <v>35</v>
      </c>
      <c r="B35" s="191"/>
      <c r="C35" s="234"/>
      <c r="D35" s="191"/>
      <c r="E35" s="346"/>
      <c r="F35" s="238" t="s">
        <v>95</v>
      </c>
      <c r="G35" s="234"/>
      <c r="H35" s="228"/>
      <c r="I35" s="234"/>
      <c r="J35" s="1"/>
      <c r="K35" s="1"/>
      <c r="L35" s="383">
        <f t="shared" ref="L35:L36" si="12">J35+K35</f>
        <v>0</v>
      </c>
      <c r="M35" s="163"/>
      <c r="N35" s="34"/>
    </row>
    <row r="36" spans="1:14" s="2" customFormat="1" ht="15" customHeight="1" x14ac:dyDescent="0.5">
      <c r="A36" s="563">
        <v>36</v>
      </c>
      <c r="B36" s="191"/>
      <c r="C36" s="234"/>
      <c r="D36" s="191"/>
      <c r="E36" s="229" t="s">
        <v>96</v>
      </c>
      <c r="F36" s="234"/>
      <c r="G36" s="234"/>
      <c r="H36" s="228"/>
      <c r="I36" s="234"/>
      <c r="J36" s="383">
        <f t="shared" ref="J36" si="13">SUM(J34:J35)</f>
        <v>0</v>
      </c>
      <c r="K36" s="383">
        <f>SUM(K34:K35)</f>
        <v>0</v>
      </c>
      <c r="L36" s="383">
        <f t="shared" si="12"/>
        <v>0</v>
      </c>
      <c r="M36" s="163"/>
      <c r="N36" s="34"/>
    </row>
    <row r="37" spans="1:14" s="2" customFormat="1" ht="15" customHeight="1" x14ac:dyDescent="0.5">
      <c r="A37" s="563">
        <v>37</v>
      </c>
      <c r="B37" s="191"/>
      <c r="C37" s="346"/>
      <c r="D37" s="228" t="s">
        <v>338</v>
      </c>
      <c r="E37" s="346"/>
      <c r="F37" s="346"/>
      <c r="G37" s="346"/>
      <c r="H37" s="228"/>
      <c r="I37" s="346"/>
      <c r="J37" s="191"/>
      <c r="K37" s="346"/>
      <c r="L37" s="346"/>
      <c r="M37" s="163"/>
      <c r="N37" s="34"/>
    </row>
    <row r="38" spans="1:14" s="2" customFormat="1" ht="15" customHeight="1" x14ac:dyDescent="0.5">
      <c r="A38" s="563">
        <v>38</v>
      </c>
      <c r="B38" s="191"/>
      <c r="C38" s="234"/>
      <c r="D38" s="234"/>
      <c r="E38" s="346"/>
      <c r="F38" s="238" t="s">
        <v>94</v>
      </c>
      <c r="G38" s="234"/>
      <c r="H38" s="228"/>
      <c r="I38" s="234"/>
      <c r="J38" s="1"/>
      <c r="K38" s="1"/>
      <c r="L38" s="383">
        <f>J38+K38</f>
        <v>0</v>
      </c>
      <c r="M38" s="163"/>
      <c r="N38" s="34"/>
    </row>
    <row r="39" spans="1:14" s="2" customFormat="1" ht="15" customHeight="1" x14ac:dyDescent="0.45">
      <c r="A39" s="563">
        <v>39</v>
      </c>
      <c r="B39" s="191"/>
      <c r="C39" s="234"/>
      <c r="D39" s="234"/>
      <c r="E39" s="346"/>
      <c r="F39" s="238" t="s">
        <v>95</v>
      </c>
      <c r="G39" s="234"/>
      <c r="H39" s="234"/>
      <c r="I39" s="234"/>
      <c r="J39" s="1"/>
      <c r="K39" s="1"/>
      <c r="L39" s="383">
        <f t="shared" ref="L39:L40" si="14">J39+K39</f>
        <v>0</v>
      </c>
      <c r="M39" s="163"/>
      <c r="N39" s="34"/>
    </row>
    <row r="40" spans="1:14" s="2" customFormat="1" ht="15" customHeight="1" x14ac:dyDescent="0.45">
      <c r="A40" s="563">
        <v>40</v>
      </c>
      <c r="B40" s="191"/>
      <c r="C40" s="234"/>
      <c r="D40" s="234"/>
      <c r="E40" s="229" t="s">
        <v>96</v>
      </c>
      <c r="F40" s="234"/>
      <c r="G40" s="234"/>
      <c r="H40" s="234"/>
      <c r="I40" s="234"/>
      <c r="J40" s="383">
        <f t="shared" ref="J40" si="15">SUM(J38:J39)</f>
        <v>0</v>
      </c>
      <c r="K40" s="383">
        <f>SUM(K38:K39)</f>
        <v>0</v>
      </c>
      <c r="L40" s="383">
        <f t="shared" si="14"/>
        <v>0</v>
      </c>
      <c r="M40" s="163"/>
      <c r="N40" s="34"/>
    </row>
    <row r="41" spans="1:14" s="22" customFormat="1" ht="15" customHeight="1" x14ac:dyDescent="0.45">
      <c r="A41" s="563">
        <v>41</v>
      </c>
      <c r="B41" s="191"/>
      <c r="C41" s="234"/>
      <c r="D41" s="234"/>
      <c r="E41" s="229"/>
      <c r="F41" s="234"/>
      <c r="G41" s="234"/>
      <c r="H41" s="234"/>
      <c r="I41" s="234"/>
      <c r="J41" s="398"/>
      <c r="K41" s="398"/>
      <c r="L41" s="398"/>
      <c r="M41" s="163"/>
      <c r="N41" s="34"/>
    </row>
    <row r="42" spans="1:14" s="2" customFormat="1" ht="15" customHeight="1" x14ac:dyDescent="0.5">
      <c r="A42" s="563">
        <v>42</v>
      </c>
      <c r="B42" s="191"/>
      <c r="C42" s="1229" t="s">
        <v>337</v>
      </c>
      <c r="D42" s="1229"/>
      <c r="E42" s="1229"/>
      <c r="F42" s="1229"/>
      <c r="G42" s="346"/>
      <c r="H42" s="346"/>
      <c r="I42" s="346"/>
      <c r="J42" s="191"/>
      <c r="K42" s="346"/>
      <c r="L42" s="346"/>
      <c r="M42" s="163"/>
      <c r="N42" s="34"/>
    </row>
    <row r="43" spans="1:14" s="22" customFormat="1" ht="15" customHeight="1" x14ac:dyDescent="0.5">
      <c r="A43" s="563">
        <v>43</v>
      </c>
      <c r="B43" s="191"/>
      <c r="C43" s="409"/>
      <c r="D43" s="228" t="s">
        <v>344</v>
      </c>
      <c r="E43" s="409"/>
      <c r="F43" s="409"/>
      <c r="G43" s="346"/>
      <c r="H43" s="346"/>
      <c r="I43" s="346"/>
      <c r="J43" s="191"/>
      <c r="K43" s="346"/>
      <c r="L43" s="346"/>
      <c r="M43" s="163"/>
      <c r="N43" s="34"/>
    </row>
    <row r="44" spans="1:14" s="2" customFormat="1" ht="15" customHeight="1" x14ac:dyDescent="0.45">
      <c r="A44" s="563">
        <v>44</v>
      </c>
      <c r="B44" s="191"/>
      <c r="C44" s="234"/>
      <c r="D44" s="234"/>
      <c r="E44" s="346"/>
      <c r="F44" s="238" t="s">
        <v>94</v>
      </c>
      <c r="G44" s="234"/>
      <c r="H44" s="346"/>
      <c r="I44" s="234"/>
      <c r="J44" s="1"/>
      <c r="K44" s="1"/>
      <c r="L44" s="383">
        <f>J44+K44</f>
        <v>0</v>
      </c>
      <c r="M44" s="163"/>
      <c r="N44" s="34"/>
    </row>
    <row r="45" spans="1:14" s="2" customFormat="1" ht="15" customHeight="1" x14ac:dyDescent="0.45">
      <c r="A45" s="563">
        <v>45</v>
      </c>
      <c r="B45" s="191"/>
      <c r="C45" s="234"/>
      <c r="D45" s="234"/>
      <c r="E45" s="346"/>
      <c r="F45" s="238" t="s">
        <v>95</v>
      </c>
      <c r="G45" s="234"/>
      <c r="H45" s="346"/>
      <c r="I45" s="234"/>
      <c r="J45" s="1"/>
      <c r="K45" s="1"/>
      <c r="L45" s="383">
        <f t="shared" ref="L45:L46" si="16">J45+K45</f>
        <v>0</v>
      </c>
      <c r="M45" s="163"/>
      <c r="N45" s="34"/>
    </row>
    <row r="46" spans="1:14" s="2" customFormat="1" ht="15" customHeight="1" x14ac:dyDescent="0.45">
      <c r="A46" s="563">
        <v>46</v>
      </c>
      <c r="B46" s="191"/>
      <c r="C46" s="234"/>
      <c r="D46" s="234"/>
      <c r="E46" s="229" t="s">
        <v>96</v>
      </c>
      <c r="F46" s="234"/>
      <c r="G46" s="234"/>
      <c r="H46" s="346"/>
      <c r="I46" s="234"/>
      <c r="J46" s="383">
        <f t="shared" ref="J46" si="17">SUM(J44:J45)</f>
        <v>0</v>
      </c>
      <c r="K46" s="383">
        <f>SUM(K44:K45)</f>
        <v>0</v>
      </c>
      <c r="L46" s="383">
        <f t="shared" si="16"/>
        <v>0</v>
      </c>
      <c r="M46" s="163"/>
      <c r="N46" s="34"/>
    </row>
    <row r="47" spans="1:14" s="22" customFormat="1" ht="15" customHeight="1" x14ac:dyDescent="0.5">
      <c r="A47" s="563">
        <v>47</v>
      </c>
      <c r="B47" s="191"/>
      <c r="C47" s="409"/>
      <c r="D47" s="228" t="s">
        <v>309</v>
      </c>
      <c r="E47" s="409"/>
      <c r="F47" s="409"/>
      <c r="G47" s="346"/>
      <c r="H47" s="346"/>
      <c r="I47" s="346"/>
      <c r="J47" s="191"/>
      <c r="K47" s="346"/>
      <c r="L47" s="346"/>
      <c r="M47" s="163"/>
      <c r="N47" s="34"/>
    </row>
    <row r="48" spans="1:14" s="22" customFormat="1" ht="15" customHeight="1" x14ac:dyDescent="0.45">
      <c r="A48" s="563">
        <v>48</v>
      </c>
      <c r="B48" s="191"/>
      <c r="C48" s="234"/>
      <c r="D48" s="234"/>
      <c r="E48" s="346"/>
      <c r="F48" s="238" t="s">
        <v>94</v>
      </c>
      <c r="G48" s="234"/>
      <c r="H48" s="346"/>
      <c r="I48" s="234"/>
      <c r="J48" s="1"/>
      <c r="K48" s="1"/>
      <c r="L48" s="383">
        <f>J48+K48</f>
        <v>0</v>
      </c>
      <c r="M48" s="163"/>
      <c r="N48" s="34"/>
    </row>
    <row r="49" spans="1:14" s="22" customFormat="1" ht="15" customHeight="1" x14ac:dyDescent="0.45">
      <c r="A49" s="563">
        <v>49</v>
      </c>
      <c r="B49" s="191"/>
      <c r="C49" s="234"/>
      <c r="D49" s="234"/>
      <c r="E49" s="346"/>
      <c r="F49" s="238" t="s">
        <v>95</v>
      </c>
      <c r="G49" s="234"/>
      <c r="H49" s="346"/>
      <c r="I49" s="234"/>
      <c r="J49" s="1"/>
      <c r="K49" s="1"/>
      <c r="L49" s="383">
        <f t="shared" ref="L49:L50" si="18">J49+K49</f>
        <v>0</v>
      </c>
      <c r="M49" s="163"/>
      <c r="N49" s="34"/>
    </row>
    <row r="50" spans="1:14" s="22" customFormat="1" ht="15" customHeight="1" x14ac:dyDescent="0.45">
      <c r="A50" s="563">
        <v>50</v>
      </c>
      <c r="B50" s="191"/>
      <c r="C50" s="234"/>
      <c r="D50" s="234"/>
      <c r="E50" s="229" t="s">
        <v>96</v>
      </c>
      <c r="F50" s="234"/>
      <c r="G50" s="234"/>
      <c r="H50" s="346"/>
      <c r="I50" s="234"/>
      <c r="J50" s="383">
        <f t="shared" ref="J50" si="19">SUM(J48:J49)</f>
        <v>0</v>
      </c>
      <c r="K50" s="383">
        <f>SUM(K48:K49)</f>
        <v>0</v>
      </c>
      <c r="L50" s="383">
        <f t="shared" si="18"/>
        <v>0</v>
      </c>
      <c r="M50" s="163"/>
      <c r="N50" s="34"/>
    </row>
    <row r="51" spans="1:14" s="22" customFormat="1" ht="15" customHeight="1" x14ac:dyDescent="0.5">
      <c r="A51" s="563">
        <v>51</v>
      </c>
      <c r="B51" s="191"/>
      <c r="C51" s="409"/>
      <c r="D51" s="228" t="s">
        <v>310</v>
      </c>
      <c r="E51" s="409"/>
      <c r="F51" s="409"/>
      <c r="G51" s="346"/>
      <c r="H51" s="346"/>
      <c r="I51" s="346"/>
      <c r="J51" s="191"/>
      <c r="K51" s="346"/>
      <c r="L51" s="346"/>
      <c r="M51" s="163"/>
      <c r="N51" s="34"/>
    </row>
    <row r="52" spans="1:14" s="22" customFormat="1" ht="15" customHeight="1" x14ac:dyDescent="0.45">
      <c r="A52" s="563">
        <v>52</v>
      </c>
      <c r="B52" s="191"/>
      <c r="C52" s="234"/>
      <c r="D52" s="234"/>
      <c r="E52" s="346"/>
      <c r="F52" s="238" t="s">
        <v>94</v>
      </c>
      <c r="G52" s="234"/>
      <c r="H52" s="346"/>
      <c r="I52" s="234"/>
      <c r="J52" s="1"/>
      <c r="K52" s="1"/>
      <c r="L52" s="383">
        <f>J52+K52</f>
        <v>0</v>
      </c>
      <c r="M52" s="163"/>
      <c r="N52" s="34"/>
    </row>
    <row r="53" spans="1:14" s="22" customFormat="1" ht="15" customHeight="1" x14ac:dyDescent="0.45">
      <c r="A53" s="563">
        <v>53</v>
      </c>
      <c r="B53" s="191"/>
      <c r="C53" s="234"/>
      <c r="D53" s="234"/>
      <c r="E53" s="346"/>
      <c r="F53" s="238" t="s">
        <v>95</v>
      </c>
      <c r="G53" s="234"/>
      <c r="H53" s="346"/>
      <c r="I53" s="234"/>
      <c r="J53" s="1"/>
      <c r="K53" s="1"/>
      <c r="L53" s="383">
        <f t="shared" ref="L53:L54" si="20">J53+K53</f>
        <v>0</v>
      </c>
      <c r="M53" s="163"/>
      <c r="N53" s="34"/>
    </row>
    <row r="54" spans="1:14" s="22" customFormat="1" ht="15" customHeight="1" x14ac:dyDescent="0.45">
      <c r="A54" s="563">
        <v>54</v>
      </c>
      <c r="B54" s="191"/>
      <c r="C54" s="234"/>
      <c r="D54" s="234"/>
      <c r="E54" s="229" t="s">
        <v>96</v>
      </c>
      <c r="F54" s="234"/>
      <c r="G54" s="234"/>
      <c r="H54" s="346"/>
      <c r="I54" s="234"/>
      <c r="J54" s="383">
        <f t="shared" ref="J54" si="21">SUM(J52:J53)</f>
        <v>0</v>
      </c>
      <c r="K54" s="383">
        <f>SUM(K52:K53)</f>
        <v>0</v>
      </c>
      <c r="L54" s="383">
        <f t="shared" si="20"/>
        <v>0</v>
      </c>
      <c r="M54" s="163"/>
      <c r="N54" s="34"/>
    </row>
    <row r="55" spans="1:14" s="22" customFormat="1" ht="15" customHeight="1" x14ac:dyDescent="0.5">
      <c r="A55" s="563">
        <v>55</v>
      </c>
      <c r="B55" s="191"/>
      <c r="C55" s="409"/>
      <c r="D55" s="228" t="s">
        <v>342</v>
      </c>
      <c r="E55" s="409"/>
      <c r="F55" s="409"/>
      <c r="G55" s="346"/>
      <c r="H55" s="346"/>
      <c r="I55" s="346"/>
      <c r="J55" s="191"/>
      <c r="K55" s="346"/>
      <c r="L55" s="346"/>
      <c r="M55" s="163"/>
      <c r="N55" s="34"/>
    </row>
    <row r="56" spans="1:14" s="22" customFormat="1" ht="15" customHeight="1" x14ac:dyDescent="0.45">
      <c r="A56" s="563">
        <v>56</v>
      </c>
      <c r="B56" s="191"/>
      <c r="C56" s="234"/>
      <c r="D56" s="234"/>
      <c r="E56" s="346"/>
      <c r="F56" s="238" t="s">
        <v>94</v>
      </c>
      <c r="G56" s="234"/>
      <c r="H56" s="346"/>
      <c r="I56" s="234"/>
      <c r="J56" s="1"/>
      <c r="K56" s="1"/>
      <c r="L56" s="383">
        <f>J56+K56</f>
        <v>0</v>
      </c>
      <c r="M56" s="163"/>
      <c r="N56" s="34"/>
    </row>
    <row r="57" spans="1:14" s="22" customFormat="1" ht="15" customHeight="1" x14ac:dyDescent="0.45">
      <c r="A57" s="563">
        <v>57</v>
      </c>
      <c r="B57" s="191"/>
      <c r="C57" s="234"/>
      <c r="D57" s="234"/>
      <c r="E57" s="346"/>
      <c r="F57" s="238" t="s">
        <v>95</v>
      </c>
      <c r="G57" s="234"/>
      <c r="H57" s="346"/>
      <c r="I57" s="234"/>
      <c r="J57" s="1"/>
      <c r="K57" s="1"/>
      <c r="L57" s="383">
        <f t="shared" ref="L57:L58" si="22">J57+K57</f>
        <v>0</v>
      </c>
      <c r="M57" s="163"/>
      <c r="N57" s="34"/>
    </row>
    <row r="58" spans="1:14" s="22" customFormat="1" ht="15" customHeight="1" x14ac:dyDescent="0.45">
      <c r="A58" s="563">
        <v>58</v>
      </c>
      <c r="B58" s="191"/>
      <c r="C58" s="234"/>
      <c r="D58" s="234"/>
      <c r="E58" s="229" t="s">
        <v>96</v>
      </c>
      <c r="F58" s="234"/>
      <c r="G58" s="234"/>
      <c r="H58" s="346"/>
      <c r="I58" s="234"/>
      <c r="J58" s="383">
        <f t="shared" ref="J58" si="23">SUM(J56:J57)</f>
        <v>0</v>
      </c>
      <c r="K58" s="383">
        <f>SUM(K56:K57)</f>
        <v>0</v>
      </c>
      <c r="L58" s="383">
        <f t="shared" si="22"/>
        <v>0</v>
      </c>
      <c r="M58" s="163"/>
      <c r="N58" s="34"/>
    </row>
    <row r="59" spans="1:14" s="22" customFormat="1" ht="15" customHeight="1" x14ac:dyDescent="0.45">
      <c r="A59" s="563">
        <v>59</v>
      </c>
      <c r="B59" s="191"/>
      <c r="C59" s="234"/>
      <c r="D59" s="234"/>
      <c r="E59" s="229"/>
      <c r="F59" s="234"/>
      <c r="G59" s="234"/>
      <c r="H59" s="346"/>
      <c r="I59" s="234"/>
      <c r="J59" s="398"/>
      <c r="K59" s="398"/>
      <c r="L59" s="398"/>
      <c r="M59" s="163"/>
      <c r="N59" s="34"/>
    </row>
    <row r="60" spans="1:14" s="22" customFormat="1" ht="15" customHeight="1" x14ac:dyDescent="0.5">
      <c r="A60" s="563">
        <v>60</v>
      </c>
      <c r="B60" s="191"/>
      <c r="C60" s="1229" t="s">
        <v>343</v>
      </c>
      <c r="D60" s="1229"/>
      <c r="E60" s="1229"/>
      <c r="F60" s="1229"/>
      <c r="G60" s="234"/>
      <c r="H60" s="346"/>
      <c r="I60" s="234"/>
      <c r="J60" s="398"/>
      <c r="K60" s="398"/>
      <c r="L60" s="398"/>
      <c r="M60" s="163"/>
      <c r="N60" s="34"/>
    </row>
    <row r="61" spans="1:14" s="22" customFormat="1" ht="15" customHeight="1" x14ac:dyDescent="0.5">
      <c r="A61" s="563">
        <v>61</v>
      </c>
      <c r="B61" s="191"/>
      <c r="C61" s="234"/>
      <c r="D61" s="234"/>
      <c r="E61" s="228" t="s">
        <v>312</v>
      </c>
      <c r="F61" s="234"/>
      <c r="G61" s="234"/>
      <c r="H61" s="346"/>
      <c r="I61" s="234"/>
      <c r="J61" s="1"/>
      <c r="K61" s="1"/>
      <c r="L61" s="383">
        <f>J61+K61</f>
        <v>0</v>
      </c>
      <c r="M61" s="163"/>
      <c r="N61" s="34"/>
    </row>
    <row r="62" spans="1:14" s="22" customFormat="1" ht="15" customHeight="1" x14ac:dyDescent="0.45">
      <c r="A62" s="563">
        <v>62</v>
      </c>
      <c r="B62" s="191"/>
      <c r="C62" s="234"/>
      <c r="D62" s="234"/>
      <c r="E62" s="346"/>
      <c r="F62" s="238" t="s">
        <v>94</v>
      </c>
      <c r="G62" s="234"/>
      <c r="H62" s="346"/>
      <c r="I62" s="234"/>
      <c r="J62" s="1"/>
      <c r="K62" s="1"/>
      <c r="L62" s="383">
        <f t="shared" ref="L62:L63" si="24">J62+K62</f>
        <v>0</v>
      </c>
      <c r="M62" s="163"/>
      <c r="N62" s="34"/>
    </row>
    <row r="63" spans="1:14" s="22" customFormat="1" ht="15" customHeight="1" x14ac:dyDescent="0.45">
      <c r="A63" s="563">
        <v>63</v>
      </c>
      <c r="B63" s="191"/>
      <c r="C63" s="234"/>
      <c r="D63" s="234"/>
      <c r="E63" s="346"/>
      <c r="F63" s="238" t="s">
        <v>95</v>
      </c>
      <c r="G63" s="234"/>
      <c r="H63" s="346"/>
      <c r="I63" s="234"/>
      <c r="J63" s="383">
        <f t="shared" ref="J63" si="25">SUM(J61:J62)</f>
        <v>0</v>
      </c>
      <c r="K63" s="383">
        <f>SUM(K61:K62)</f>
        <v>0</v>
      </c>
      <c r="L63" s="383">
        <f t="shared" si="24"/>
        <v>0</v>
      </c>
      <c r="M63" s="163"/>
      <c r="N63" s="34"/>
    </row>
    <row r="64" spans="1:14" s="22" customFormat="1" ht="15" customHeight="1" x14ac:dyDescent="0.45">
      <c r="A64" s="563">
        <v>64</v>
      </c>
      <c r="B64" s="191"/>
      <c r="C64" s="234"/>
      <c r="D64" s="234"/>
      <c r="E64" s="229" t="s">
        <v>96</v>
      </c>
      <c r="F64" s="234"/>
      <c r="G64" s="234"/>
      <c r="H64" s="346"/>
      <c r="I64" s="234"/>
      <c r="J64" s="398"/>
      <c r="K64" s="398"/>
      <c r="L64" s="398"/>
      <c r="M64" s="163"/>
      <c r="N64" s="34"/>
    </row>
    <row r="65" spans="1:14" s="22" customFormat="1" ht="15" customHeight="1" x14ac:dyDescent="0.5">
      <c r="A65" s="563">
        <v>65</v>
      </c>
      <c r="B65" s="191"/>
      <c r="C65" s="234"/>
      <c r="D65" s="234"/>
      <c r="E65" s="228" t="s">
        <v>123</v>
      </c>
      <c r="F65" s="234"/>
      <c r="G65" s="234"/>
      <c r="H65" s="346"/>
      <c r="I65" s="234"/>
      <c r="J65" s="1"/>
      <c r="K65" s="1"/>
      <c r="L65" s="383">
        <f>J65+K65</f>
        <v>0</v>
      </c>
      <c r="M65" s="163"/>
      <c r="N65" s="34"/>
    </row>
    <row r="66" spans="1:14" s="22" customFormat="1" ht="15" customHeight="1" x14ac:dyDescent="0.45">
      <c r="A66" s="563">
        <v>66</v>
      </c>
      <c r="B66" s="191"/>
      <c r="C66" s="234"/>
      <c r="D66" s="234"/>
      <c r="E66" s="346"/>
      <c r="F66" s="238" t="s">
        <v>94</v>
      </c>
      <c r="G66" s="234"/>
      <c r="H66" s="346"/>
      <c r="I66" s="234"/>
      <c r="J66" s="1"/>
      <c r="K66" s="1"/>
      <c r="L66" s="383">
        <f t="shared" ref="L66:L67" si="26">J66+K66</f>
        <v>0</v>
      </c>
      <c r="M66" s="163"/>
      <c r="N66" s="34"/>
    </row>
    <row r="67" spans="1:14" s="22" customFormat="1" ht="15" customHeight="1" x14ac:dyDescent="0.45">
      <c r="A67" s="563">
        <v>67</v>
      </c>
      <c r="B67" s="191"/>
      <c r="C67" s="234"/>
      <c r="D67" s="234"/>
      <c r="E67" s="346"/>
      <c r="F67" s="238" t="s">
        <v>95</v>
      </c>
      <c r="G67" s="234"/>
      <c r="H67" s="346"/>
      <c r="I67" s="234"/>
      <c r="J67" s="383">
        <f t="shared" ref="J67" si="27">SUM(J65:J66)</f>
        <v>0</v>
      </c>
      <c r="K67" s="383">
        <f>SUM(K65:K66)</f>
        <v>0</v>
      </c>
      <c r="L67" s="383">
        <f t="shared" si="26"/>
        <v>0</v>
      </c>
      <c r="M67" s="163"/>
      <c r="N67" s="34"/>
    </row>
    <row r="68" spans="1:14" s="22" customFormat="1" ht="15" customHeight="1" x14ac:dyDescent="0.45">
      <c r="A68" s="563">
        <v>68</v>
      </c>
      <c r="B68" s="191"/>
      <c r="C68" s="234"/>
      <c r="D68" s="234"/>
      <c r="E68" s="229" t="s">
        <v>96</v>
      </c>
      <c r="F68" s="234"/>
      <c r="G68" s="234"/>
      <c r="H68" s="346"/>
      <c r="I68" s="234"/>
      <c r="J68" s="398"/>
      <c r="K68" s="398"/>
      <c r="L68" s="398"/>
      <c r="M68" s="163"/>
      <c r="N68" s="34"/>
    </row>
    <row r="69" spans="1:14" s="22" customFormat="1" ht="15" customHeight="1" x14ac:dyDescent="0.45">
      <c r="A69" s="563">
        <v>69</v>
      </c>
      <c r="B69" s="191"/>
      <c r="C69" s="234"/>
      <c r="D69" s="234"/>
      <c r="E69" s="229"/>
      <c r="F69" s="234"/>
      <c r="G69" s="234"/>
      <c r="H69" s="346"/>
      <c r="I69" s="234"/>
      <c r="J69" s="398"/>
      <c r="K69" s="398"/>
      <c r="L69" s="398"/>
      <c r="M69" s="163"/>
      <c r="N69" s="34"/>
    </row>
    <row r="70" spans="1:14" s="22" customFormat="1" ht="15" customHeight="1" x14ac:dyDescent="0.5">
      <c r="A70" s="563">
        <v>70</v>
      </c>
      <c r="B70" s="191"/>
      <c r="C70" s="1229" t="s">
        <v>335</v>
      </c>
      <c r="D70" s="1229"/>
      <c r="E70" s="1229"/>
      <c r="F70" s="1229"/>
      <c r="G70" s="234"/>
      <c r="H70" s="346"/>
      <c r="I70" s="234"/>
      <c r="J70" s="398"/>
      <c r="K70" s="398"/>
      <c r="L70" s="398"/>
      <c r="M70" s="163"/>
      <c r="N70" s="34"/>
    </row>
    <row r="71" spans="1:14" s="22" customFormat="1" ht="15" customHeight="1" x14ac:dyDescent="0.5">
      <c r="A71" s="563">
        <v>71</v>
      </c>
      <c r="B71" s="191"/>
      <c r="C71" s="234"/>
      <c r="D71" s="234"/>
      <c r="E71" s="228" t="s">
        <v>324</v>
      </c>
      <c r="F71" s="234"/>
      <c r="G71" s="234"/>
      <c r="H71" s="346"/>
      <c r="I71" s="234"/>
      <c r="J71" s="398"/>
      <c r="K71" s="398"/>
      <c r="L71" s="398"/>
      <c r="M71" s="163"/>
      <c r="N71" s="34"/>
    </row>
    <row r="72" spans="1:14" s="22" customFormat="1" ht="15" customHeight="1" x14ac:dyDescent="0.45">
      <c r="A72" s="563">
        <v>72</v>
      </c>
      <c r="B72" s="191"/>
      <c r="C72" s="234"/>
      <c r="D72" s="234"/>
      <c r="E72" s="346"/>
      <c r="F72" s="238" t="s">
        <v>94</v>
      </c>
      <c r="G72" s="234"/>
      <c r="H72" s="346"/>
      <c r="I72" s="234"/>
      <c r="J72" s="1"/>
      <c r="K72" s="1"/>
      <c r="L72" s="383">
        <f>J72+K72</f>
        <v>0</v>
      </c>
      <c r="M72" s="163"/>
      <c r="N72" s="34"/>
    </row>
    <row r="73" spans="1:14" s="22" customFormat="1" ht="15" customHeight="1" x14ac:dyDescent="0.45">
      <c r="A73" s="563">
        <v>73</v>
      </c>
      <c r="B73" s="191"/>
      <c r="C73" s="234"/>
      <c r="D73" s="234"/>
      <c r="E73" s="346"/>
      <c r="F73" s="238" t="s">
        <v>95</v>
      </c>
      <c r="G73" s="234"/>
      <c r="H73" s="346"/>
      <c r="I73" s="234"/>
      <c r="J73" s="1"/>
      <c r="K73" s="1"/>
      <c r="L73" s="383">
        <f t="shared" ref="L73:L74" si="28">J73+K73</f>
        <v>0</v>
      </c>
      <c r="M73" s="163"/>
      <c r="N73" s="34"/>
    </row>
    <row r="74" spans="1:14" s="22" customFormat="1" ht="15" customHeight="1" x14ac:dyDescent="0.45">
      <c r="A74" s="563">
        <v>74</v>
      </c>
      <c r="B74" s="191"/>
      <c r="C74" s="234"/>
      <c r="D74" s="234"/>
      <c r="E74" s="229" t="s">
        <v>96</v>
      </c>
      <c r="F74" s="234"/>
      <c r="G74" s="234"/>
      <c r="H74" s="346"/>
      <c r="I74" s="234"/>
      <c r="J74" s="383">
        <f t="shared" ref="J74" si="29">SUM(J72:J73)</f>
        <v>0</v>
      </c>
      <c r="K74" s="383">
        <f>SUM(K72:K73)</f>
        <v>0</v>
      </c>
      <c r="L74" s="383">
        <f t="shared" si="28"/>
        <v>0</v>
      </c>
      <c r="M74" s="163"/>
      <c r="N74" s="34"/>
    </row>
    <row r="75" spans="1:14" s="22" customFormat="1" ht="15" customHeight="1" x14ac:dyDescent="0.5">
      <c r="A75" s="563">
        <v>75</v>
      </c>
      <c r="B75" s="191"/>
      <c r="C75" s="234"/>
      <c r="D75" s="234"/>
      <c r="E75" s="228" t="s">
        <v>314</v>
      </c>
      <c r="F75" s="234"/>
      <c r="G75" s="234"/>
      <c r="H75" s="346"/>
      <c r="I75" s="234"/>
      <c r="J75" s="398"/>
      <c r="K75" s="398"/>
      <c r="L75" s="398"/>
      <c r="M75" s="163"/>
      <c r="N75" s="34"/>
    </row>
    <row r="76" spans="1:14" s="22" customFormat="1" ht="15" customHeight="1" x14ac:dyDescent="0.45">
      <c r="A76" s="563">
        <v>76</v>
      </c>
      <c r="B76" s="191"/>
      <c r="C76" s="234"/>
      <c r="D76" s="234"/>
      <c r="E76" s="346"/>
      <c r="F76" s="238" t="s">
        <v>94</v>
      </c>
      <c r="G76" s="234"/>
      <c r="H76" s="346"/>
      <c r="I76" s="234"/>
      <c r="J76" s="1"/>
      <c r="K76" s="1"/>
      <c r="L76" s="383">
        <f>J76+K76</f>
        <v>0</v>
      </c>
      <c r="M76" s="163"/>
      <c r="N76" s="34"/>
    </row>
    <row r="77" spans="1:14" s="22" customFormat="1" ht="15" customHeight="1" x14ac:dyDescent="0.45">
      <c r="A77" s="563">
        <v>77</v>
      </c>
      <c r="B77" s="191"/>
      <c r="C77" s="234"/>
      <c r="D77" s="234"/>
      <c r="E77" s="346"/>
      <c r="F77" s="238" t="s">
        <v>95</v>
      </c>
      <c r="G77" s="234"/>
      <c r="H77" s="346"/>
      <c r="I77" s="234"/>
      <c r="J77" s="1"/>
      <c r="K77" s="1"/>
      <c r="L77" s="383">
        <f t="shared" ref="L77:L78" si="30">J77+K77</f>
        <v>0</v>
      </c>
      <c r="M77" s="163"/>
      <c r="N77" s="34"/>
    </row>
    <row r="78" spans="1:14" s="22" customFormat="1" ht="15" customHeight="1" x14ac:dyDescent="0.45">
      <c r="A78" s="563">
        <v>78</v>
      </c>
      <c r="B78" s="191"/>
      <c r="C78" s="234"/>
      <c r="D78" s="234"/>
      <c r="E78" s="229" t="s">
        <v>96</v>
      </c>
      <c r="F78" s="234"/>
      <c r="G78" s="234"/>
      <c r="H78" s="346"/>
      <c r="I78" s="234"/>
      <c r="J78" s="383">
        <f t="shared" ref="J78" si="31">SUM(J76:J77)</f>
        <v>0</v>
      </c>
      <c r="K78" s="383">
        <f>SUM(K76:K77)</f>
        <v>0</v>
      </c>
      <c r="L78" s="383">
        <f t="shared" si="30"/>
        <v>0</v>
      </c>
      <c r="M78" s="163"/>
      <c r="N78" s="34"/>
    </row>
    <row r="79" spans="1:14" s="22" customFormat="1" ht="15" customHeight="1" x14ac:dyDescent="0.5">
      <c r="A79" s="563">
        <v>79</v>
      </c>
      <c r="B79" s="191"/>
      <c r="C79" s="234"/>
      <c r="D79" s="234"/>
      <c r="E79" s="228" t="s">
        <v>315</v>
      </c>
      <c r="F79" s="234"/>
      <c r="G79" s="234"/>
      <c r="H79" s="346"/>
      <c r="I79" s="234"/>
      <c r="J79" s="398"/>
      <c r="K79" s="398"/>
      <c r="L79" s="398"/>
      <c r="M79" s="163"/>
      <c r="N79" s="34"/>
    </row>
    <row r="80" spans="1:14" s="22" customFormat="1" ht="15" customHeight="1" x14ac:dyDescent="0.45">
      <c r="A80" s="563">
        <v>80</v>
      </c>
      <c r="B80" s="191"/>
      <c r="C80" s="234"/>
      <c r="D80" s="234"/>
      <c r="E80" s="346"/>
      <c r="F80" s="238" t="s">
        <v>94</v>
      </c>
      <c r="G80" s="234"/>
      <c r="H80" s="346"/>
      <c r="I80" s="234"/>
      <c r="J80" s="1"/>
      <c r="K80" s="1"/>
      <c r="L80" s="383">
        <f>J80+K80</f>
        <v>0</v>
      </c>
      <c r="M80" s="163"/>
      <c r="N80" s="34"/>
    </row>
    <row r="81" spans="1:14" s="22" customFormat="1" ht="15" customHeight="1" x14ac:dyDescent="0.45">
      <c r="A81" s="563">
        <v>81</v>
      </c>
      <c r="B81" s="191"/>
      <c r="C81" s="234"/>
      <c r="D81" s="234"/>
      <c r="E81" s="346"/>
      <c r="F81" s="238" t="s">
        <v>95</v>
      </c>
      <c r="G81" s="234"/>
      <c r="H81" s="346"/>
      <c r="I81" s="234"/>
      <c r="J81" s="1"/>
      <c r="K81" s="1"/>
      <c r="L81" s="383">
        <f t="shared" ref="L81:L82" si="32">J81+K81</f>
        <v>0</v>
      </c>
      <c r="M81" s="163"/>
      <c r="N81" s="34"/>
    </row>
    <row r="82" spans="1:14" s="22" customFormat="1" ht="15" customHeight="1" x14ac:dyDescent="0.45">
      <c r="A82" s="563">
        <v>82</v>
      </c>
      <c r="B82" s="191"/>
      <c r="C82" s="234"/>
      <c r="D82" s="234"/>
      <c r="E82" s="229" t="s">
        <v>96</v>
      </c>
      <c r="F82" s="234"/>
      <c r="G82" s="234"/>
      <c r="H82" s="346"/>
      <c r="I82" s="234"/>
      <c r="J82" s="383">
        <f t="shared" ref="J82" si="33">SUM(J80:J81)</f>
        <v>0</v>
      </c>
      <c r="K82" s="383">
        <f>SUM(K80:K81)</f>
        <v>0</v>
      </c>
      <c r="L82" s="383">
        <f t="shared" si="32"/>
        <v>0</v>
      </c>
      <c r="M82" s="163"/>
      <c r="N82" s="34"/>
    </row>
    <row r="83" spans="1:14" s="2" customFormat="1" ht="15" customHeight="1" thickBot="1" x14ac:dyDescent="0.5">
      <c r="A83" s="563">
        <v>83</v>
      </c>
      <c r="B83" s="191"/>
      <c r="C83" s="191"/>
      <c r="D83" s="191"/>
      <c r="E83" s="346"/>
      <c r="F83" s="191"/>
      <c r="G83" s="191"/>
      <c r="H83" s="191"/>
      <c r="I83" s="191"/>
      <c r="J83" s="191"/>
      <c r="K83" s="346"/>
      <c r="L83" s="346"/>
      <c r="M83" s="163"/>
      <c r="N83" s="34"/>
    </row>
    <row r="84" spans="1:14" s="2" customFormat="1" ht="15" customHeight="1" thickBot="1" x14ac:dyDescent="0.5">
      <c r="A84" s="563">
        <v>84</v>
      </c>
      <c r="B84" s="191"/>
      <c r="C84" s="191"/>
      <c r="D84" s="229" t="s">
        <v>97</v>
      </c>
      <c r="E84" s="191"/>
      <c r="F84" s="191"/>
      <c r="G84" s="191"/>
      <c r="H84" s="191"/>
      <c r="I84" s="191"/>
      <c r="J84" s="350">
        <f>SUM(J10,J14,J18,J22,J26,J30,J34,J38,J44,J48,J52,J56,J62,J66,J72,J76,J80)</f>
        <v>834976</v>
      </c>
      <c r="K84" s="350">
        <f>SUM(K10,K14,K18,K22,K26,K30,K34,K38,K44,K48,K52,K56,K62,K66,K72,K76,K80)</f>
        <v>0</v>
      </c>
      <c r="L84" s="413">
        <f>J84+K84</f>
        <v>834976</v>
      </c>
      <c r="M84" s="163"/>
      <c r="N84" s="34"/>
    </row>
    <row r="85" spans="1:14" s="2" customFormat="1" ht="15" customHeight="1" thickBot="1" x14ac:dyDescent="0.5">
      <c r="A85" s="563">
        <v>85</v>
      </c>
      <c r="B85" s="191"/>
      <c r="C85" s="191"/>
      <c r="D85" s="229" t="s">
        <v>98</v>
      </c>
      <c r="E85" s="191"/>
      <c r="F85" s="191"/>
      <c r="G85" s="191"/>
      <c r="H85" s="191"/>
      <c r="I85" s="191"/>
      <c r="J85" s="350">
        <f>SUM(J11,J15,J19,J23,J27,J31,J35,J39,J45,J49,J53,J57,J63,J67,J73,J77,J81)</f>
        <v>0</v>
      </c>
      <c r="K85" s="417">
        <f>SUM(K11,K15,K19,K23,K27,K31,K35,K39,K45,K49,K53,K57,K63,K67,K73,K77,K81)</f>
        <v>0</v>
      </c>
      <c r="L85" s="415">
        <f t="shared" ref="L85:L87" si="34">J85+K85</f>
        <v>0</v>
      </c>
      <c r="M85" s="163"/>
      <c r="N85" s="34"/>
    </row>
    <row r="86" spans="1:14" s="22" customFormat="1" ht="15" customHeight="1" thickBot="1" x14ac:dyDescent="0.5">
      <c r="A86" s="563">
        <v>86</v>
      </c>
      <c r="B86" s="191"/>
      <c r="C86" s="191"/>
      <c r="D86" s="229" t="s">
        <v>347</v>
      </c>
      <c r="E86" s="191"/>
      <c r="F86" s="191"/>
      <c r="G86" s="191"/>
      <c r="H86" s="191"/>
      <c r="I86" s="191"/>
      <c r="J86" s="416"/>
      <c r="K86" s="419"/>
      <c r="L86" s="415">
        <f t="shared" si="34"/>
        <v>0</v>
      </c>
      <c r="M86" s="163"/>
      <c r="N86" s="34"/>
    </row>
    <row r="87" spans="1:14" s="2" customFormat="1" ht="15" customHeight="1" thickBot="1" x14ac:dyDescent="0.5">
      <c r="A87" s="563">
        <v>87</v>
      </c>
      <c r="B87" s="191"/>
      <c r="C87" s="191"/>
      <c r="D87" s="229" t="s">
        <v>25</v>
      </c>
      <c r="E87" s="191"/>
      <c r="F87" s="191"/>
      <c r="G87" s="191"/>
      <c r="H87" s="191"/>
      <c r="I87" s="191"/>
      <c r="J87" s="350">
        <f>SUM(J12,J16,J20,J24,J28,J32,J36,J40,J46,J50,J54,J58,J64,J68,J74,J78,J82)</f>
        <v>834976</v>
      </c>
      <c r="K87" s="418">
        <f>SUM(K12,K16,K20,K24,K28,K32,K36,K40,K46,K50,K54,K58,K64,K68,K74,K78,K82)</f>
        <v>0</v>
      </c>
      <c r="L87" s="414">
        <f t="shared" si="34"/>
        <v>834976</v>
      </c>
      <c r="M87" s="163"/>
      <c r="N87" s="154" t="s">
        <v>345</v>
      </c>
    </row>
    <row r="88" spans="1:14" s="22" customFormat="1" ht="15" customHeight="1" x14ac:dyDescent="0.45">
      <c r="A88" s="563">
        <v>88</v>
      </c>
      <c r="B88" s="191"/>
      <c r="C88" s="191"/>
      <c r="D88" s="191"/>
      <c r="E88" s="191"/>
      <c r="F88" s="191"/>
      <c r="G88" s="191"/>
      <c r="H88" s="191"/>
      <c r="I88" s="191"/>
      <c r="J88" s="191"/>
      <c r="K88" s="191"/>
      <c r="L88" s="191"/>
      <c r="M88" s="163"/>
      <c r="N88" s="34"/>
    </row>
    <row r="89" spans="1:14" s="2" customFormat="1" ht="30" customHeight="1" x14ac:dyDescent="0.55000000000000004">
      <c r="A89" s="563">
        <v>89</v>
      </c>
      <c r="B89" s="191"/>
      <c r="C89" s="227" t="s">
        <v>1131</v>
      </c>
      <c r="D89" s="191"/>
      <c r="E89" s="191"/>
      <c r="F89" s="191"/>
      <c r="G89" s="191"/>
      <c r="H89" s="191"/>
      <c r="I89" s="191"/>
      <c r="J89" s="191"/>
      <c r="K89" s="191"/>
      <c r="L89" s="191"/>
      <c r="M89" s="163"/>
      <c r="N89" s="34"/>
    </row>
    <row r="90" spans="1:14" s="2" customFormat="1" ht="15" customHeight="1" x14ac:dyDescent="0.45">
      <c r="A90" s="563">
        <v>90</v>
      </c>
      <c r="B90" s="191"/>
      <c r="C90" s="347"/>
      <c r="D90" s="347"/>
      <c r="E90" s="346"/>
      <c r="F90" s="347"/>
      <c r="G90" s="347"/>
      <c r="H90" s="347"/>
      <c r="I90" s="347"/>
      <c r="J90" s="165"/>
      <c r="K90" s="348" t="s">
        <v>19</v>
      </c>
      <c r="L90" s="348"/>
      <c r="M90" s="163"/>
      <c r="N90" s="34"/>
    </row>
    <row r="91" spans="1:14" s="22" customFormat="1" ht="15" customHeight="1" x14ac:dyDescent="0.45">
      <c r="A91" s="563">
        <v>91</v>
      </c>
      <c r="B91" s="191"/>
      <c r="C91" s="347"/>
      <c r="D91" s="347"/>
      <c r="E91" s="229" t="s">
        <v>100</v>
      </c>
      <c r="F91" s="347"/>
      <c r="G91" s="347"/>
      <c r="H91" s="347"/>
      <c r="I91" s="347"/>
      <c r="J91" s="165"/>
      <c r="K91" s="345" t="s">
        <v>15</v>
      </c>
      <c r="L91" s="345" t="s">
        <v>99</v>
      </c>
      <c r="M91" s="163"/>
      <c r="N91" s="34"/>
    </row>
    <row r="92" spans="1:14" s="2" customFormat="1" ht="15" customHeight="1" x14ac:dyDescent="0.45">
      <c r="A92" s="563">
        <v>92</v>
      </c>
      <c r="B92" s="191"/>
      <c r="C92" s="347"/>
      <c r="D92" s="347"/>
      <c r="E92" s="346"/>
      <c r="F92" s="238" t="s">
        <v>1</v>
      </c>
      <c r="G92" s="347"/>
      <c r="H92" s="29"/>
      <c r="I92" s="347"/>
      <c r="J92" s="234" t="s">
        <v>101</v>
      </c>
      <c r="K92" s="1"/>
      <c r="L92" s="1"/>
      <c r="M92" s="163"/>
      <c r="N92" s="34"/>
    </row>
    <row r="93" spans="1:14" s="2" customFormat="1" ht="15" customHeight="1" x14ac:dyDescent="0.45">
      <c r="A93" s="563">
        <v>93</v>
      </c>
      <c r="B93" s="191"/>
      <c r="C93" s="347"/>
      <c r="D93" s="347"/>
      <c r="E93" s="346"/>
      <c r="F93" s="238" t="s">
        <v>102</v>
      </c>
      <c r="G93" s="347"/>
      <c r="H93" s="29"/>
      <c r="I93" s="347"/>
      <c r="J93" s="234" t="s">
        <v>103</v>
      </c>
      <c r="K93" s="1"/>
      <c r="L93" s="1"/>
      <c r="M93" s="163"/>
      <c r="N93" s="34"/>
    </row>
    <row r="94" spans="1:14" s="2" customFormat="1" ht="15" customHeight="1" x14ac:dyDescent="0.45">
      <c r="A94" s="563">
        <v>94</v>
      </c>
      <c r="B94" s="191"/>
      <c r="C94" s="347"/>
      <c r="D94" s="347"/>
      <c r="E94" s="346"/>
      <c r="F94" s="238" t="s">
        <v>104</v>
      </c>
      <c r="G94" s="347"/>
      <c r="H94" s="29"/>
      <c r="I94" s="347"/>
      <c r="J94" s="234" t="s">
        <v>105</v>
      </c>
      <c r="K94" s="349">
        <f>K92-K93</f>
        <v>0</v>
      </c>
      <c r="L94" s="349">
        <f>L92-L93</f>
        <v>0</v>
      </c>
      <c r="M94" s="163"/>
      <c r="N94" s="34"/>
    </row>
    <row r="95" spans="1:14" s="2" customFormat="1" ht="15" customHeight="1" x14ac:dyDescent="0.45">
      <c r="A95" s="563">
        <v>95</v>
      </c>
      <c r="B95" s="191"/>
      <c r="C95" s="347"/>
      <c r="D95" s="347"/>
      <c r="E95" s="346"/>
      <c r="F95" s="346"/>
      <c r="G95" s="347"/>
      <c r="H95" s="347"/>
      <c r="I95" s="347"/>
      <c r="J95" s="234"/>
      <c r="K95" s="191"/>
      <c r="L95" s="191"/>
      <c r="M95" s="163"/>
      <c r="N95" s="34"/>
    </row>
    <row r="96" spans="1:14" s="2" customFormat="1" ht="15" customHeight="1" x14ac:dyDescent="0.45">
      <c r="A96" s="563">
        <v>96</v>
      </c>
      <c r="B96" s="191"/>
      <c r="C96" s="347"/>
      <c r="D96" s="347"/>
      <c r="E96" s="346"/>
      <c r="F96" s="238" t="s">
        <v>106</v>
      </c>
      <c r="G96" s="347"/>
      <c r="H96" s="1222"/>
      <c r="I96" s="1223"/>
      <c r="J96" s="1223"/>
      <c r="K96" s="1223"/>
      <c r="L96" s="1224"/>
      <c r="M96" s="163"/>
      <c r="N96" s="34"/>
    </row>
    <row r="97" spans="1:14" s="2" customFormat="1" ht="15" customHeight="1" x14ac:dyDescent="0.45">
      <c r="A97" s="563">
        <v>97</v>
      </c>
      <c r="B97" s="191"/>
      <c r="C97" s="347"/>
      <c r="D97" s="347"/>
      <c r="E97" s="346"/>
      <c r="F97" s="347"/>
      <c r="G97" s="347"/>
      <c r="H97" s="1225"/>
      <c r="I97" s="1226"/>
      <c r="J97" s="1226"/>
      <c r="K97" s="1226"/>
      <c r="L97" s="1227"/>
      <c r="M97" s="163"/>
      <c r="N97" s="34"/>
    </row>
    <row r="98" spans="1:14" s="22" customFormat="1" ht="15" customHeight="1" x14ac:dyDescent="0.45">
      <c r="A98" s="563">
        <v>98</v>
      </c>
      <c r="B98" s="191"/>
      <c r="C98" s="191"/>
      <c r="D98" s="191"/>
      <c r="E98" s="191"/>
      <c r="F98" s="191"/>
      <c r="G98" s="191"/>
      <c r="H98" s="191"/>
      <c r="I98" s="191"/>
      <c r="J98" s="191"/>
      <c r="K98" s="191"/>
      <c r="L98" s="191"/>
      <c r="M98" s="163"/>
      <c r="N98" s="34"/>
    </row>
    <row r="99" spans="1:14" s="2" customFormat="1" ht="15" customHeight="1" x14ac:dyDescent="0.45">
      <c r="A99" s="563">
        <v>99</v>
      </c>
      <c r="B99" s="191"/>
      <c r="C99" s="191"/>
      <c r="D99" s="191"/>
      <c r="E99" s="346"/>
      <c r="F99" s="191"/>
      <c r="G99" s="191"/>
      <c r="H99" s="191"/>
      <c r="I99" s="191"/>
      <c r="J99" s="191"/>
      <c r="K99" s="348" t="s">
        <v>19</v>
      </c>
      <c r="L99" s="348"/>
      <c r="M99" s="163"/>
      <c r="N99" s="34"/>
    </row>
    <row r="100" spans="1:14" s="2" customFormat="1" ht="15" customHeight="1" x14ac:dyDescent="0.45">
      <c r="A100" s="563">
        <v>100</v>
      </c>
      <c r="B100" s="191"/>
      <c r="C100" s="347"/>
      <c r="D100" s="347"/>
      <c r="E100" s="229" t="s">
        <v>107</v>
      </c>
      <c r="F100" s="347"/>
      <c r="G100" s="347"/>
      <c r="H100" s="347"/>
      <c r="I100" s="347"/>
      <c r="J100" s="165"/>
      <c r="K100" s="345" t="s">
        <v>15</v>
      </c>
      <c r="L100" s="345" t="s">
        <v>99</v>
      </c>
      <c r="M100" s="163"/>
      <c r="N100" s="34"/>
    </row>
    <row r="101" spans="1:14" s="2" customFormat="1" ht="15" customHeight="1" x14ac:dyDescent="0.45">
      <c r="A101" s="563">
        <v>101</v>
      </c>
      <c r="B101" s="191"/>
      <c r="C101" s="347"/>
      <c r="D101" s="347"/>
      <c r="E101" s="346"/>
      <c r="F101" s="238" t="s">
        <v>1</v>
      </c>
      <c r="G101" s="347"/>
      <c r="H101" s="29"/>
      <c r="I101" s="347"/>
      <c r="J101" s="234" t="s">
        <v>101</v>
      </c>
      <c r="K101" s="1"/>
      <c r="L101" s="1"/>
      <c r="M101" s="163"/>
      <c r="N101" s="34"/>
    </row>
    <row r="102" spans="1:14" s="2" customFormat="1" ht="15" customHeight="1" x14ac:dyDescent="0.45">
      <c r="A102" s="563">
        <v>102</v>
      </c>
      <c r="B102" s="191"/>
      <c r="C102" s="347"/>
      <c r="D102" s="347"/>
      <c r="E102" s="346"/>
      <c r="F102" s="238" t="s">
        <v>102</v>
      </c>
      <c r="G102" s="347"/>
      <c r="H102" s="29"/>
      <c r="I102" s="347"/>
      <c r="J102" s="234" t="s">
        <v>103</v>
      </c>
      <c r="K102" s="1"/>
      <c r="L102" s="1"/>
      <c r="M102" s="163"/>
      <c r="N102" s="34"/>
    </row>
    <row r="103" spans="1:14" s="2" customFormat="1" ht="15" customHeight="1" x14ac:dyDescent="0.45">
      <c r="A103" s="563">
        <v>103</v>
      </c>
      <c r="B103" s="191"/>
      <c r="C103" s="347"/>
      <c r="D103" s="347"/>
      <c r="E103" s="346"/>
      <c r="F103" s="238" t="s">
        <v>104</v>
      </c>
      <c r="G103" s="347"/>
      <c r="H103" s="29"/>
      <c r="I103" s="347"/>
      <c r="J103" s="234" t="s">
        <v>105</v>
      </c>
      <c r="K103" s="349">
        <f>K101-K102</f>
        <v>0</v>
      </c>
      <c r="L103" s="349">
        <f>L101-L102</f>
        <v>0</v>
      </c>
      <c r="M103" s="163"/>
      <c r="N103" s="34"/>
    </row>
    <row r="104" spans="1:14" s="2" customFormat="1" ht="15" customHeight="1" x14ac:dyDescent="0.45">
      <c r="A104" s="563">
        <v>104</v>
      </c>
      <c r="B104" s="191"/>
      <c r="C104" s="347"/>
      <c r="D104" s="347"/>
      <c r="E104" s="346"/>
      <c r="F104" s="346"/>
      <c r="G104" s="347"/>
      <c r="H104" s="347"/>
      <c r="I104" s="347"/>
      <c r="J104" s="234"/>
      <c r="K104" s="191"/>
      <c r="L104" s="191"/>
      <c r="M104" s="163"/>
      <c r="N104" s="34"/>
    </row>
    <row r="105" spans="1:14" s="2" customFormat="1" ht="15" customHeight="1" x14ac:dyDescent="0.45">
      <c r="A105" s="563">
        <v>105</v>
      </c>
      <c r="B105" s="191"/>
      <c r="C105" s="347"/>
      <c r="D105" s="347"/>
      <c r="E105" s="346"/>
      <c r="F105" s="238" t="s">
        <v>106</v>
      </c>
      <c r="G105" s="347"/>
      <c r="H105" s="1222"/>
      <c r="I105" s="1223"/>
      <c r="J105" s="1223"/>
      <c r="K105" s="1223"/>
      <c r="L105" s="1224"/>
      <c r="M105" s="163"/>
      <c r="N105" s="34"/>
    </row>
    <row r="106" spans="1:14" s="2" customFormat="1" ht="15" customHeight="1" x14ac:dyDescent="0.45">
      <c r="A106" s="563">
        <v>106</v>
      </c>
      <c r="B106" s="191"/>
      <c r="C106" s="347"/>
      <c r="D106" s="347"/>
      <c r="E106" s="346"/>
      <c r="F106" s="347"/>
      <c r="G106" s="347"/>
      <c r="H106" s="1225"/>
      <c r="I106" s="1226"/>
      <c r="J106" s="1226"/>
      <c r="K106" s="1226"/>
      <c r="L106" s="1227"/>
      <c r="M106" s="163"/>
      <c r="N106" s="34"/>
    </row>
    <row r="107" spans="1:14" s="758" customFormat="1" ht="15" customHeight="1" x14ac:dyDescent="0.45">
      <c r="A107" s="355">
        <v>107</v>
      </c>
      <c r="B107" s="778"/>
      <c r="C107" s="778"/>
      <c r="D107" s="778"/>
      <c r="E107" s="779"/>
      <c r="F107" s="778"/>
      <c r="G107" s="778"/>
      <c r="H107" s="778"/>
      <c r="I107" s="778"/>
      <c r="J107" s="778"/>
      <c r="K107" s="778"/>
      <c r="L107" s="778"/>
      <c r="M107" s="777"/>
      <c r="N107" s="757"/>
    </row>
    <row r="108" spans="1:14" s="758" customFormat="1" ht="15" customHeight="1" x14ac:dyDescent="0.45">
      <c r="A108" s="355">
        <v>108</v>
      </c>
      <c r="B108" s="778"/>
      <c r="C108" s="778"/>
      <c r="D108" s="778"/>
      <c r="E108" s="779"/>
      <c r="F108" s="778"/>
      <c r="G108" s="778"/>
      <c r="H108" s="778"/>
      <c r="I108" s="778"/>
      <c r="J108" s="778"/>
      <c r="K108" s="560" t="s">
        <v>19</v>
      </c>
      <c r="L108" s="560"/>
      <c r="M108" s="777"/>
      <c r="N108" s="757"/>
    </row>
    <row r="109" spans="1:14" s="47" customFormat="1" ht="15" customHeight="1" x14ac:dyDescent="0.45">
      <c r="A109" s="563">
        <v>109</v>
      </c>
      <c r="B109" s="191"/>
      <c r="C109" s="347"/>
      <c r="D109" s="347"/>
      <c r="E109" s="229" t="s">
        <v>108</v>
      </c>
      <c r="F109" s="347"/>
      <c r="G109" s="347"/>
      <c r="H109" s="347"/>
      <c r="I109" s="347"/>
      <c r="J109" s="165"/>
      <c r="K109" s="354" t="s">
        <v>15</v>
      </c>
      <c r="L109" s="354" t="s">
        <v>99</v>
      </c>
      <c r="M109" s="163"/>
      <c r="N109" s="46"/>
    </row>
    <row r="110" spans="1:14" s="47" customFormat="1" ht="15" customHeight="1" x14ac:dyDescent="0.45">
      <c r="A110" s="563">
        <v>110</v>
      </c>
      <c r="B110" s="191"/>
      <c r="C110" s="347"/>
      <c r="D110" s="347"/>
      <c r="E110" s="346"/>
      <c r="F110" s="238" t="s">
        <v>1</v>
      </c>
      <c r="G110" s="347"/>
      <c r="H110" s="29"/>
      <c r="I110" s="347"/>
      <c r="J110" s="234" t="s">
        <v>101</v>
      </c>
      <c r="K110" s="1"/>
      <c r="L110" s="1"/>
      <c r="M110" s="163"/>
      <c r="N110" s="46"/>
    </row>
    <row r="111" spans="1:14" s="47" customFormat="1" ht="15" customHeight="1" x14ac:dyDescent="0.45">
      <c r="A111" s="563">
        <v>111</v>
      </c>
      <c r="B111" s="191"/>
      <c r="C111" s="347"/>
      <c r="D111" s="347"/>
      <c r="E111" s="346"/>
      <c r="F111" s="238" t="s">
        <v>102</v>
      </c>
      <c r="G111" s="347"/>
      <c r="H111" s="29"/>
      <c r="I111" s="347"/>
      <c r="J111" s="234" t="s">
        <v>103</v>
      </c>
      <c r="K111" s="1"/>
      <c r="L111" s="1"/>
      <c r="M111" s="163"/>
      <c r="N111" s="46"/>
    </row>
    <row r="112" spans="1:14" s="47" customFormat="1" ht="15" customHeight="1" x14ac:dyDescent="0.45">
      <c r="A112" s="563">
        <v>112</v>
      </c>
      <c r="B112" s="191"/>
      <c r="C112" s="347"/>
      <c r="D112" s="347"/>
      <c r="E112" s="346"/>
      <c r="F112" s="238" t="s">
        <v>104</v>
      </c>
      <c r="G112" s="347"/>
      <c r="H112" s="29"/>
      <c r="I112" s="347"/>
      <c r="J112" s="234" t="s">
        <v>105</v>
      </c>
      <c r="K112" s="349">
        <f>K110-K111</f>
        <v>0</v>
      </c>
      <c r="L112" s="349">
        <f>L110-L111</f>
        <v>0</v>
      </c>
      <c r="M112" s="163"/>
      <c r="N112" s="46"/>
    </row>
    <row r="113" spans="1:14" s="47" customFormat="1" ht="15" customHeight="1" x14ac:dyDescent="0.45">
      <c r="A113" s="563">
        <v>113</v>
      </c>
      <c r="B113" s="191"/>
      <c r="C113" s="347"/>
      <c r="D113" s="347"/>
      <c r="E113" s="346"/>
      <c r="F113" s="346"/>
      <c r="G113" s="347"/>
      <c r="H113" s="347"/>
      <c r="I113" s="347"/>
      <c r="J113" s="234"/>
      <c r="K113" s="191"/>
      <c r="L113" s="191"/>
      <c r="M113" s="163"/>
      <c r="N113" s="46"/>
    </row>
    <row r="114" spans="1:14" s="47" customFormat="1" ht="15" customHeight="1" x14ac:dyDescent="0.45">
      <c r="A114" s="563">
        <v>114</v>
      </c>
      <c r="B114" s="191"/>
      <c r="C114" s="347"/>
      <c r="D114" s="347"/>
      <c r="E114" s="346"/>
      <c r="F114" s="238" t="s">
        <v>106</v>
      </c>
      <c r="G114" s="347"/>
      <c r="H114" s="1222"/>
      <c r="I114" s="1223"/>
      <c r="J114" s="1223"/>
      <c r="K114" s="1223"/>
      <c r="L114" s="1224"/>
      <c r="M114" s="163"/>
      <c r="N114" s="46"/>
    </row>
    <row r="115" spans="1:14" s="47" customFormat="1" ht="15" customHeight="1" x14ac:dyDescent="0.45">
      <c r="A115" s="563">
        <v>115</v>
      </c>
      <c r="B115" s="191"/>
      <c r="C115" s="347"/>
      <c r="D115" s="347"/>
      <c r="E115" s="346"/>
      <c r="F115" s="347"/>
      <c r="G115" s="347"/>
      <c r="H115" s="1225"/>
      <c r="I115" s="1226"/>
      <c r="J115" s="1226"/>
      <c r="K115" s="1226"/>
      <c r="L115" s="1227"/>
      <c r="M115" s="163"/>
      <c r="N115" s="46"/>
    </row>
    <row r="116" spans="1:14" s="38" customFormat="1" ht="15" customHeight="1" x14ac:dyDescent="0.45">
      <c r="A116" s="563">
        <v>116</v>
      </c>
      <c r="B116" s="356"/>
      <c r="C116" s="357"/>
      <c r="D116" s="357"/>
      <c r="E116" s="358"/>
      <c r="F116" s="357"/>
      <c r="G116" s="357"/>
      <c r="H116" s="359"/>
      <c r="I116" s="359"/>
      <c r="J116" s="359"/>
      <c r="K116" s="359"/>
      <c r="L116" s="359"/>
      <c r="M116" s="353"/>
      <c r="N116" s="153" t="s">
        <v>244</v>
      </c>
    </row>
    <row r="117" spans="1:14" s="2" customFormat="1" ht="15" customHeight="1" x14ac:dyDescent="0.45">
      <c r="A117" s="563">
        <v>117</v>
      </c>
      <c r="B117" s="165"/>
      <c r="C117" s="1221" t="s">
        <v>109</v>
      </c>
      <c r="D117" s="1221"/>
      <c r="E117" s="1221"/>
      <c r="F117" s="1221"/>
      <c r="G117" s="1221"/>
      <c r="H117" s="1221"/>
      <c r="I117" s="1221"/>
      <c r="J117" s="1221"/>
      <c r="K117" s="1221"/>
      <c r="L117" s="1221"/>
      <c r="M117" s="163"/>
      <c r="N117" s="34"/>
    </row>
    <row r="118" spans="1:14" s="22" customFormat="1" ht="15" customHeight="1" x14ac:dyDescent="0.45">
      <c r="A118" s="563">
        <v>118</v>
      </c>
      <c r="B118" s="165"/>
      <c r="C118" s="360" t="s">
        <v>161</v>
      </c>
      <c r="D118" s="219"/>
      <c r="E118" s="219"/>
      <c r="F118" s="219"/>
      <c r="G118" s="219"/>
      <c r="H118" s="219"/>
      <c r="I118" s="219"/>
      <c r="J118" s="219"/>
      <c r="K118" s="219"/>
      <c r="L118" s="219"/>
      <c r="M118" s="163"/>
      <c r="N118" s="34"/>
    </row>
    <row r="119" spans="1:14" s="2" customFormat="1" ht="12.75" customHeight="1" x14ac:dyDescent="0.45">
      <c r="A119" s="563">
        <v>119</v>
      </c>
      <c r="B119" s="361"/>
      <c r="C119" s="160"/>
      <c r="D119" s="160"/>
      <c r="E119" s="362"/>
      <c r="F119" s="160"/>
      <c r="G119" s="160"/>
      <c r="H119" s="160"/>
      <c r="I119" s="160"/>
      <c r="J119" s="160"/>
      <c r="K119" s="160"/>
      <c r="L119" s="160"/>
      <c r="M119" s="158"/>
      <c r="N119" s="34"/>
    </row>
  </sheetData>
  <sheetProtection formatRows="0" insertRows="0"/>
  <customSheetViews>
    <customSheetView guid="{21F2E024-704F-4E93-AC63-213755ECFFE0}" scale="55" showPageBreaks="1" showGridLines="0" fitToPage="1" printArea="1" view="pageBreakPreview">
      <pane ySplit="6" topLeftCell="A7" activePane="bottomLeft" state="frozen"/>
      <selection pane="bottomLeft"/>
      <colBreaks count="1" manualBreakCount="1">
        <brk id="14" max="77" man="1"/>
      </colBreaks>
      <pageMargins left="0.70866141732283472" right="0.70866141732283472" top="0.74803149606299213" bottom="0.74803149606299213" header="0.31496062992125984" footer="0.31496062992125984"/>
      <pageSetup paperSize="9" scale="51"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11">
    <mergeCell ref="K2:M2"/>
    <mergeCell ref="K3:M3"/>
    <mergeCell ref="C117:L117"/>
    <mergeCell ref="A5:L5"/>
    <mergeCell ref="H114:L115"/>
    <mergeCell ref="H96:L97"/>
    <mergeCell ref="H105:L106"/>
    <mergeCell ref="C8:F8"/>
    <mergeCell ref="C42:F42"/>
    <mergeCell ref="C70:F70"/>
    <mergeCell ref="C60:F60"/>
  </mergeCells>
  <dataValidations count="1">
    <dataValidation allowBlank="1" showInputMessage="1" showErrorMessage="1" prompt="Please enter text" sqref="H92:H94 H96 H105 H110:H112 H101:H103 H114" xr:uid="{00000000-0002-0000-0B00-000000000000}"/>
  </dataValidations>
  <pageMargins left="0.70866141732283472" right="0.70866141732283472" top="0.74803149606299213" bottom="0.74803149606299213" header="0.31496062992125984" footer="0.31496062992125984"/>
  <pageSetup paperSize="9" scale="36" orientation="portrait" r:id="rId2"/>
  <headerFooter alignWithMargins="0">
    <oddHeader>&amp;CCommerce Commission Information Disclosure Template</oddHeader>
    <oddFooter>&amp;L&amp;F&amp;C&amp;P&amp;R&amp;A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50FF8-DF1C-4210-93BE-D4845246DA5D}">
  <sheetPr>
    <tabColor rgb="FF99CCFF"/>
  </sheetPr>
  <dimension ref="A1:T128"/>
  <sheetViews>
    <sheetView showGridLines="0" view="pageBreakPreview" zoomScaleNormal="100" zoomScaleSheetLayoutView="100" workbookViewId="0"/>
  </sheetViews>
  <sheetFormatPr defaultColWidth="9.1328125" defaultRowHeight="14.25" x14ac:dyDescent="0.45"/>
  <cols>
    <col min="1" max="1" width="5.1328125" style="51" customWidth="1"/>
    <col min="2" max="2" width="3.1328125" style="51" customWidth="1"/>
    <col min="3" max="3" width="6.1328125" style="51" customWidth="1"/>
    <col min="4" max="4" width="2.265625" style="23" customWidth="1"/>
    <col min="5" max="5" width="1.73046875" style="51" customWidth="1"/>
    <col min="6" max="6" width="41.265625" style="51" customWidth="1"/>
    <col min="7" max="11" width="16" style="51" customWidth="1"/>
    <col min="12" max="16" width="16.1328125" style="51" customWidth="1"/>
    <col min="17" max="17" width="2.73046875" style="51" customWidth="1"/>
    <col min="18" max="18" width="20.73046875" style="34" customWidth="1"/>
    <col min="19" max="19" width="33.1328125" style="51" customWidth="1"/>
    <col min="20" max="20" width="14" style="51" customWidth="1"/>
    <col min="21" max="16384" width="9.1328125" style="51"/>
  </cols>
  <sheetData>
    <row r="1" spans="1:20" s="156" customFormat="1" ht="15" customHeight="1" x14ac:dyDescent="0.45">
      <c r="A1" s="206"/>
      <c r="B1" s="204"/>
      <c r="C1" s="204"/>
      <c r="D1" s="204"/>
      <c r="E1" s="204"/>
      <c r="F1" s="204"/>
      <c r="G1" s="204"/>
      <c r="H1" s="204"/>
      <c r="I1" s="204"/>
      <c r="J1" s="204"/>
      <c r="K1" s="204"/>
      <c r="L1" s="204"/>
      <c r="M1" s="204"/>
      <c r="N1" s="204"/>
      <c r="O1" s="204"/>
      <c r="P1" s="204"/>
      <c r="Q1" s="328"/>
      <c r="R1" s="34"/>
      <c r="S1" s="51"/>
      <c r="T1" s="51"/>
    </row>
    <row r="2" spans="1:20" s="156" customFormat="1" ht="18" customHeight="1" x14ac:dyDescent="0.5">
      <c r="A2" s="202"/>
      <c r="B2" s="193"/>
      <c r="C2" s="193"/>
      <c r="D2" s="193"/>
      <c r="E2" s="193"/>
      <c r="F2" s="193"/>
      <c r="G2" s="193"/>
      <c r="H2" s="193"/>
      <c r="I2" s="193"/>
      <c r="J2" s="193"/>
      <c r="K2" s="193"/>
      <c r="L2" s="193"/>
      <c r="M2" s="201" t="s">
        <v>8</v>
      </c>
      <c r="N2" s="1184" t="s">
        <v>431</v>
      </c>
      <c r="O2" s="1185"/>
      <c r="P2" s="1186"/>
      <c r="Q2" s="329"/>
      <c r="R2" s="34"/>
      <c r="S2" s="51"/>
      <c r="T2" s="51"/>
    </row>
    <row r="3" spans="1:20" s="156" customFormat="1" ht="18" customHeight="1" x14ac:dyDescent="0.5">
      <c r="A3" s="202"/>
      <c r="B3" s="193"/>
      <c r="C3" s="193"/>
      <c r="D3" s="193"/>
      <c r="E3" s="193"/>
      <c r="F3" s="193"/>
      <c r="G3" s="193"/>
      <c r="H3" s="193"/>
      <c r="I3" s="193"/>
      <c r="J3" s="193"/>
      <c r="K3" s="193"/>
      <c r="L3" s="193"/>
      <c r="M3" s="201" t="s">
        <v>122</v>
      </c>
      <c r="N3" s="1198" t="str">
        <f>IF(ISNUMBER(CoverSheet!$C$11),CoverSheet!$C$11,"")</f>
        <v/>
      </c>
      <c r="O3" s="1199"/>
      <c r="P3" s="1200"/>
      <c r="Q3" s="329"/>
      <c r="R3" s="34"/>
      <c r="S3" s="51"/>
      <c r="T3" s="51"/>
    </row>
    <row r="4" spans="1:20" s="156" customFormat="1" ht="20.25" customHeight="1" x14ac:dyDescent="0.65">
      <c r="A4" s="200" t="s">
        <v>1198</v>
      </c>
      <c r="B4" s="193"/>
      <c r="C4" s="193"/>
      <c r="D4" s="193"/>
      <c r="E4" s="193"/>
      <c r="F4" s="193"/>
      <c r="G4" s="193"/>
      <c r="H4" s="193"/>
      <c r="I4" s="193"/>
      <c r="J4" s="193"/>
      <c r="K4" s="193"/>
      <c r="L4" s="193"/>
      <c r="M4" s="196"/>
      <c r="N4" s="193"/>
      <c r="O4" s="193"/>
      <c r="P4" s="193"/>
      <c r="Q4" s="329"/>
      <c r="R4" s="31"/>
      <c r="S4" s="51"/>
      <c r="T4" s="51"/>
    </row>
    <row r="5" spans="1:20" ht="48" customHeight="1" x14ac:dyDescent="0.45">
      <c r="A5" s="1182" t="s">
        <v>1180</v>
      </c>
      <c r="B5" s="1183"/>
      <c r="C5" s="1183"/>
      <c r="D5" s="1183"/>
      <c r="E5" s="1183"/>
      <c r="F5" s="1183"/>
      <c r="G5" s="1183"/>
      <c r="H5" s="1183"/>
      <c r="I5" s="1183"/>
      <c r="J5" s="1183"/>
      <c r="K5" s="1183"/>
      <c r="L5" s="1183"/>
      <c r="M5" s="1183"/>
      <c r="N5" s="1183"/>
      <c r="O5" s="1183"/>
      <c r="P5" s="1183"/>
      <c r="Q5" s="1202"/>
      <c r="R5" s="31"/>
    </row>
    <row r="6" spans="1:20" s="156" customFormat="1" ht="15" customHeight="1" x14ac:dyDescent="0.45">
      <c r="A6" s="197" t="s">
        <v>138</v>
      </c>
      <c r="B6" s="196"/>
      <c r="C6" s="195"/>
      <c r="D6" s="193"/>
      <c r="E6" s="193"/>
      <c r="F6" s="193"/>
      <c r="G6" s="193"/>
      <c r="H6" s="193"/>
      <c r="I6" s="193"/>
      <c r="J6" s="193"/>
      <c r="K6" s="193"/>
      <c r="L6" s="193"/>
      <c r="M6" s="193"/>
      <c r="N6" s="193"/>
      <c r="O6" s="193"/>
      <c r="P6" s="193"/>
      <c r="Q6" s="329"/>
      <c r="R6" s="31"/>
      <c r="S6" s="51"/>
      <c r="T6" s="51"/>
    </row>
    <row r="7" spans="1:20" ht="30" customHeight="1" x14ac:dyDescent="0.55000000000000004">
      <c r="A7" s="330">
        <v>7</v>
      </c>
      <c r="B7" s="165"/>
      <c r="C7" s="227" t="s">
        <v>1199</v>
      </c>
      <c r="D7" s="165"/>
      <c r="E7" s="165"/>
      <c r="F7" s="165"/>
      <c r="G7" s="165"/>
      <c r="H7" s="165"/>
      <c r="I7" s="165"/>
      <c r="J7" s="177"/>
      <c r="K7" s="177"/>
      <c r="L7" s="239" t="s">
        <v>44</v>
      </c>
      <c r="M7" s="239" t="s">
        <v>44</v>
      </c>
      <c r="N7" s="239" t="s">
        <v>44</v>
      </c>
      <c r="O7" s="239" t="s">
        <v>44</v>
      </c>
      <c r="P7" s="239" t="s">
        <v>44</v>
      </c>
      <c r="Q7" s="243"/>
      <c r="R7" s="31"/>
    </row>
    <row r="8" spans="1:20" x14ac:dyDescent="0.45">
      <c r="A8" s="330">
        <v>8</v>
      </c>
      <c r="B8" s="165"/>
      <c r="C8" s="177"/>
      <c r="D8" s="177"/>
      <c r="E8" s="177"/>
      <c r="F8" s="177"/>
      <c r="G8" s="177"/>
      <c r="H8" s="177"/>
      <c r="I8" s="177"/>
      <c r="J8" s="177"/>
      <c r="K8" s="177" t="s">
        <v>432</v>
      </c>
      <c r="L8" s="331" t="s">
        <v>433</v>
      </c>
      <c r="M8" s="331" t="s">
        <v>434</v>
      </c>
      <c r="N8" s="331" t="s">
        <v>14</v>
      </c>
      <c r="O8" s="331" t="s">
        <v>15</v>
      </c>
      <c r="P8" s="331" t="s">
        <v>435</v>
      </c>
      <c r="Q8" s="243"/>
      <c r="R8" s="31"/>
    </row>
    <row r="9" spans="1:20" ht="15" customHeight="1" x14ac:dyDescent="0.45">
      <c r="A9" s="330">
        <v>9</v>
      </c>
      <c r="B9" s="165"/>
      <c r="C9" s="177"/>
      <c r="D9" s="177"/>
      <c r="E9" s="177"/>
      <c r="F9" s="171"/>
      <c r="G9" s="177"/>
      <c r="H9" s="177"/>
      <c r="I9" s="177"/>
      <c r="J9" s="177"/>
      <c r="K9" s="177"/>
      <c r="L9" s="332" t="s">
        <v>19</v>
      </c>
      <c r="M9" s="332" t="s">
        <v>19</v>
      </c>
      <c r="N9" s="332" t="s">
        <v>19</v>
      </c>
      <c r="O9" s="332" t="s">
        <v>19</v>
      </c>
      <c r="P9" s="332" t="s">
        <v>19</v>
      </c>
      <c r="Q9" s="243"/>
      <c r="R9" s="32"/>
    </row>
    <row r="10" spans="1:20" ht="15" customHeight="1" x14ac:dyDescent="0.45">
      <c r="A10" s="330">
        <v>10</v>
      </c>
      <c r="B10" s="165"/>
      <c r="C10" s="177"/>
      <c r="D10" s="177"/>
      <c r="E10" s="184" t="s">
        <v>20</v>
      </c>
      <c r="F10" s="184"/>
      <c r="G10" s="177"/>
      <c r="H10" s="177"/>
      <c r="I10" s="177"/>
      <c r="J10" s="177"/>
      <c r="K10" s="177"/>
      <c r="L10" s="333">
        <f>'S4c.PQ RAB Value Rolled F.'!L10+'S4d. ID-only RAB Value Rolled F'!L10</f>
        <v>0</v>
      </c>
      <c r="M10" s="333">
        <f>'S4c.PQ RAB Value Rolled F.'!M10+'S4d. ID-only RAB Value Rolled F'!M10</f>
        <v>0</v>
      </c>
      <c r="N10" s="333">
        <f>'S4c.PQ RAB Value Rolled F.'!N10+'S4d. ID-only RAB Value Rolled F'!N10</f>
        <v>0</v>
      </c>
      <c r="O10" s="557">
        <f>'S4c.PQ RAB Value Rolled F.'!O10+'S4d. ID-only RAB Value Rolled F'!O10</f>
        <v>0</v>
      </c>
      <c r="P10" s="557">
        <f>'S4c.PQ RAB Value Rolled F.'!P10+'S4d. ID-only RAB Value Rolled F'!P10</f>
        <v>4000000</v>
      </c>
      <c r="Q10" s="243"/>
      <c r="R10" s="582" t="s">
        <v>274</v>
      </c>
      <c r="S10" s="582" t="s">
        <v>222</v>
      </c>
      <c r="T10" s="569"/>
    </row>
    <row r="11" spans="1:20" ht="15" customHeight="1" x14ac:dyDescent="0.45">
      <c r="A11" s="330">
        <v>11</v>
      </c>
      <c r="B11" s="165"/>
      <c r="C11" s="177"/>
      <c r="D11" s="177"/>
      <c r="E11" s="184"/>
      <c r="F11" s="184"/>
      <c r="G11" s="177"/>
      <c r="H11" s="177"/>
      <c r="I11" s="177"/>
      <c r="J11" s="177"/>
      <c r="K11" s="177"/>
      <c r="L11" s="165"/>
      <c r="M11" s="165"/>
      <c r="N11" s="165"/>
      <c r="O11" s="558"/>
      <c r="P11" s="558"/>
      <c r="Q11" s="243"/>
      <c r="R11" s="582"/>
      <c r="S11" s="591"/>
      <c r="T11" s="569"/>
    </row>
    <row r="12" spans="1:20" ht="15" customHeight="1" x14ac:dyDescent="0.45">
      <c r="A12" s="330">
        <v>12</v>
      </c>
      <c r="B12" s="165"/>
      <c r="C12" s="232"/>
      <c r="D12" s="186" t="s">
        <v>5</v>
      </c>
      <c r="E12" s="184" t="s">
        <v>256</v>
      </c>
      <c r="F12" s="184"/>
      <c r="G12" s="177"/>
      <c r="H12" s="177"/>
      <c r="I12" s="177"/>
      <c r="J12" s="177"/>
      <c r="K12" s="177"/>
      <c r="L12" s="333">
        <f>'S4c.PQ RAB Value Rolled F.'!L12+'S4d. ID-only RAB Value Rolled F'!L12</f>
        <v>0</v>
      </c>
      <c r="M12" s="333">
        <f>'S4c.PQ RAB Value Rolled F.'!M12+'S4d. ID-only RAB Value Rolled F'!M12</f>
        <v>0</v>
      </c>
      <c r="N12" s="333">
        <f>'S4c.PQ RAB Value Rolled F.'!N12+'S4d. ID-only RAB Value Rolled F'!N12</f>
        <v>0</v>
      </c>
      <c r="O12" s="557">
        <f>'S4c.PQ RAB Value Rolled F.'!O12+'S4d. ID-only RAB Value Rolled F'!O12</f>
        <v>0</v>
      </c>
      <c r="P12" s="557">
        <f>'S4c.PQ RAB Value Rolled F.'!P12+'S4d. ID-only RAB Value Rolled F'!P12</f>
        <v>0</v>
      </c>
      <c r="Q12" s="243"/>
      <c r="R12" s="582" t="s">
        <v>442</v>
      </c>
      <c r="S12" s="582" t="s">
        <v>217</v>
      </c>
      <c r="T12" s="569"/>
    </row>
    <row r="13" spans="1:20" ht="15" customHeight="1" x14ac:dyDescent="0.45">
      <c r="A13" s="330">
        <v>13</v>
      </c>
      <c r="B13" s="165"/>
      <c r="C13" s="177"/>
      <c r="D13" s="186"/>
      <c r="E13" s="184"/>
      <c r="F13" s="184"/>
      <c r="G13" s="177"/>
      <c r="H13" s="177"/>
      <c r="I13" s="177"/>
      <c r="J13" s="177"/>
      <c r="K13" s="177"/>
      <c r="L13" s="165"/>
      <c r="M13" s="165"/>
      <c r="N13" s="165"/>
      <c r="O13" s="558"/>
      <c r="P13" s="558"/>
      <c r="Q13" s="243"/>
      <c r="R13" s="582"/>
      <c r="S13" s="591"/>
      <c r="T13" s="569"/>
    </row>
    <row r="14" spans="1:20" ht="15" customHeight="1" x14ac:dyDescent="0.45">
      <c r="A14" s="330">
        <v>14</v>
      </c>
      <c r="B14" s="165"/>
      <c r="C14" s="232"/>
      <c r="D14" s="186" t="s">
        <v>6</v>
      </c>
      <c r="E14" s="184" t="s">
        <v>255</v>
      </c>
      <c r="F14" s="184"/>
      <c r="G14" s="177"/>
      <c r="H14" s="177"/>
      <c r="I14" s="177"/>
      <c r="J14" s="177"/>
      <c r="K14" s="177"/>
      <c r="L14" s="333">
        <f>'S4c.PQ RAB Value Rolled F.'!L14+'S4d. ID-only RAB Value Rolled F'!L14</f>
        <v>0</v>
      </c>
      <c r="M14" s="333">
        <f>'S4c.PQ RAB Value Rolled F.'!M14+'S4d. ID-only RAB Value Rolled F'!M14</f>
        <v>0</v>
      </c>
      <c r="N14" s="333">
        <f>'S4c.PQ RAB Value Rolled F.'!N14+'S4d. ID-only RAB Value Rolled F'!N14</f>
        <v>0</v>
      </c>
      <c r="O14" s="557">
        <f>'S4c.PQ RAB Value Rolled F.'!O14+'S4d. ID-only RAB Value Rolled F'!O14</f>
        <v>0</v>
      </c>
      <c r="P14" s="557">
        <f>'S4c.PQ RAB Value Rolled F.'!P14+'S4d. ID-only RAB Value Rolled F'!P14</f>
        <v>0</v>
      </c>
      <c r="Q14" s="243"/>
      <c r="R14" s="582" t="s">
        <v>443</v>
      </c>
      <c r="S14" s="582" t="s">
        <v>218</v>
      </c>
      <c r="T14" s="569"/>
    </row>
    <row r="15" spans="1:20" ht="15" customHeight="1" x14ac:dyDescent="0.45">
      <c r="A15" s="330">
        <v>15</v>
      </c>
      <c r="B15" s="165"/>
      <c r="C15" s="177"/>
      <c r="D15" s="186"/>
      <c r="E15" s="184"/>
      <c r="F15" s="184"/>
      <c r="G15" s="177"/>
      <c r="H15" s="177"/>
      <c r="I15" s="177"/>
      <c r="J15" s="177"/>
      <c r="K15" s="177"/>
      <c r="L15" s="165"/>
      <c r="M15" s="165"/>
      <c r="N15" s="165"/>
      <c r="O15" s="558"/>
      <c r="P15" s="558"/>
      <c r="Q15" s="243"/>
      <c r="R15" s="582"/>
      <c r="S15" s="591"/>
      <c r="T15" s="569"/>
    </row>
    <row r="16" spans="1:20" ht="15" customHeight="1" x14ac:dyDescent="0.45">
      <c r="A16" s="330">
        <v>16</v>
      </c>
      <c r="B16" s="165"/>
      <c r="C16" s="232"/>
      <c r="D16" s="186" t="s">
        <v>6</v>
      </c>
      <c r="E16" s="184" t="s">
        <v>73</v>
      </c>
      <c r="F16" s="184"/>
      <c r="G16" s="177"/>
      <c r="H16" s="177"/>
      <c r="I16" s="177"/>
      <c r="J16" s="177"/>
      <c r="K16" s="177"/>
      <c r="L16" s="333">
        <f>'S4c.PQ RAB Value Rolled F.'!L16+'S4d. ID-only RAB Value Rolled F'!L16</f>
        <v>0</v>
      </c>
      <c r="M16" s="333">
        <f>'S4c.PQ RAB Value Rolled F.'!M16+'S4d. ID-only RAB Value Rolled F'!M16</f>
        <v>0</v>
      </c>
      <c r="N16" s="333">
        <f>'S4c.PQ RAB Value Rolled F.'!N16+'S4d. ID-only RAB Value Rolled F'!N16</f>
        <v>0</v>
      </c>
      <c r="O16" s="557">
        <f>'S4c.PQ RAB Value Rolled F.'!O16+'S4d. ID-only RAB Value Rolled F'!O16</f>
        <v>4000000</v>
      </c>
      <c r="P16" s="557">
        <f>'S4c.PQ RAB Value Rolled F.'!P16+'S4d. ID-only RAB Value Rolled F'!P16</f>
        <v>0</v>
      </c>
      <c r="Q16" s="243"/>
      <c r="R16" s="582" t="s">
        <v>444</v>
      </c>
      <c r="S16" s="582" t="s">
        <v>219</v>
      </c>
      <c r="T16" s="569"/>
    </row>
    <row r="17" spans="1:20" s="6" customFormat="1" ht="15" customHeight="1" x14ac:dyDescent="0.45">
      <c r="A17" s="330">
        <v>17</v>
      </c>
      <c r="B17" s="165"/>
      <c r="C17" s="177"/>
      <c r="D17" s="186"/>
      <c r="E17" s="184"/>
      <c r="F17" s="184"/>
      <c r="G17" s="177"/>
      <c r="H17" s="177"/>
      <c r="I17" s="177"/>
      <c r="J17" s="177"/>
      <c r="K17" s="177"/>
      <c r="L17" s="165"/>
      <c r="M17" s="165"/>
      <c r="N17" s="165"/>
      <c r="O17" s="558"/>
      <c r="P17" s="558"/>
      <c r="Q17" s="243"/>
      <c r="R17" s="582"/>
      <c r="S17" s="591"/>
      <c r="T17" s="569"/>
    </row>
    <row r="18" spans="1:20" s="22" customFormat="1" ht="15" customHeight="1" x14ac:dyDescent="0.45">
      <c r="A18" s="330">
        <v>18</v>
      </c>
      <c r="B18" s="165"/>
      <c r="C18" s="232"/>
      <c r="D18" s="186" t="s">
        <v>5</v>
      </c>
      <c r="E18" s="184" t="s">
        <v>24</v>
      </c>
      <c r="F18" s="184"/>
      <c r="G18" s="177"/>
      <c r="H18" s="177"/>
      <c r="I18" s="177"/>
      <c r="J18" s="177"/>
      <c r="K18" s="177"/>
      <c r="L18" s="333">
        <f>'S4c.PQ RAB Value Rolled F.'!L18+'S4d. ID-only RAB Value Rolled F'!L18</f>
        <v>0</v>
      </c>
      <c r="M18" s="333">
        <f>'S4c.PQ RAB Value Rolled F.'!M18+'S4d. ID-only RAB Value Rolled F'!M18</f>
        <v>0</v>
      </c>
      <c r="N18" s="333">
        <f>'S4c.PQ RAB Value Rolled F.'!N18+'S4d. ID-only RAB Value Rolled F'!N18</f>
        <v>0</v>
      </c>
      <c r="O18" s="557">
        <f>'S4c.PQ RAB Value Rolled F.'!O18+'S4d. ID-only RAB Value Rolled F'!O18</f>
        <v>0</v>
      </c>
      <c r="P18" s="557">
        <f>'S4c.PQ RAB Value Rolled F.'!P18+'S4d. ID-only RAB Value Rolled F'!P18</f>
        <v>0</v>
      </c>
      <c r="Q18" s="243"/>
      <c r="R18" s="582" t="s">
        <v>445</v>
      </c>
      <c r="S18" s="582" t="s">
        <v>220</v>
      </c>
      <c r="T18" s="569"/>
    </row>
    <row r="19" spans="1:20" s="22" customFormat="1" ht="15" customHeight="1" x14ac:dyDescent="0.45">
      <c r="A19" s="330">
        <v>19</v>
      </c>
      <c r="B19" s="165"/>
      <c r="C19" s="232"/>
      <c r="D19" s="186"/>
      <c r="E19" s="184"/>
      <c r="F19" s="184"/>
      <c r="G19" s="177"/>
      <c r="H19" s="177"/>
      <c r="I19" s="177"/>
      <c r="J19" s="177"/>
      <c r="K19" s="177"/>
      <c r="L19" s="396"/>
      <c r="M19" s="396"/>
      <c r="N19" s="396"/>
      <c r="O19" s="526"/>
      <c r="P19" s="546"/>
      <c r="Q19" s="243"/>
      <c r="R19" s="582"/>
      <c r="S19" s="582"/>
      <c r="T19" s="569"/>
    </row>
    <row r="20" spans="1:20" s="22" customFormat="1" ht="15" customHeight="1" x14ac:dyDescent="0.45">
      <c r="A20" s="330">
        <v>20</v>
      </c>
      <c r="B20" s="165"/>
      <c r="C20" s="232"/>
      <c r="D20" s="186" t="s">
        <v>5</v>
      </c>
      <c r="E20" s="184" t="s">
        <v>332</v>
      </c>
      <c r="F20" s="184"/>
      <c r="G20" s="177"/>
      <c r="H20" s="177"/>
      <c r="I20" s="177"/>
      <c r="J20" s="177"/>
      <c r="K20" s="177"/>
      <c r="L20" s="333">
        <f>'S4c.PQ RAB Value Rolled F.'!L20</f>
        <v>0</v>
      </c>
      <c r="M20" s="333">
        <f>'S4c.PQ RAB Value Rolled F.'!M20</f>
        <v>0</v>
      </c>
      <c r="N20" s="333">
        <f>'S4c.PQ RAB Value Rolled F.'!N20</f>
        <v>0</v>
      </c>
      <c r="O20" s="557">
        <f>'S4c.PQ RAB Value Rolled F.'!O20</f>
        <v>0</v>
      </c>
      <c r="P20" s="557">
        <f>'S4c.PQ RAB Value Rolled F.'!P20</f>
        <v>0</v>
      </c>
      <c r="Q20" s="243"/>
      <c r="R20" s="582" t="s">
        <v>446</v>
      </c>
      <c r="S20" s="582" t="s">
        <v>301</v>
      </c>
      <c r="T20" s="569"/>
    </row>
    <row r="21" spans="1:20" s="22" customFormat="1" ht="15" customHeight="1" x14ac:dyDescent="0.45">
      <c r="A21" s="330">
        <v>21</v>
      </c>
      <c r="B21" s="165"/>
      <c r="C21" s="177"/>
      <c r="D21" s="186"/>
      <c r="E21" s="184"/>
      <c r="F21" s="184"/>
      <c r="G21" s="177"/>
      <c r="H21" s="177"/>
      <c r="I21" s="177"/>
      <c r="J21" s="177"/>
      <c r="K21" s="177"/>
      <c r="L21" s="165"/>
      <c r="M21" s="165"/>
      <c r="N21" s="165"/>
      <c r="O21" s="558"/>
      <c r="P21" s="558"/>
      <c r="Q21" s="243"/>
      <c r="R21" s="582"/>
      <c r="S21" s="591"/>
      <c r="T21" s="569"/>
    </row>
    <row r="22" spans="1:20" s="22" customFormat="1" ht="15" customHeight="1" x14ac:dyDescent="0.45">
      <c r="A22" s="330">
        <v>22</v>
      </c>
      <c r="B22" s="165"/>
      <c r="C22" s="232"/>
      <c r="D22" s="186" t="s">
        <v>6</v>
      </c>
      <c r="E22" s="184" t="s">
        <v>26</v>
      </c>
      <c r="F22" s="184"/>
      <c r="G22" s="177"/>
      <c r="H22" s="177"/>
      <c r="I22" s="177"/>
      <c r="J22" s="177"/>
      <c r="K22" s="177"/>
      <c r="L22" s="333">
        <f>'S4c.PQ RAB Value Rolled F.'!L22+'S4d. ID-only RAB Value Rolled F'!L20</f>
        <v>0</v>
      </c>
      <c r="M22" s="333">
        <f>'S4c.PQ RAB Value Rolled F.'!M22+'S4d. ID-only RAB Value Rolled F'!M20</f>
        <v>0</v>
      </c>
      <c r="N22" s="333">
        <f>'S4c.PQ RAB Value Rolled F.'!N22+'S4d. ID-only RAB Value Rolled F'!N20</f>
        <v>0</v>
      </c>
      <c r="O22" s="557">
        <f>'S4c.PQ RAB Value Rolled F.'!O22+'S4d. ID-only RAB Value Rolled F'!O20</f>
        <v>0</v>
      </c>
      <c r="P22" s="557">
        <f>'S4c.PQ RAB Value Rolled F.'!P22+'S4d. ID-only RAB Value Rolled F'!P20</f>
        <v>-3165024</v>
      </c>
      <c r="Q22" s="243"/>
      <c r="R22" s="582" t="s">
        <v>447</v>
      </c>
      <c r="S22" s="582" t="s">
        <v>221</v>
      </c>
      <c r="T22" s="569"/>
    </row>
    <row r="23" spans="1:20" s="22" customFormat="1" ht="15" customHeight="1" x14ac:dyDescent="0.45">
      <c r="A23" s="330">
        <v>23</v>
      </c>
      <c r="B23" s="165"/>
      <c r="C23" s="177"/>
      <c r="D23" s="177"/>
      <c r="E23" s="184"/>
      <c r="F23" s="184"/>
      <c r="G23" s="177"/>
      <c r="H23" s="177"/>
      <c r="I23" s="177"/>
      <c r="J23" s="177"/>
      <c r="K23" s="177"/>
      <c r="L23" s="165"/>
      <c r="M23" s="165"/>
      <c r="N23" s="165"/>
      <c r="O23" s="558"/>
      <c r="P23" s="558"/>
      <c r="Q23" s="243"/>
      <c r="R23" s="582"/>
      <c r="S23" s="591"/>
      <c r="T23" s="569"/>
    </row>
    <row r="24" spans="1:20" s="22" customFormat="1" ht="15" customHeight="1" x14ac:dyDescent="0.45">
      <c r="A24" s="330">
        <v>24</v>
      </c>
      <c r="B24" s="165"/>
      <c r="C24" s="167"/>
      <c r="D24" s="167"/>
      <c r="E24" s="184" t="s">
        <v>74</v>
      </c>
      <c r="F24" s="184"/>
      <c r="G24" s="177"/>
      <c r="H24" s="177"/>
      <c r="I24" s="177"/>
      <c r="J24" s="177"/>
      <c r="K24" s="177"/>
      <c r="L24" s="333">
        <f>'S4c.PQ RAB Value Rolled F.'!L24+'S4d. ID-only RAB Value Rolled F'!L22</f>
        <v>0</v>
      </c>
      <c r="M24" s="333">
        <f>'S4c.PQ RAB Value Rolled F.'!M24+'S4d. ID-only RAB Value Rolled F'!M22</f>
        <v>0</v>
      </c>
      <c r="N24" s="333">
        <f>'S4c.PQ RAB Value Rolled F.'!N24+'S4d. ID-only RAB Value Rolled F'!N22</f>
        <v>0</v>
      </c>
      <c r="O24" s="557">
        <f>'S4c.PQ RAB Value Rolled F.'!O24+'S4d. ID-only RAB Value Rolled F'!O22</f>
        <v>4000000</v>
      </c>
      <c r="P24" s="557">
        <f>'S4c.PQ RAB Value Rolled F.'!P24+'S4d. ID-only RAB Value Rolled F'!P22</f>
        <v>834976</v>
      </c>
      <c r="Q24" s="243"/>
      <c r="R24" s="582" t="s">
        <v>274</v>
      </c>
      <c r="S24" s="582"/>
      <c r="T24" s="569"/>
    </row>
    <row r="25" spans="1:20" s="22" customFormat="1" x14ac:dyDescent="0.45">
      <c r="A25" s="330">
        <v>25</v>
      </c>
      <c r="B25" s="165"/>
      <c r="C25" s="167"/>
      <c r="D25" s="177"/>
      <c r="E25" s="177"/>
      <c r="F25" s="171"/>
      <c r="G25" s="177"/>
      <c r="H25" s="177"/>
      <c r="I25" s="177"/>
      <c r="J25" s="177"/>
      <c r="K25" s="177"/>
      <c r="L25" s="166"/>
      <c r="M25" s="166"/>
      <c r="N25" s="166"/>
      <c r="O25" s="166"/>
      <c r="P25" s="166"/>
      <c r="Q25" s="243"/>
      <c r="R25" s="582"/>
      <c r="S25" s="569"/>
      <c r="T25" s="569"/>
    </row>
    <row r="26" spans="1:20" ht="30" customHeight="1" x14ac:dyDescent="0.55000000000000004">
      <c r="A26" s="330">
        <v>26</v>
      </c>
      <c r="B26" s="165"/>
      <c r="C26" s="227" t="s">
        <v>1132</v>
      </c>
      <c r="D26" s="177"/>
      <c r="E26" s="177"/>
      <c r="F26" s="177"/>
      <c r="G26" s="177"/>
      <c r="H26" s="177"/>
      <c r="I26" s="177"/>
      <c r="J26" s="177"/>
      <c r="K26" s="177"/>
      <c r="L26" s="166"/>
      <c r="M26" s="166"/>
      <c r="N26" s="166"/>
      <c r="O26" s="166"/>
      <c r="P26" s="166"/>
      <c r="Q26" s="243"/>
      <c r="R26" s="582"/>
      <c r="S26" s="569"/>
      <c r="T26" s="569"/>
    </row>
    <row r="27" spans="1:20" x14ac:dyDescent="0.45">
      <c r="A27" s="330">
        <v>27</v>
      </c>
      <c r="B27" s="191"/>
      <c r="C27" s="166"/>
      <c r="D27" s="177"/>
      <c r="E27" s="177"/>
      <c r="F27" s="171"/>
      <c r="G27" s="177"/>
      <c r="H27" s="177"/>
      <c r="I27" s="177"/>
      <c r="J27" s="177"/>
      <c r="K27" s="177"/>
      <c r="L27" s="177"/>
      <c r="M27" s="1211" t="s">
        <v>75</v>
      </c>
      <c r="N27" s="1211"/>
      <c r="O27" s="1211" t="s">
        <v>44</v>
      </c>
      <c r="P27" s="1211"/>
      <c r="Q27" s="243"/>
      <c r="R27" s="582"/>
      <c r="S27" s="569"/>
      <c r="T27" s="569"/>
    </row>
    <row r="28" spans="1:20" x14ac:dyDescent="0.45">
      <c r="A28" s="330">
        <v>28</v>
      </c>
      <c r="B28" s="165"/>
      <c r="C28" s="177"/>
      <c r="D28" s="177"/>
      <c r="E28" s="177"/>
      <c r="F28" s="171"/>
      <c r="G28" s="177"/>
      <c r="H28" s="177"/>
      <c r="I28" s="177"/>
      <c r="J28" s="177"/>
      <c r="K28" s="177"/>
      <c r="L28" s="177"/>
      <c r="M28" s="332" t="s">
        <v>19</v>
      </c>
      <c r="N28" s="332" t="s">
        <v>19</v>
      </c>
      <c r="O28" s="332" t="s">
        <v>19</v>
      </c>
      <c r="P28" s="332" t="s">
        <v>19</v>
      </c>
      <c r="Q28" s="243"/>
      <c r="R28" s="583"/>
      <c r="S28" s="569"/>
      <c r="T28" s="569"/>
    </row>
    <row r="29" spans="1:20" ht="15" customHeight="1" x14ac:dyDescent="0.45">
      <c r="A29" s="725">
        <v>29</v>
      </c>
      <c r="B29" s="165"/>
      <c r="C29" s="177"/>
      <c r="D29" s="177"/>
      <c r="E29" s="184" t="s">
        <v>20</v>
      </c>
      <c r="F29" s="184"/>
      <c r="G29" s="177"/>
      <c r="H29" s="177"/>
      <c r="I29" s="177"/>
      <c r="J29" s="177"/>
      <c r="K29" s="177"/>
      <c r="L29" s="177"/>
      <c r="M29" s="558"/>
      <c r="N29" s="557">
        <f>'S4c.PQ RAB Value Rolled F.'!N29+'S4d. ID-only RAB Value Rolled F'!N27</f>
        <v>0</v>
      </c>
      <c r="O29" s="558"/>
      <c r="P29" s="557">
        <f>'S4c.PQ RAB Value Rolled F.'!P29+'S4d. ID-only RAB Value Rolled F'!P27</f>
        <v>4000000</v>
      </c>
      <c r="Q29" s="243"/>
      <c r="R29" s="582" t="s">
        <v>299</v>
      </c>
      <c r="S29" s="582" t="s">
        <v>438</v>
      </c>
      <c r="T29" s="569"/>
    </row>
    <row r="30" spans="1:20" ht="15" customHeight="1" x14ac:dyDescent="0.45">
      <c r="A30" s="725">
        <v>30</v>
      </c>
      <c r="B30" s="165"/>
      <c r="C30" s="177"/>
      <c r="D30" s="177"/>
      <c r="E30" s="184"/>
      <c r="F30" s="184"/>
      <c r="G30" s="177"/>
      <c r="H30" s="177"/>
      <c r="I30" s="177"/>
      <c r="J30" s="177"/>
      <c r="K30" s="177"/>
      <c r="L30" s="177"/>
      <c r="M30" s="558"/>
      <c r="N30" s="558"/>
      <c r="O30" s="558"/>
      <c r="P30" s="546"/>
      <c r="Q30" s="243"/>
      <c r="R30" s="582"/>
      <c r="S30" s="582"/>
      <c r="T30" s="569"/>
    </row>
    <row r="31" spans="1:20" ht="15" customHeight="1" x14ac:dyDescent="0.45">
      <c r="A31" s="725">
        <v>31</v>
      </c>
      <c r="B31" s="165"/>
      <c r="C31" s="177"/>
      <c r="D31" s="186" t="s">
        <v>5</v>
      </c>
      <c r="E31" s="184"/>
      <c r="F31" s="184"/>
      <c r="G31" s="177"/>
      <c r="H31" s="177"/>
      <c r="I31" s="177"/>
      <c r="J31" s="177"/>
      <c r="K31" s="177"/>
      <c r="L31" s="177"/>
      <c r="M31" s="558"/>
      <c r="N31" s="558"/>
      <c r="O31" s="558"/>
      <c r="P31" s="558"/>
      <c r="Q31" s="243"/>
      <c r="R31" s="582"/>
      <c r="S31" s="569"/>
      <c r="T31" s="569"/>
    </row>
    <row r="32" spans="1:20" ht="15" customHeight="1" x14ac:dyDescent="0.45">
      <c r="A32" s="725">
        <v>32</v>
      </c>
      <c r="B32" s="165"/>
      <c r="C32" s="177"/>
      <c r="D32" s="186"/>
      <c r="E32" s="184" t="s">
        <v>256</v>
      </c>
      <c r="F32" s="184"/>
      <c r="G32" s="177"/>
      <c r="H32" s="177"/>
      <c r="I32" s="177"/>
      <c r="J32" s="177"/>
      <c r="K32" s="177"/>
      <c r="L32" s="177"/>
      <c r="M32" s="558"/>
      <c r="N32" s="557">
        <f>'S4c.PQ RAB Value Rolled F.'!N32+'S4d. ID-only RAB Value Rolled F'!N30</f>
        <v>0</v>
      </c>
      <c r="O32" s="558"/>
      <c r="P32" s="557">
        <f>'S4c.PQ RAB Value Rolled F.'!P32+'S4d. ID-only RAB Value Rolled F'!P30</f>
        <v>0</v>
      </c>
      <c r="Q32" s="243"/>
      <c r="R32" s="582" t="s">
        <v>448</v>
      </c>
      <c r="S32" s="569"/>
      <c r="T32" s="569"/>
    </row>
    <row r="33" spans="1:20" ht="15" customHeight="1" x14ac:dyDescent="0.45">
      <c r="A33" s="725">
        <v>33</v>
      </c>
      <c r="B33" s="165"/>
      <c r="C33" s="177"/>
      <c r="D33" s="186" t="s">
        <v>6</v>
      </c>
      <c r="E33" s="184"/>
      <c r="F33" s="184"/>
      <c r="G33" s="177"/>
      <c r="H33" s="177"/>
      <c r="I33" s="177"/>
      <c r="J33" s="177"/>
      <c r="K33" s="177"/>
      <c r="L33" s="177"/>
      <c r="M33" s="558"/>
      <c r="N33" s="558"/>
      <c r="O33" s="558"/>
      <c r="P33" s="558"/>
      <c r="Q33" s="243"/>
      <c r="R33" s="582"/>
      <c r="S33" s="569"/>
      <c r="T33" s="569"/>
    </row>
    <row r="34" spans="1:20" ht="15" customHeight="1" x14ac:dyDescent="0.45">
      <c r="A34" s="725">
        <v>34</v>
      </c>
      <c r="B34" s="165"/>
      <c r="C34" s="177"/>
      <c r="D34" s="186"/>
      <c r="E34" s="184" t="s">
        <v>255</v>
      </c>
      <c r="F34" s="184"/>
      <c r="G34" s="177"/>
      <c r="H34" s="177"/>
      <c r="I34" s="177"/>
      <c r="J34" s="177"/>
      <c r="K34" s="177"/>
      <c r="L34" s="177"/>
      <c r="M34" s="558"/>
      <c r="N34" s="527">
        <f>N65</f>
        <v>0</v>
      </c>
      <c r="O34" s="558"/>
      <c r="P34" s="557">
        <f>'S4c.PQ RAB Value Rolled F.'!P34+'S4d. ID-only RAB Value Rolled F'!P32</f>
        <v>0</v>
      </c>
      <c r="Q34" s="243"/>
      <c r="R34" s="582" t="s">
        <v>449</v>
      </c>
      <c r="S34" s="569"/>
      <c r="T34" s="569"/>
    </row>
    <row r="35" spans="1:20" ht="15" customHeight="1" x14ac:dyDescent="0.45">
      <c r="A35" s="725">
        <v>35</v>
      </c>
      <c r="B35" s="165"/>
      <c r="C35" s="177"/>
      <c r="D35" s="186" t="s">
        <v>6</v>
      </c>
      <c r="E35" s="184"/>
      <c r="F35" s="177"/>
      <c r="G35" s="177"/>
      <c r="H35" s="177"/>
      <c r="I35" s="177"/>
      <c r="J35" s="177"/>
      <c r="K35" s="177"/>
      <c r="L35" s="177"/>
      <c r="M35" s="558"/>
      <c r="N35" s="558"/>
      <c r="O35" s="558"/>
      <c r="P35" s="558"/>
      <c r="Q35" s="243"/>
      <c r="R35" s="582"/>
      <c r="S35" s="569"/>
      <c r="T35" s="569"/>
    </row>
    <row r="36" spans="1:20" s="13" customFormat="1" ht="15" customHeight="1" x14ac:dyDescent="0.45">
      <c r="A36" s="725">
        <v>36</v>
      </c>
      <c r="B36" s="165"/>
      <c r="C36" s="177"/>
      <c r="D36" s="186"/>
      <c r="E36" s="184"/>
      <c r="F36" s="177" t="s">
        <v>76</v>
      </c>
      <c r="G36" s="177"/>
      <c r="H36" s="177"/>
      <c r="I36" s="177"/>
      <c r="J36" s="177"/>
      <c r="K36" s="177"/>
      <c r="L36" s="177"/>
      <c r="M36" s="557">
        <f>'S4c.PQ RAB Value Rolled F.'!M36+'S4d. ID-only RAB Value Rolled F'!M34</f>
        <v>0</v>
      </c>
      <c r="N36" s="558"/>
      <c r="O36" s="557">
        <f>'S4c.PQ RAB Value Rolled F.'!O36+'S4d. ID-only RAB Value Rolled F'!O34</f>
        <v>0</v>
      </c>
      <c r="P36" s="558"/>
      <c r="Q36" s="243"/>
      <c r="R36" s="582"/>
      <c r="S36" s="569"/>
      <c r="T36" s="569"/>
    </row>
    <row r="37" spans="1:20" s="13" customFormat="1" ht="15" customHeight="1" x14ac:dyDescent="0.45">
      <c r="A37" s="725">
        <v>37</v>
      </c>
      <c r="B37" s="165"/>
      <c r="C37" s="177"/>
      <c r="D37" s="186"/>
      <c r="E37" s="184"/>
      <c r="F37" s="177" t="s">
        <v>77</v>
      </c>
      <c r="G37" s="177"/>
      <c r="H37" s="177"/>
      <c r="I37" s="177"/>
      <c r="J37" s="177"/>
      <c r="K37" s="177"/>
      <c r="L37" s="177"/>
      <c r="M37" s="557">
        <f>'S4c.PQ RAB Value Rolled F.'!M37+'S4d. ID-only RAB Value Rolled F'!M35</f>
        <v>0</v>
      </c>
      <c r="N37" s="558"/>
      <c r="O37" s="557">
        <f>'S4c.PQ RAB Value Rolled F.'!O37+'S4d. ID-only RAB Value Rolled F'!O35</f>
        <v>0</v>
      </c>
      <c r="P37" s="558"/>
      <c r="Q37" s="243"/>
      <c r="R37" s="582"/>
      <c r="S37" s="569"/>
      <c r="T37" s="569"/>
    </row>
    <row r="38" spans="1:20" s="13" customFormat="1" ht="15" customHeight="1" x14ac:dyDescent="0.45">
      <c r="A38" s="725">
        <v>38</v>
      </c>
      <c r="B38" s="165"/>
      <c r="C38" s="177"/>
      <c r="D38" s="186"/>
      <c r="E38" s="184"/>
      <c r="F38" s="177" t="s">
        <v>78</v>
      </c>
      <c r="G38" s="177"/>
      <c r="H38" s="177"/>
      <c r="I38" s="177"/>
      <c r="J38" s="177"/>
      <c r="K38" s="177"/>
      <c r="L38" s="177"/>
      <c r="M38" s="557">
        <f>'S4c.PQ RAB Value Rolled F.'!M38+'S4d. ID-only RAB Value Rolled F'!M36</f>
        <v>0</v>
      </c>
      <c r="N38" s="558"/>
      <c r="O38" s="557">
        <f>'S4c.PQ RAB Value Rolled F.'!O38+'S4d. ID-only RAB Value Rolled F'!O36</f>
        <v>0</v>
      </c>
      <c r="P38" s="558"/>
      <c r="Q38" s="243"/>
      <c r="R38" s="582"/>
      <c r="S38" s="569"/>
      <c r="T38" s="569"/>
    </row>
    <row r="39" spans="1:20" s="13" customFormat="1" ht="15" customHeight="1" x14ac:dyDescent="0.45">
      <c r="A39" s="725">
        <v>39</v>
      </c>
      <c r="B39" s="165"/>
      <c r="C39" s="177"/>
      <c r="D39" s="186"/>
      <c r="E39" s="184" t="s">
        <v>73</v>
      </c>
      <c r="F39" s="177"/>
      <c r="G39" s="177"/>
      <c r="H39" s="177"/>
      <c r="I39" s="177"/>
      <c r="J39" s="177"/>
      <c r="K39" s="177"/>
      <c r="L39" s="177"/>
      <c r="M39" s="558"/>
      <c r="N39" s="527">
        <f>SUM(M36:M38)</f>
        <v>0</v>
      </c>
      <c r="O39" s="558"/>
      <c r="P39" s="527">
        <f>SUM(O36:O38)</f>
        <v>0</v>
      </c>
      <c r="Q39" s="243"/>
      <c r="R39" s="582" t="s">
        <v>135</v>
      </c>
      <c r="S39" s="569"/>
      <c r="T39" s="569"/>
    </row>
    <row r="40" spans="1:20" s="13" customFormat="1" ht="15" customHeight="1" x14ac:dyDescent="0.45">
      <c r="A40" s="725">
        <v>40</v>
      </c>
      <c r="B40" s="165"/>
      <c r="C40" s="177"/>
      <c r="D40" s="186" t="s">
        <v>79</v>
      </c>
      <c r="E40" s="184"/>
      <c r="F40" s="177"/>
      <c r="G40" s="177"/>
      <c r="H40" s="177"/>
      <c r="I40" s="177"/>
      <c r="J40" s="177"/>
      <c r="K40" s="177"/>
      <c r="L40" s="177"/>
      <c r="M40" s="558"/>
      <c r="N40" s="558"/>
      <c r="O40" s="558"/>
      <c r="P40" s="558"/>
      <c r="Q40" s="243"/>
      <c r="R40" s="582"/>
      <c r="S40" s="569"/>
      <c r="T40" s="569"/>
    </row>
    <row r="41" spans="1:20" s="13" customFormat="1" ht="15" customHeight="1" x14ac:dyDescent="0.45">
      <c r="A41" s="725">
        <v>41</v>
      </c>
      <c r="B41" s="165"/>
      <c r="C41" s="232"/>
      <c r="D41" s="186"/>
      <c r="E41" s="184"/>
      <c r="F41" s="177" t="s">
        <v>80</v>
      </c>
      <c r="G41" s="177"/>
      <c r="H41" s="177"/>
      <c r="I41" s="177"/>
      <c r="J41" s="177"/>
      <c r="K41" s="177"/>
      <c r="L41" s="177"/>
      <c r="M41" s="333">
        <f>'S4c.PQ RAB Value Rolled F.'!M41+'S4d. ID-only RAB Value Rolled F'!M39</f>
        <v>0</v>
      </c>
      <c r="N41" s="165"/>
      <c r="O41" s="333">
        <f>'S4c.PQ RAB Value Rolled F.'!O41+'S4d. ID-only RAB Value Rolled F'!O39</f>
        <v>0</v>
      </c>
      <c r="P41" s="165"/>
      <c r="Q41" s="243"/>
      <c r="R41" s="582"/>
      <c r="S41" s="569"/>
      <c r="T41" s="569"/>
    </row>
    <row r="42" spans="1:20" s="13" customFormat="1" ht="15" customHeight="1" x14ac:dyDescent="0.45">
      <c r="A42" s="725">
        <v>42</v>
      </c>
      <c r="B42" s="165"/>
      <c r="C42" s="177"/>
      <c r="D42" s="186"/>
      <c r="E42" s="184"/>
      <c r="F42" s="177" t="s">
        <v>81</v>
      </c>
      <c r="G42" s="177"/>
      <c r="H42" s="177"/>
      <c r="I42" s="177"/>
      <c r="J42" s="177"/>
      <c r="K42" s="177"/>
      <c r="L42" s="177"/>
      <c r="M42" s="333">
        <f>'S4c.PQ RAB Value Rolled F.'!M42+'S4d. ID-only RAB Value Rolled F'!M40</f>
        <v>0</v>
      </c>
      <c r="N42" s="165"/>
      <c r="O42" s="333">
        <f>'S4c.PQ RAB Value Rolled F.'!O42+'S4d. ID-only RAB Value Rolled F'!O40</f>
        <v>0</v>
      </c>
      <c r="P42" s="165"/>
      <c r="Q42" s="243"/>
      <c r="R42" s="582"/>
      <c r="S42" s="569"/>
      <c r="T42" s="569"/>
    </row>
    <row r="43" spans="1:20" s="13" customFormat="1" ht="15" customHeight="1" x14ac:dyDescent="0.45">
      <c r="A43" s="725">
        <v>43</v>
      </c>
      <c r="B43" s="165"/>
      <c r="C43" s="177"/>
      <c r="D43" s="186"/>
      <c r="E43" s="184"/>
      <c r="F43" s="177" t="s">
        <v>82</v>
      </c>
      <c r="G43" s="177"/>
      <c r="H43" s="177"/>
      <c r="I43" s="177"/>
      <c r="J43" s="177"/>
      <c r="K43" s="177"/>
      <c r="L43" s="177"/>
      <c r="M43" s="333">
        <f>'S4c.PQ RAB Value Rolled F.'!M43+'S4d. ID-only RAB Value Rolled F'!M41</f>
        <v>0</v>
      </c>
      <c r="N43" s="165"/>
      <c r="O43" s="333">
        <f>'S4c.PQ RAB Value Rolled F.'!O43+'S4d. ID-only RAB Value Rolled F'!O41</f>
        <v>0</v>
      </c>
      <c r="P43" s="165"/>
      <c r="Q43" s="243"/>
      <c r="R43" s="582"/>
      <c r="S43" s="569"/>
      <c r="T43" s="569"/>
    </row>
    <row r="44" spans="1:20" s="13" customFormat="1" ht="15" customHeight="1" x14ac:dyDescent="0.45">
      <c r="A44" s="725">
        <v>44</v>
      </c>
      <c r="B44" s="165"/>
      <c r="C44" s="177"/>
      <c r="D44" s="186"/>
      <c r="E44" s="184" t="s">
        <v>24</v>
      </c>
      <c r="F44" s="177"/>
      <c r="G44" s="177"/>
      <c r="H44" s="177"/>
      <c r="I44" s="177"/>
      <c r="J44" s="177"/>
      <c r="K44" s="177"/>
      <c r="L44" s="177"/>
      <c r="M44" s="165"/>
      <c r="N44" s="334">
        <f>SUM(M41:M43)</f>
        <v>0</v>
      </c>
      <c r="O44" s="165"/>
      <c r="P44" s="334">
        <f>SUM(O41:O43)</f>
        <v>0</v>
      </c>
      <c r="Q44" s="243"/>
      <c r="R44" s="582" t="s">
        <v>134</v>
      </c>
      <c r="S44" s="569"/>
      <c r="T44" s="569"/>
    </row>
    <row r="45" spans="1:20" s="13" customFormat="1" ht="15" customHeight="1" x14ac:dyDescent="0.45">
      <c r="A45" s="725">
        <v>45</v>
      </c>
      <c r="B45" s="165"/>
      <c r="C45" s="177"/>
      <c r="D45" s="186"/>
      <c r="E45" s="184"/>
      <c r="F45" s="177"/>
      <c r="G45" s="177"/>
      <c r="H45" s="177"/>
      <c r="I45" s="177"/>
      <c r="J45" s="177"/>
      <c r="K45" s="177"/>
      <c r="L45" s="177"/>
      <c r="M45" s="165"/>
      <c r="N45" s="397"/>
      <c r="O45" s="165"/>
      <c r="P45" s="397"/>
      <c r="Q45" s="243"/>
      <c r="R45" s="582"/>
      <c r="S45" s="569"/>
      <c r="T45" s="569"/>
    </row>
    <row r="46" spans="1:20" s="13" customFormat="1" ht="15" customHeight="1" x14ac:dyDescent="0.45">
      <c r="A46" s="725">
        <v>46</v>
      </c>
      <c r="B46" s="165"/>
      <c r="C46" s="177"/>
      <c r="D46" s="186" t="s">
        <v>5</v>
      </c>
      <c r="E46" s="184" t="s">
        <v>332</v>
      </c>
      <c r="F46" s="177"/>
      <c r="G46" s="177"/>
      <c r="H46" s="177"/>
      <c r="I46" s="177"/>
      <c r="J46" s="177"/>
      <c r="K46" s="177"/>
      <c r="L46" s="177"/>
      <c r="M46" s="165"/>
      <c r="N46" s="397"/>
      <c r="O46" s="165"/>
      <c r="P46" s="334">
        <f>K125</f>
        <v>0</v>
      </c>
      <c r="Q46" s="243"/>
      <c r="R46" s="582" t="s">
        <v>441</v>
      </c>
      <c r="S46" s="569"/>
      <c r="T46" s="569"/>
    </row>
    <row r="47" spans="1:20" ht="15" customHeight="1" x14ac:dyDescent="0.45">
      <c r="A47" s="725">
        <v>47</v>
      </c>
      <c r="B47" s="165"/>
      <c r="C47" s="177"/>
      <c r="D47" s="186"/>
      <c r="E47" s="184"/>
      <c r="F47" s="171"/>
      <c r="G47" s="177"/>
      <c r="H47" s="177"/>
      <c r="I47" s="177"/>
      <c r="J47" s="177"/>
      <c r="K47" s="177"/>
      <c r="L47" s="177"/>
      <c r="M47" s="165"/>
      <c r="N47" s="165"/>
      <c r="O47" s="165"/>
      <c r="P47" s="165"/>
      <c r="Q47" s="243"/>
      <c r="R47" s="582"/>
      <c r="S47" s="569"/>
      <c r="T47" s="569"/>
    </row>
    <row r="48" spans="1:20" ht="15" customHeight="1" x14ac:dyDescent="0.45">
      <c r="A48" s="725">
        <v>48</v>
      </c>
      <c r="B48" s="165"/>
      <c r="C48" s="232"/>
      <c r="D48" s="186" t="s">
        <v>6</v>
      </c>
      <c r="E48" s="184" t="s">
        <v>26</v>
      </c>
      <c r="F48" s="177"/>
      <c r="G48" s="177"/>
      <c r="H48" s="177"/>
      <c r="I48" s="177"/>
      <c r="J48" s="177"/>
      <c r="K48" s="177"/>
      <c r="L48" s="177"/>
      <c r="M48" s="165"/>
      <c r="N48" s="165"/>
      <c r="O48" s="165"/>
      <c r="P48" s="334">
        <f>P50-(P29-P32+P34+P39-P44+P46)</f>
        <v>-3165024</v>
      </c>
      <c r="Q48" s="243"/>
      <c r="R48" s="582" t="s">
        <v>450</v>
      </c>
      <c r="S48" s="569"/>
      <c r="T48" s="569"/>
    </row>
    <row r="49" spans="1:20" ht="15" customHeight="1" thickBot="1" x14ac:dyDescent="0.5">
      <c r="A49" s="725">
        <v>49</v>
      </c>
      <c r="B49" s="165"/>
      <c r="C49" s="177"/>
      <c r="D49" s="177"/>
      <c r="E49" s="184"/>
      <c r="F49" s="177"/>
      <c r="G49" s="177"/>
      <c r="H49" s="177"/>
      <c r="I49" s="177"/>
      <c r="J49" s="177"/>
      <c r="K49" s="177"/>
      <c r="L49" s="177"/>
      <c r="M49" s="165"/>
      <c r="N49" s="165"/>
      <c r="O49" s="165"/>
      <c r="P49" s="165"/>
      <c r="Q49" s="243"/>
      <c r="R49" s="582"/>
      <c r="S49" s="569"/>
      <c r="T49" s="569"/>
    </row>
    <row r="50" spans="1:20" ht="15" customHeight="1" thickBot="1" x14ac:dyDescent="0.5">
      <c r="A50" s="725">
        <v>50</v>
      </c>
      <c r="B50" s="165"/>
      <c r="C50" s="184"/>
      <c r="D50" s="177"/>
      <c r="E50" s="184" t="s">
        <v>74</v>
      </c>
      <c r="F50" s="177"/>
      <c r="G50" s="177"/>
      <c r="H50" s="177"/>
      <c r="I50" s="177"/>
      <c r="J50" s="177"/>
      <c r="K50" s="177"/>
      <c r="L50" s="177"/>
      <c r="M50" s="165"/>
      <c r="N50" s="327">
        <f>N29-N32+N34+N39-N44</f>
        <v>0</v>
      </c>
      <c r="O50" s="165"/>
      <c r="P50" s="722">
        <f>'S4a.Asset Allocations'!L87</f>
        <v>834976</v>
      </c>
      <c r="Q50" s="243"/>
      <c r="R50" s="582" t="s">
        <v>451</v>
      </c>
      <c r="S50" s="569"/>
      <c r="T50" s="569"/>
    </row>
    <row r="51" spans="1:20" ht="42" customHeight="1" x14ac:dyDescent="0.45">
      <c r="A51" s="725">
        <v>51</v>
      </c>
      <c r="B51" s="165"/>
      <c r="C51" s="1212" t="s">
        <v>264</v>
      </c>
      <c r="D51" s="1212"/>
      <c r="E51" s="1212"/>
      <c r="F51" s="1212"/>
      <c r="G51" s="1212"/>
      <c r="H51" s="1212"/>
      <c r="I51" s="1212"/>
      <c r="J51" s="1212"/>
      <c r="K51" s="1212"/>
      <c r="L51" s="1212"/>
      <c r="M51" s="1212"/>
      <c r="N51" s="1212"/>
      <c r="O51" s="1212"/>
      <c r="P51" s="1212"/>
      <c r="Q51" s="243"/>
      <c r="R51" s="582"/>
      <c r="S51" s="569"/>
      <c r="T51" s="569"/>
    </row>
    <row r="52" spans="1:20" ht="17.25" customHeight="1" x14ac:dyDescent="0.45">
      <c r="A52" s="725">
        <v>52</v>
      </c>
      <c r="B52" s="165"/>
      <c r="C52" s="335"/>
      <c r="D52" s="335"/>
      <c r="E52" s="335"/>
      <c r="F52" s="335"/>
      <c r="G52" s="335"/>
      <c r="H52" s="335"/>
      <c r="I52" s="335"/>
      <c r="J52" s="335"/>
      <c r="K52" s="335"/>
      <c r="L52" s="335"/>
      <c r="M52" s="335"/>
      <c r="N52" s="335"/>
      <c r="O52" s="335"/>
      <c r="P52" s="335"/>
      <c r="Q52" s="243"/>
      <c r="R52" s="582"/>
      <c r="S52" s="569"/>
      <c r="T52" s="569"/>
    </row>
    <row r="53" spans="1:20" ht="30" customHeight="1" x14ac:dyDescent="0.55000000000000004">
      <c r="A53" s="725">
        <v>53</v>
      </c>
      <c r="B53" s="177"/>
      <c r="C53" s="174" t="s">
        <v>1133</v>
      </c>
      <c r="D53" s="177"/>
      <c r="E53" s="177"/>
      <c r="F53" s="177"/>
      <c r="G53" s="177"/>
      <c r="H53" s="177"/>
      <c r="I53" s="177"/>
      <c r="J53" s="177"/>
      <c r="K53" s="177"/>
      <c r="L53" s="166"/>
      <c r="M53" s="166"/>
      <c r="N53" s="166"/>
      <c r="O53" s="166"/>
      <c r="P53" s="166"/>
      <c r="Q53" s="243"/>
      <c r="R53" s="582"/>
      <c r="S53" s="569"/>
      <c r="T53" s="569"/>
    </row>
    <row r="54" spans="1:20" x14ac:dyDescent="0.45">
      <c r="A54" s="725">
        <v>54</v>
      </c>
      <c r="B54" s="166"/>
      <c r="C54" s="166"/>
      <c r="D54" s="166"/>
      <c r="E54" s="166"/>
      <c r="F54" s="166"/>
      <c r="G54" s="166"/>
      <c r="H54" s="166"/>
      <c r="I54" s="166"/>
      <c r="J54" s="177"/>
      <c r="K54" s="166"/>
      <c r="L54" s="166"/>
      <c r="M54" s="166"/>
      <c r="N54" s="166"/>
      <c r="O54" s="166"/>
      <c r="P54" s="166"/>
      <c r="Q54" s="243"/>
      <c r="R54" s="582"/>
      <c r="S54" s="569"/>
      <c r="T54" s="569"/>
    </row>
    <row r="55" spans="1:20" ht="15" customHeight="1" x14ac:dyDescent="0.55000000000000004">
      <c r="A55" s="725">
        <v>55</v>
      </c>
      <c r="B55" s="177"/>
      <c r="C55" s="177"/>
      <c r="D55" s="177"/>
      <c r="E55" s="177"/>
      <c r="F55" s="177" t="s">
        <v>145</v>
      </c>
      <c r="G55" s="177"/>
      <c r="H55" s="177"/>
      <c r="I55" s="177"/>
      <c r="J55" s="177"/>
      <c r="K55" s="177"/>
      <c r="L55" s="177"/>
      <c r="M55" s="177"/>
      <c r="N55" s="177"/>
      <c r="O55" s="177"/>
      <c r="P55" s="180">
        <v>1039</v>
      </c>
      <c r="Q55" s="243"/>
      <c r="R55" s="582"/>
      <c r="S55" s="582" t="s">
        <v>162</v>
      </c>
      <c r="T55" s="569"/>
    </row>
    <row r="56" spans="1:20" ht="15" customHeight="1" x14ac:dyDescent="0.55000000000000004">
      <c r="A56" s="725">
        <v>56</v>
      </c>
      <c r="B56" s="177"/>
      <c r="C56" s="177"/>
      <c r="D56" s="177"/>
      <c r="E56" s="177"/>
      <c r="F56" s="177" t="s">
        <v>144</v>
      </c>
      <c r="G56" s="177"/>
      <c r="H56" s="177"/>
      <c r="I56" s="177"/>
      <c r="J56" s="177"/>
      <c r="K56" s="177"/>
      <c r="L56" s="177"/>
      <c r="M56" s="177"/>
      <c r="N56" s="177"/>
      <c r="O56" s="177"/>
      <c r="P56" s="180">
        <v>1024</v>
      </c>
      <c r="Q56" s="243"/>
      <c r="R56" s="582"/>
      <c r="S56" s="582" t="s">
        <v>162</v>
      </c>
      <c r="T56" s="569"/>
    </row>
    <row r="57" spans="1:20" ht="15" customHeight="1" x14ac:dyDescent="0.45">
      <c r="A57" s="725">
        <v>57</v>
      </c>
      <c r="B57" s="177"/>
      <c r="C57" s="177"/>
      <c r="D57" s="177"/>
      <c r="E57" s="177"/>
      <c r="F57" s="177" t="s">
        <v>84</v>
      </c>
      <c r="G57" s="177"/>
      <c r="H57" s="177"/>
      <c r="I57" s="177"/>
      <c r="J57" s="177"/>
      <c r="K57" s="177"/>
      <c r="L57" s="177"/>
      <c r="M57" s="177"/>
      <c r="N57" s="177"/>
      <c r="O57" s="177"/>
      <c r="P57" s="336">
        <f>IF(P55&lt;&gt;0,P55/P56-1, 0)</f>
        <v>1.46484375E-2</v>
      </c>
      <c r="Q57" s="243"/>
      <c r="R57" s="582"/>
      <c r="S57" s="569"/>
      <c r="T57" s="569"/>
    </row>
    <row r="58" spans="1:20" ht="15" customHeight="1" x14ac:dyDescent="0.45">
      <c r="A58" s="725">
        <v>58</v>
      </c>
      <c r="B58" s="177"/>
      <c r="C58" s="177"/>
      <c r="D58" s="177"/>
      <c r="E58" s="177"/>
      <c r="F58" s="177"/>
      <c r="G58" s="177"/>
      <c r="H58" s="177"/>
      <c r="I58" s="177"/>
      <c r="J58" s="177"/>
      <c r="K58" s="177"/>
      <c r="L58" s="177"/>
      <c r="M58" s="248"/>
      <c r="N58" s="248"/>
      <c r="O58" s="248"/>
      <c r="P58" s="248"/>
      <c r="Q58" s="243"/>
      <c r="R58" s="582"/>
      <c r="S58" s="569"/>
      <c r="T58" s="569"/>
    </row>
    <row r="59" spans="1:20" ht="15" customHeight="1" x14ac:dyDescent="0.45">
      <c r="A59" s="725">
        <v>59</v>
      </c>
      <c r="B59" s="177"/>
      <c r="C59" s="177"/>
      <c r="D59" s="177"/>
      <c r="E59" s="177"/>
      <c r="F59" s="177"/>
      <c r="G59" s="177"/>
      <c r="H59" s="177"/>
      <c r="I59" s="177"/>
      <c r="J59" s="177"/>
      <c r="K59" s="177"/>
      <c r="L59" s="177"/>
      <c r="M59" s="1213" t="s">
        <v>75</v>
      </c>
      <c r="N59" s="1213"/>
      <c r="O59" s="1213" t="s">
        <v>44</v>
      </c>
      <c r="P59" s="1213"/>
      <c r="Q59" s="243"/>
      <c r="R59" s="582"/>
      <c r="S59" s="569"/>
      <c r="T59" s="569"/>
    </row>
    <row r="60" spans="1:20" ht="15" customHeight="1" x14ac:dyDescent="0.45">
      <c r="A60" s="725">
        <v>60</v>
      </c>
      <c r="B60" s="177"/>
      <c r="C60" s="177"/>
      <c r="D60" s="177"/>
      <c r="E60" s="177"/>
      <c r="F60" s="177"/>
      <c r="G60" s="177"/>
      <c r="H60" s="177"/>
      <c r="I60" s="177"/>
      <c r="J60" s="177"/>
      <c r="K60" s="177"/>
      <c r="L60" s="177"/>
      <c r="M60" s="337" t="s">
        <v>19</v>
      </c>
      <c r="N60" s="337" t="s">
        <v>19</v>
      </c>
      <c r="O60" s="337" t="s">
        <v>19</v>
      </c>
      <c r="P60" s="337" t="s">
        <v>19</v>
      </c>
      <c r="Q60" s="243"/>
      <c r="R60" s="583"/>
      <c r="S60" s="569"/>
      <c r="T60" s="569"/>
    </row>
    <row r="61" spans="1:20" ht="15" customHeight="1" x14ac:dyDescent="0.45">
      <c r="A61" s="725">
        <v>61</v>
      </c>
      <c r="B61" s="177"/>
      <c r="C61" s="177"/>
      <c r="D61" s="177"/>
      <c r="E61" s="177"/>
      <c r="F61" s="177" t="s">
        <v>20</v>
      </c>
      <c r="G61" s="177"/>
      <c r="H61" s="177"/>
      <c r="I61" s="177"/>
      <c r="J61" s="177"/>
      <c r="K61" s="177"/>
      <c r="L61" s="177"/>
      <c r="M61" s="189">
        <f>N29</f>
        <v>0</v>
      </c>
      <c r="N61" s="165"/>
      <c r="O61" s="189">
        <f>P29</f>
        <v>4000000</v>
      </c>
      <c r="P61" s="165"/>
      <c r="Q61" s="243"/>
      <c r="R61" s="582" t="s">
        <v>439</v>
      </c>
      <c r="S61" s="569"/>
      <c r="T61" s="569"/>
    </row>
    <row r="62" spans="1:20" ht="15" customHeight="1" x14ac:dyDescent="0.45">
      <c r="A62" s="725">
        <v>62</v>
      </c>
      <c r="B62" s="166"/>
      <c r="C62" s="232"/>
      <c r="D62" s="186" t="s">
        <v>5</v>
      </c>
      <c r="E62" s="232"/>
      <c r="F62" s="168" t="s">
        <v>1082</v>
      </c>
      <c r="G62" s="168"/>
      <c r="H62" s="168"/>
      <c r="I62" s="168"/>
      <c r="J62" s="168"/>
      <c r="K62" s="168"/>
      <c r="L62" s="177"/>
      <c r="M62" s="557">
        <f>'S4c.PQ RAB Value Rolled F.'!M62+'S4d. ID-only RAB Value Rolled F'!M58</f>
        <v>0</v>
      </c>
      <c r="N62" s="558"/>
      <c r="O62" s="557">
        <f>'S4c.PQ RAB Value Rolled F.'!O62+'S4d. ID-only RAB Value Rolled F'!O58</f>
        <v>0</v>
      </c>
      <c r="P62" s="165"/>
      <c r="Q62" s="243"/>
      <c r="R62" s="582"/>
      <c r="S62" s="569"/>
      <c r="T62" s="569"/>
    </row>
    <row r="63" spans="1:20" ht="15" customHeight="1" x14ac:dyDescent="0.45">
      <c r="A63" s="725">
        <v>63</v>
      </c>
      <c r="B63" s="177"/>
      <c r="C63" s="177"/>
      <c r="D63" s="177"/>
      <c r="E63" s="177"/>
      <c r="F63" s="177"/>
      <c r="G63" s="177"/>
      <c r="H63" s="177"/>
      <c r="I63" s="177"/>
      <c r="J63" s="177"/>
      <c r="K63" s="177"/>
      <c r="L63" s="177"/>
      <c r="M63" s="165"/>
      <c r="N63" s="165"/>
      <c r="O63" s="165"/>
      <c r="P63" s="165"/>
      <c r="Q63" s="243"/>
      <c r="R63" s="582"/>
      <c r="S63" s="569"/>
      <c r="T63" s="569"/>
    </row>
    <row r="64" spans="1:20" ht="15" customHeight="1" thickBot="1" x14ac:dyDescent="0.5">
      <c r="A64" s="725">
        <v>64</v>
      </c>
      <c r="B64" s="177"/>
      <c r="C64" s="177"/>
      <c r="D64" s="168"/>
      <c r="E64" s="168"/>
      <c r="F64" s="168" t="s">
        <v>85</v>
      </c>
      <c r="G64" s="168"/>
      <c r="H64" s="168"/>
      <c r="I64" s="168"/>
      <c r="J64" s="168"/>
      <c r="K64" s="168"/>
      <c r="L64" s="177"/>
      <c r="M64" s="189">
        <f>M61-M62</f>
        <v>0</v>
      </c>
      <c r="N64" s="165"/>
      <c r="O64" s="189">
        <f>O61-O62</f>
        <v>4000000</v>
      </c>
      <c r="P64" s="165"/>
      <c r="Q64" s="243"/>
      <c r="R64" s="582"/>
      <c r="S64" s="569"/>
      <c r="T64" s="569"/>
    </row>
    <row r="65" spans="1:20" ht="15" customHeight="1" thickBot="1" x14ac:dyDescent="0.5">
      <c r="A65" s="725">
        <v>65</v>
      </c>
      <c r="B65" s="177"/>
      <c r="C65" s="177"/>
      <c r="D65" s="177"/>
      <c r="E65" s="338" t="s">
        <v>255</v>
      </c>
      <c r="F65" s="177"/>
      <c r="G65" s="177"/>
      <c r="H65" s="177"/>
      <c r="I65" s="177"/>
      <c r="J65" s="177"/>
      <c r="K65" s="177"/>
      <c r="L65" s="177"/>
      <c r="M65" s="165"/>
      <c r="N65" s="179">
        <f>IF(M64&lt;&gt;0,M64*$P57,0)</f>
        <v>0</v>
      </c>
      <c r="O65" s="165"/>
      <c r="P65" s="179">
        <f>IF(O64&lt;&gt;0,O64*$P57,0)</f>
        <v>58593.75</v>
      </c>
      <c r="Q65" s="243"/>
      <c r="R65" s="582" t="s">
        <v>452</v>
      </c>
      <c r="S65" s="569"/>
      <c r="T65" s="569"/>
    </row>
    <row r="66" spans="1:20" s="22" customFormat="1" x14ac:dyDescent="0.45">
      <c r="A66" s="725">
        <v>66</v>
      </c>
      <c r="B66" s="177"/>
      <c r="C66" s="177"/>
      <c r="D66" s="177"/>
      <c r="E66" s="177"/>
      <c r="F66" s="177"/>
      <c r="G66" s="177"/>
      <c r="H66" s="177"/>
      <c r="I66" s="177"/>
      <c r="J66" s="177"/>
      <c r="K66" s="177"/>
      <c r="L66" s="177"/>
      <c r="M66" s="177"/>
      <c r="N66" s="177"/>
      <c r="O66" s="177"/>
      <c r="P66" s="177"/>
      <c r="Q66" s="243"/>
      <c r="R66" s="582"/>
      <c r="S66" s="569"/>
      <c r="T66" s="569"/>
    </row>
    <row r="67" spans="1:20" ht="30" customHeight="1" x14ac:dyDescent="0.55000000000000004">
      <c r="A67" s="725">
        <v>67</v>
      </c>
      <c r="B67" s="177"/>
      <c r="C67" s="174" t="s">
        <v>1134</v>
      </c>
      <c r="D67" s="177"/>
      <c r="E67" s="177"/>
      <c r="F67" s="177"/>
      <c r="G67" s="177"/>
      <c r="H67" s="177"/>
      <c r="I67" s="177"/>
      <c r="J67" s="177"/>
      <c r="K67" s="177"/>
      <c r="L67" s="166"/>
      <c r="M67" s="166"/>
      <c r="N67" s="166"/>
      <c r="O67" s="166"/>
      <c r="P67" s="166"/>
      <c r="Q67" s="243"/>
      <c r="R67" s="582"/>
      <c r="S67" s="569"/>
      <c r="T67" s="569"/>
    </row>
    <row r="68" spans="1:20" ht="35.25" customHeight="1" x14ac:dyDescent="0.45">
      <c r="A68" s="725">
        <v>68</v>
      </c>
      <c r="B68" s="177"/>
      <c r="C68" s="177"/>
      <c r="D68" s="177"/>
      <c r="E68" s="177"/>
      <c r="F68" s="177"/>
      <c r="G68" s="177"/>
      <c r="H68" s="177"/>
      <c r="I68" s="177"/>
      <c r="J68" s="177"/>
      <c r="K68" s="177"/>
      <c r="L68" s="177"/>
      <c r="M68" s="1211" t="s">
        <v>86</v>
      </c>
      <c r="N68" s="1211"/>
      <c r="O68" s="1211" t="s">
        <v>87</v>
      </c>
      <c r="P68" s="1211"/>
      <c r="Q68" s="243"/>
      <c r="R68" s="582"/>
      <c r="S68" s="569"/>
      <c r="T68" s="569"/>
    </row>
    <row r="69" spans="1:20" ht="15" customHeight="1" x14ac:dyDescent="0.45">
      <c r="A69" s="725">
        <v>69</v>
      </c>
      <c r="B69" s="177"/>
      <c r="C69" s="177"/>
      <c r="D69" s="168"/>
      <c r="E69" s="184" t="s">
        <v>88</v>
      </c>
      <c r="F69" s="168"/>
      <c r="G69" s="168"/>
      <c r="H69" s="168"/>
      <c r="I69" s="168"/>
      <c r="J69" s="168"/>
      <c r="K69" s="168"/>
      <c r="L69" s="177"/>
      <c r="M69" s="165"/>
      <c r="N69" s="557">
        <f>'S4c.PQ RAB Value Rolled F.'!N69+'S4d. ID-only RAB Value Rolled F'!N65</f>
        <v>0</v>
      </c>
      <c r="O69" s="165"/>
      <c r="P69" s="557">
        <f>'S4c.PQ RAB Value Rolled F.'!P69+'S4d. ID-only RAB Value Rolled F'!P65</f>
        <v>0</v>
      </c>
      <c r="Q69" s="243"/>
      <c r="R69" s="582"/>
      <c r="S69" s="582" t="s">
        <v>163</v>
      </c>
      <c r="T69" s="569"/>
    </row>
    <row r="70" spans="1:20" ht="15" customHeight="1" x14ac:dyDescent="0.45">
      <c r="A70" s="725">
        <v>70</v>
      </c>
      <c r="B70" s="177"/>
      <c r="C70" s="186"/>
      <c r="D70" s="186" t="s">
        <v>6</v>
      </c>
      <c r="E70" s="184"/>
      <c r="F70" s="177" t="s">
        <v>89</v>
      </c>
      <c r="G70" s="167"/>
      <c r="H70" s="167"/>
      <c r="I70" s="167"/>
      <c r="J70" s="167"/>
      <c r="K70" s="167"/>
      <c r="L70" s="177"/>
      <c r="M70" s="557">
        <f>'S4c.PQ RAB Value Rolled F.'!M70+'S4d. ID-only RAB Value Rolled F'!M66</f>
        <v>0</v>
      </c>
      <c r="N70" s="165"/>
      <c r="O70" s="557">
        <f>'S4c.PQ RAB Value Rolled F.'!O70+'S4d. ID-only RAB Value Rolled F'!O66</f>
        <v>0</v>
      </c>
      <c r="P70" s="165"/>
      <c r="Q70" s="243"/>
      <c r="R70" s="582" t="s">
        <v>300</v>
      </c>
      <c r="S70" s="569"/>
      <c r="T70" s="569"/>
    </row>
    <row r="71" spans="1:20" ht="15" customHeight="1" x14ac:dyDescent="0.45">
      <c r="A71" s="725">
        <v>71</v>
      </c>
      <c r="B71" s="177"/>
      <c r="C71" s="186"/>
      <c r="D71" s="186" t="s">
        <v>5</v>
      </c>
      <c r="E71" s="184"/>
      <c r="F71" s="177" t="s">
        <v>23</v>
      </c>
      <c r="G71" s="167"/>
      <c r="H71" s="167"/>
      <c r="I71" s="167"/>
      <c r="J71" s="167"/>
      <c r="K71" s="167"/>
      <c r="L71" s="177"/>
      <c r="M71" s="189">
        <f>N39</f>
        <v>0</v>
      </c>
      <c r="N71" s="165"/>
      <c r="O71" s="189">
        <f>P39</f>
        <v>0</v>
      </c>
      <c r="P71" s="165"/>
      <c r="Q71" s="243"/>
      <c r="R71" s="592" t="s">
        <v>440</v>
      </c>
      <c r="S71" s="569"/>
      <c r="T71" s="569"/>
    </row>
    <row r="72" spans="1:20" ht="15" customHeight="1" thickBot="1" x14ac:dyDescent="0.5">
      <c r="A72" s="725">
        <v>72</v>
      </c>
      <c r="B72" s="177"/>
      <c r="C72" s="186"/>
      <c r="D72" s="186" t="s">
        <v>6</v>
      </c>
      <c r="E72" s="184"/>
      <c r="F72" s="177" t="s">
        <v>26</v>
      </c>
      <c r="G72" s="167"/>
      <c r="H72" s="167"/>
      <c r="I72" s="167"/>
      <c r="J72" s="167"/>
      <c r="K72" s="167"/>
      <c r="L72" s="177"/>
      <c r="M72" s="165"/>
      <c r="N72" s="165"/>
      <c r="O72" s="557">
        <f>'S4c.PQ RAB Value Rolled F.'!O72+'S4d. ID-only RAB Value Rolled F'!O68</f>
        <v>0</v>
      </c>
      <c r="P72" s="165"/>
      <c r="Q72" s="243"/>
      <c r="R72" s="582"/>
      <c r="S72" s="569"/>
      <c r="T72" s="569"/>
    </row>
    <row r="73" spans="1:20" ht="15" customHeight="1" thickBot="1" x14ac:dyDescent="0.5">
      <c r="A73" s="725">
        <v>73</v>
      </c>
      <c r="B73" s="177"/>
      <c r="C73" s="177"/>
      <c r="D73" s="168"/>
      <c r="E73" s="184" t="s">
        <v>90</v>
      </c>
      <c r="F73" s="168"/>
      <c r="G73" s="168"/>
      <c r="H73" s="168"/>
      <c r="I73" s="168"/>
      <c r="J73" s="168"/>
      <c r="K73" s="168"/>
      <c r="L73" s="177"/>
      <c r="M73" s="165"/>
      <c r="N73" s="179">
        <f>N69+M70-M71</f>
        <v>0</v>
      </c>
      <c r="O73" s="165"/>
      <c r="P73" s="179">
        <f>P69+O70-O71+O72</f>
        <v>0</v>
      </c>
      <c r="Q73" s="243"/>
      <c r="R73" s="582"/>
      <c r="S73" s="569"/>
      <c r="T73" s="569"/>
    </row>
    <row r="74" spans="1:20" ht="15" customHeight="1" x14ac:dyDescent="0.45">
      <c r="A74" s="725">
        <v>74</v>
      </c>
      <c r="B74" s="177"/>
      <c r="C74" s="177"/>
      <c r="D74" s="168"/>
      <c r="E74" s="168"/>
      <c r="F74" s="168"/>
      <c r="G74" s="168"/>
      <c r="H74" s="168"/>
      <c r="I74" s="168"/>
      <c r="J74" s="168"/>
      <c r="K74" s="168"/>
      <c r="L74" s="177"/>
      <c r="M74" s="177"/>
      <c r="N74" s="166"/>
      <c r="O74" s="177"/>
      <c r="P74" s="177"/>
      <c r="Q74" s="243"/>
      <c r="R74" s="582"/>
      <c r="S74" s="569"/>
      <c r="T74" s="569"/>
    </row>
    <row r="75" spans="1:20" ht="15" customHeight="1" x14ac:dyDescent="0.45">
      <c r="A75" s="725">
        <v>75</v>
      </c>
      <c r="B75" s="177"/>
      <c r="C75" s="177"/>
      <c r="D75" s="168"/>
      <c r="E75" s="168"/>
      <c r="F75" s="177" t="s">
        <v>91</v>
      </c>
      <c r="G75" s="168"/>
      <c r="H75" s="168"/>
      <c r="I75" s="168"/>
      <c r="J75" s="168"/>
      <c r="K75" s="168"/>
      <c r="L75" s="177"/>
      <c r="M75" s="177"/>
      <c r="N75" s="166"/>
      <c r="O75" s="177"/>
      <c r="P75" s="557">
        <f>'S4c.PQ RAB Value Rolled F.'!P75</f>
        <v>0</v>
      </c>
      <c r="Q75" s="243"/>
      <c r="R75" s="582"/>
      <c r="S75" s="569"/>
      <c r="T75" s="569"/>
    </row>
    <row r="76" spans="1:20" ht="15" customHeight="1" x14ac:dyDescent="0.45">
      <c r="A76" s="725">
        <v>76</v>
      </c>
      <c r="B76" s="177"/>
      <c r="C76" s="177"/>
      <c r="D76" s="168"/>
      <c r="E76" s="168"/>
      <c r="F76" s="177"/>
      <c r="G76" s="168"/>
      <c r="H76" s="168"/>
      <c r="I76" s="168"/>
      <c r="J76" s="168"/>
      <c r="K76" s="168"/>
      <c r="L76" s="177"/>
      <c r="M76" s="177"/>
      <c r="N76" s="166"/>
      <c r="O76" s="177"/>
      <c r="P76" s="177"/>
      <c r="Q76" s="243"/>
      <c r="R76" s="582"/>
      <c r="S76" s="569"/>
      <c r="T76" s="569"/>
    </row>
    <row r="77" spans="1:20" ht="30" customHeight="1" x14ac:dyDescent="0.55000000000000004">
      <c r="A77" s="725">
        <v>77</v>
      </c>
      <c r="B77" s="177"/>
      <c r="C77" s="174" t="s">
        <v>1135</v>
      </c>
      <c r="D77" s="177"/>
      <c r="E77" s="177"/>
      <c r="F77" s="177"/>
      <c r="G77" s="177"/>
      <c r="H77" s="177"/>
      <c r="I77" s="177"/>
      <c r="J77" s="177"/>
      <c r="K77" s="177"/>
      <c r="L77" s="166"/>
      <c r="M77" s="1214"/>
      <c r="N77" s="1214"/>
      <c r="O77" s="1214"/>
      <c r="P77" s="1214"/>
      <c r="Q77" s="243"/>
      <c r="R77" s="582"/>
      <c r="S77" s="569"/>
      <c r="T77" s="569"/>
    </row>
    <row r="78" spans="1:20" ht="12.75" customHeight="1" x14ac:dyDescent="0.45">
      <c r="A78" s="725">
        <v>78</v>
      </c>
      <c r="B78" s="177"/>
      <c r="C78" s="177"/>
      <c r="D78" s="177"/>
      <c r="E78" s="177"/>
      <c r="F78" s="177"/>
      <c r="G78" s="177"/>
      <c r="H78" s="177"/>
      <c r="I78" s="177"/>
      <c r="J78" s="177"/>
      <c r="K78" s="177"/>
      <c r="L78" s="177"/>
      <c r="M78" s="1211" t="s">
        <v>75</v>
      </c>
      <c r="N78" s="1211"/>
      <c r="O78" s="1211" t="s">
        <v>44</v>
      </c>
      <c r="P78" s="1211"/>
      <c r="Q78" s="243"/>
      <c r="R78" s="582"/>
      <c r="S78" s="569"/>
      <c r="T78" s="569"/>
    </row>
    <row r="79" spans="1:20" ht="15" customHeight="1" x14ac:dyDescent="0.45">
      <c r="A79" s="725">
        <v>79</v>
      </c>
      <c r="B79" s="177"/>
      <c r="C79" s="177"/>
      <c r="D79" s="177"/>
      <c r="E79" s="177"/>
      <c r="F79" s="177"/>
      <c r="G79" s="177"/>
      <c r="H79" s="177"/>
      <c r="I79" s="177"/>
      <c r="J79" s="177"/>
      <c r="K79" s="177"/>
      <c r="L79" s="177"/>
      <c r="M79" s="332" t="s">
        <v>19</v>
      </c>
      <c r="N79" s="332" t="s">
        <v>19</v>
      </c>
      <c r="O79" s="332" t="s">
        <v>19</v>
      </c>
      <c r="P79" s="332" t="s">
        <v>19</v>
      </c>
      <c r="Q79" s="243"/>
      <c r="R79" s="583"/>
      <c r="S79" s="569"/>
      <c r="T79" s="569"/>
    </row>
    <row r="80" spans="1:20" ht="15" customHeight="1" x14ac:dyDescent="0.45">
      <c r="A80" s="725">
        <v>80</v>
      </c>
      <c r="B80" s="177"/>
      <c r="C80" s="177"/>
      <c r="D80" s="177"/>
      <c r="E80" s="177"/>
      <c r="F80" s="171" t="s">
        <v>265</v>
      </c>
      <c r="G80" s="177"/>
      <c r="H80" s="177"/>
      <c r="I80" s="177"/>
      <c r="J80" s="177"/>
      <c r="K80" s="177"/>
      <c r="L80" s="177"/>
      <c r="M80" s="557">
        <f>'S4c.PQ RAB Value Rolled F.'!M80+'S4d. ID-only RAB Value Rolled F'!M76</f>
        <v>0</v>
      </c>
      <c r="N80" s="165"/>
      <c r="O80" s="557">
        <f>'S4c.PQ RAB Value Rolled F.'!O80+'S4d. ID-only RAB Value Rolled F'!O76</f>
        <v>0</v>
      </c>
      <c r="P80" s="165"/>
      <c r="Q80" s="243"/>
      <c r="R80" s="582"/>
      <c r="S80" s="569"/>
      <c r="T80" s="569"/>
    </row>
    <row r="81" spans="1:20" ht="15" customHeight="1" thickBot="1" x14ac:dyDescent="0.5">
      <c r="A81" s="725">
        <v>81</v>
      </c>
      <c r="B81" s="177"/>
      <c r="C81" s="177"/>
      <c r="D81" s="186"/>
      <c r="E81" s="177"/>
      <c r="F81" s="171" t="s">
        <v>266</v>
      </c>
      <c r="G81" s="177"/>
      <c r="H81" s="177"/>
      <c r="I81" s="177"/>
      <c r="J81" s="177"/>
      <c r="K81" s="177"/>
      <c r="L81" s="177"/>
      <c r="M81" s="557">
        <f>'S4c.PQ RAB Value Rolled F.'!M81+'S4d. ID-only RAB Value Rolled F'!M77</f>
        <v>0</v>
      </c>
      <c r="N81" s="165"/>
      <c r="O81" s="557">
        <f>'S4c.PQ RAB Value Rolled F.'!O81+'S4d. ID-only RAB Value Rolled F'!O77</f>
        <v>0</v>
      </c>
      <c r="P81" s="165"/>
      <c r="Q81" s="243"/>
      <c r="R81" s="582"/>
      <c r="S81" s="569"/>
      <c r="T81" s="569"/>
    </row>
    <row r="82" spans="1:20" ht="15" customHeight="1" thickBot="1" x14ac:dyDescent="0.5">
      <c r="A82" s="725">
        <v>82</v>
      </c>
      <c r="B82" s="177"/>
      <c r="C82" s="177"/>
      <c r="D82" s="177"/>
      <c r="E82" s="184" t="s">
        <v>47</v>
      </c>
      <c r="F82" s="177"/>
      <c r="G82" s="177"/>
      <c r="H82" s="177"/>
      <c r="I82" s="177"/>
      <c r="J82" s="177"/>
      <c r="K82" s="177"/>
      <c r="L82" s="177"/>
      <c r="M82" s="165"/>
      <c r="N82" s="327">
        <f>SUM(M80:M81)</f>
        <v>0</v>
      </c>
      <c r="O82" s="165"/>
      <c r="P82" s="327">
        <f>SUM(O80:O81)</f>
        <v>0</v>
      </c>
      <c r="Q82" s="243"/>
      <c r="R82" s="582" t="s">
        <v>453</v>
      </c>
      <c r="S82" s="569"/>
      <c r="T82" s="569"/>
    </row>
    <row r="83" spans="1:20" x14ac:dyDescent="0.45">
      <c r="A83" s="725">
        <v>83</v>
      </c>
      <c r="B83" s="177"/>
      <c r="C83" s="177"/>
      <c r="D83" s="177"/>
      <c r="E83" s="177"/>
      <c r="F83" s="177"/>
      <c r="G83" s="177"/>
      <c r="H83" s="177"/>
      <c r="I83" s="177"/>
      <c r="J83" s="177"/>
      <c r="K83" s="177"/>
      <c r="L83" s="177"/>
      <c r="M83" s="177"/>
      <c r="N83" s="177"/>
      <c r="O83" s="177"/>
      <c r="P83" s="177"/>
      <c r="Q83" s="163"/>
      <c r="R83" s="582"/>
      <c r="S83" s="569"/>
      <c r="T83" s="569"/>
    </row>
    <row r="84" spans="1:20" ht="30" customHeight="1" x14ac:dyDescent="0.55000000000000004">
      <c r="A84" s="725">
        <v>84</v>
      </c>
      <c r="B84" s="177"/>
      <c r="C84" s="174" t="s">
        <v>1136</v>
      </c>
      <c r="D84" s="177"/>
      <c r="E84" s="177"/>
      <c r="F84" s="177"/>
      <c r="G84" s="177"/>
      <c r="H84" s="177"/>
      <c r="I84" s="177"/>
      <c r="J84" s="177"/>
      <c r="K84" s="177"/>
      <c r="L84" s="1215" t="s">
        <v>13</v>
      </c>
      <c r="M84" s="1215"/>
      <c r="N84" s="1215"/>
      <c r="O84" s="1215"/>
      <c r="P84" s="1215"/>
      <c r="Q84" s="243"/>
      <c r="R84" s="582"/>
      <c r="S84" s="569"/>
      <c r="T84" s="569"/>
    </row>
    <row r="85" spans="1:20" ht="67.5" customHeight="1" x14ac:dyDescent="0.45">
      <c r="A85" s="725">
        <v>85</v>
      </c>
      <c r="B85" s="177"/>
      <c r="C85" s="339"/>
      <c r="D85" s="339"/>
      <c r="E85" s="339"/>
      <c r="F85" s="184" t="s">
        <v>327</v>
      </c>
      <c r="G85" s="339"/>
      <c r="H85" s="339"/>
      <c r="I85" s="339"/>
      <c r="J85" s="340" t="s">
        <v>267</v>
      </c>
      <c r="K85" s="340"/>
      <c r="L85" s="340"/>
      <c r="M85" s="340"/>
      <c r="N85" s="239" t="s">
        <v>83</v>
      </c>
      <c r="O85" s="239" t="s">
        <v>268</v>
      </c>
      <c r="P85" s="239" t="s">
        <v>269</v>
      </c>
      <c r="Q85" s="243"/>
      <c r="R85" s="582"/>
      <c r="S85" s="569"/>
      <c r="T85" s="569"/>
    </row>
    <row r="86" spans="1:20" ht="15" customHeight="1" x14ac:dyDescent="0.45">
      <c r="A86" s="725">
        <v>86</v>
      </c>
      <c r="B86" s="177"/>
      <c r="C86" s="1216"/>
      <c r="D86" s="1216"/>
      <c r="E86" s="339"/>
      <c r="F86" s="1217"/>
      <c r="G86" s="1218"/>
      <c r="H86" s="1218"/>
      <c r="I86" s="1219"/>
      <c r="J86" s="1220"/>
      <c r="K86" s="1218"/>
      <c r="L86" s="1218"/>
      <c r="M86" s="1219"/>
      <c r="N86" s="180"/>
      <c r="O86" s="180"/>
      <c r="P86" s="180"/>
      <c r="Q86" s="243"/>
    </row>
    <row r="87" spans="1:20" ht="15" customHeight="1" x14ac:dyDescent="0.45">
      <c r="A87" s="725">
        <v>87</v>
      </c>
      <c r="B87" s="177"/>
      <c r="C87" s="1216"/>
      <c r="D87" s="1216"/>
      <c r="E87" s="339"/>
      <c r="F87" s="1217"/>
      <c r="G87" s="1218"/>
      <c r="H87" s="1218"/>
      <c r="I87" s="1219"/>
      <c r="J87" s="1220"/>
      <c r="K87" s="1218"/>
      <c r="L87" s="1218"/>
      <c r="M87" s="1219"/>
      <c r="N87" s="180"/>
      <c r="O87" s="180"/>
      <c r="P87" s="180"/>
      <c r="Q87" s="243"/>
    </row>
    <row r="88" spans="1:20" ht="15" customHeight="1" x14ac:dyDescent="0.45">
      <c r="A88" s="725">
        <v>88</v>
      </c>
      <c r="B88" s="177"/>
      <c r="C88" s="248"/>
      <c r="D88" s="248"/>
      <c r="E88" s="339"/>
      <c r="F88" s="1217"/>
      <c r="G88" s="1218"/>
      <c r="H88" s="1218"/>
      <c r="I88" s="1219"/>
      <c r="J88" s="1220"/>
      <c r="K88" s="1218"/>
      <c r="L88" s="1218"/>
      <c r="M88" s="1219"/>
      <c r="N88" s="180"/>
      <c r="O88" s="180"/>
      <c r="P88" s="180"/>
      <c r="Q88" s="243"/>
    </row>
    <row r="89" spans="1:20" ht="15" customHeight="1" x14ac:dyDescent="0.45">
      <c r="A89" s="725">
        <v>89</v>
      </c>
      <c r="B89" s="177"/>
      <c r="C89" s="248"/>
      <c r="D89" s="248"/>
      <c r="E89" s="339"/>
      <c r="F89" s="1217"/>
      <c r="G89" s="1218"/>
      <c r="H89" s="1218"/>
      <c r="I89" s="1219"/>
      <c r="J89" s="1220"/>
      <c r="K89" s="1218"/>
      <c r="L89" s="1218"/>
      <c r="M89" s="1219"/>
      <c r="N89" s="180"/>
      <c r="O89" s="180"/>
      <c r="P89" s="180"/>
      <c r="Q89" s="243"/>
    </row>
    <row r="90" spans="1:20" ht="15" customHeight="1" x14ac:dyDescent="0.45">
      <c r="A90" s="725">
        <v>90</v>
      </c>
      <c r="B90" s="177"/>
      <c r="C90" s="248"/>
      <c r="D90" s="248"/>
      <c r="E90" s="339"/>
      <c r="F90" s="1217"/>
      <c r="G90" s="1218"/>
      <c r="H90" s="1218"/>
      <c r="I90" s="1219"/>
      <c r="J90" s="1220"/>
      <c r="K90" s="1218"/>
      <c r="L90" s="1218"/>
      <c r="M90" s="1219"/>
      <c r="N90" s="180"/>
      <c r="O90" s="180"/>
      <c r="P90" s="180"/>
      <c r="Q90" s="243"/>
    </row>
    <row r="91" spans="1:20" ht="15" customHeight="1" x14ac:dyDescent="0.45">
      <c r="A91" s="725">
        <v>91</v>
      </c>
      <c r="B91" s="177"/>
      <c r="C91" s="1216"/>
      <c r="D91" s="1216"/>
      <c r="E91" s="339"/>
      <c r="F91" s="1217"/>
      <c r="G91" s="1218"/>
      <c r="H91" s="1218"/>
      <c r="I91" s="1219"/>
      <c r="J91" s="1220"/>
      <c r="K91" s="1218"/>
      <c r="L91" s="1218"/>
      <c r="M91" s="1219"/>
      <c r="N91" s="180"/>
      <c r="O91" s="180"/>
      <c r="P91" s="180"/>
      <c r="Q91" s="243"/>
    </row>
    <row r="92" spans="1:20" ht="15" customHeight="1" x14ac:dyDescent="0.45">
      <c r="A92" s="725">
        <v>92</v>
      </c>
      <c r="B92" s="177"/>
      <c r="C92" s="1216"/>
      <c r="D92" s="1216"/>
      <c r="E92" s="339"/>
      <c r="F92" s="1217"/>
      <c r="G92" s="1218"/>
      <c r="H92" s="1218"/>
      <c r="I92" s="1219"/>
      <c r="J92" s="1220"/>
      <c r="K92" s="1218"/>
      <c r="L92" s="1218"/>
      <c r="M92" s="1219"/>
      <c r="N92" s="180"/>
      <c r="O92" s="180"/>
      <c r="P92" s="180"/>
      <c r="Q92" s="243"/>
    </row>
    <row r="93" spans="1:20" ht="15" customHeight="1" x14ac:dyDescent="0.45">
      <c r="A93" s="725">
        <v>93</v>
      </c>
      <c r="B93" s="177"/>
      <c r="C93" s="1216"/>
      <c r="D93" s="1216"/>
      <c r="E93" s="339"/>
      <c r="F93" s="1217"/>
      <c r="G93" s="1218"/>
      <c r="H93" s="1218"/>
      <c r="I93" s="1219"/>
      <c r="J93" s="1220"/>
      <c r="K93" s="1218"/>
      <c r="L93" s="1218"/>
      <c r="M93" s="1219"/>
      <c r="N93" s="180"/>
      <c r="O93" s="180"/>
      <c r="P93" s="180"/>
      <c r="Q93" s="243"/>
    </row>
    <row r="94" spans="1:20" ht="15" customHeight="1" x14ac:dyDescent="0.45">
      <c r="A94" s="725">
        <v>94</v>
      </c>
      <c r="B94" s="177"/>
      <c r="C94" s="248"/>
      <c r="D94" s="248"/>
      <c r="E94" s="339"/>
      <c r="F94" s="323" t="s">
        <v>157</v>
      </c>
      <c r="G94" s="248"/>
      <c r="H94" s="248"/>
      <c r="I94" s="339"/>
      <c r="J94" s="339"/>
      <c r="K94" s="339"/>
      <c r="L94" s="248"/>
      <c r="M94" s="339"/>
      <c r="N94" s="248"/>
      <c r="O94" s="339"/>
      <c r="P94" s="339"/>
      <c r="Q94" s="243"/>
    </row>
    <row r="95" spans="1:20" ht="30" customHeight="1" thickBot="1" x14ac:dyDescent="0.6">
      <c r="A95" s="725">
        <v>95</v>
      </c>
      <c r="B95" s="177"/>
      <c r="C95" s="174" t="s">
        <v>1137</v>
      </c>
      <c r="D95" s="177"/>
      <c r="E95" s="177"/>
      <c r="F95" s="177"/>
      <c r="G95" s="177"/>
      <c r="H95" s="177"/>
      <c r="I95" s="177"/>
      <c r="J95" s="177"/>
      <c r="K95" s="177"/>
      <c r="L95" s="166"/>
      <c r="M95" s="166"/>
      <c r="N95" s="166"/>
      <c r="O95" s="367"/>
      <c r="P95" s="367"/>
      <c r="Q95" s="243"/>
    </row>
    <row r="96" spans="1:20" ht="27.4" thickBot="1" x14ac:dyDescent="0.55000000000000004">
      <c r="A96" s="725">
        <v>96</v>
      </c>
      <c r="B96" s="177"/>
      <c r="C96" s="177"/>
      <c r="D96" s="177"/>
      <c r="E96" s="371" t="s">
        <v>304</v>
      </c>
      <c r="F96" s="177"/>
      <c r="G96" s="373" t="s">
        <v>275</v>
      </c>
      <c r="H96" s="373" t="s">
        <v>319</v>
      </c>
      <c r="I96" s="373" t="s">
        <v>320</v>
      </c>
      <c r="J96" s="373" t="s">
        <v>321</v>
      </c>
      <c r="K96" s="373" t="s">
        <v>322</v>
      </c>
      <c r="L96" s="373" t="s">
        <v>317</v>
      </c>
      <c r="M96" s="373" t="s">
        <v>318</v>
      </c>
      <c r="N96" s="239" t="s">
        <v>12</v>
      </c>
      <c r="O96" s="374" t="s">
        <v>92</v>
      </c>
      <c r="P96" s="375" t="s">
        <v>325</v>
      </c>
      <c r="Q96" s="163"/>
      <c r="S96" s="218" t="s">
        <v>158</v>
      </c>
      <c r="T96" s="40" t="s">
        <v>159</v>
      </c>
    </row>
    <row r="97" spans="1:20" ht="15" customHeight="1" x14ac:dyDescent="0.45">
      <c r="A97" s="725">
        <v>97</v>
      </c>
      <c r="B97" s="177"/>
      <c r="C97" s="167"/>
      <c r="D97" s="368"/>
      <c r="E97" s="368" t="s">
        <v>302</v>
      </c>
      <c r="F97" s="177"/>
      <c r="G97" s="557">
        <f>'S4c.PQ RAB Value Rolled F.'!G97+'S4d. ID-only RAB Value Rolled F'!G93</f>
        <v>0</v>
      </c>
      <c r="H97" s="557">
        <f>'S4c.PQ RAB Value Rolled F.'!H97+'S4d. ID-only RAB Value Rolled F'!H93</f>
        <v>0</v>
      </c>
      <c r="I97" s="557">
        <f>'S4c.PQ RAB Value Rolled F.'!I97+'S4d. ID-only RAB Value Rolled F'!I93</f>
        <v>0</v>
      </c>
      <c r="J97" s="557">
        <f>'S4c.PQ RAB Value Rolled F.'!J97+'S4d. ID-only RAB Value Rolled F'!J93</f>
        <v>0</v>
      </c>
      <c r="K97" s="557">
        <f>'S4c.PQ RAB Value Rolled F.'!K97+'S4d. ID-only RAB Value Rolled F'!K93</f>
        <v>0</v>
      </c>
      <c r="L97" s="557">
        <f>'S4c.PQ RAB Value Rolled F.'!L97+'S4d. ID-only RAB Value Rolled F'!L93</f>
        <v>0</v>
      </c>
      <c r="M97" s="557">
        <f>'S4c.PQ RAB Value Rolled F.'!M97+'S4d. ID-only RAB Value Rolled F'!M93</f>
        <v>0</v>
      </c>
      <c r="N97" s="185">
        <f>G97-H97+I97+J97-K97+L97+M97</f>
        <v>0</v>
      </c>
      <c r="O97" s="180"/>
      <c r="P97" s="180"/>
      <c r="Q97" s="163"/>
      <c r="S97" s="58">
        <f>P29</f>
        <v>4000000</v>
      </c>
      <c r="T97" s="43" t="b">
        <f>ROUND(S97,0)=ROUND(G127,0)</f>
        <v>0</v>
      </c>
    </row>
    <row r="98" spans="1:20" ht="15" customHeight="1" x14ac:dyDescent="0.45">
      <c r="A98" s="725">
        <v>98</v>
      </c>
      <c r="B98" s="177"/>
      <c r="C98" s="186"/>
      <c r="D98" s="369"/>
      <c r="E98" s="369" t="s">
        <v>305</v>
      </c>
      <c r="F98" s="177"/>
      <c r="G98" s="557">
        <f>'S4c.PQ RAB Value Rolled F.'!G98+'S4d. ID-only RAB Value Rolled F'!G94</f>
        <v>0</v>
      </c>
      <c r="H98" s="557">
        <f>'S4c.PQ RAB Value Rolled F.'!H98+'S4d. ID-only RAB Value Rolled F'!H94</f>
        <v>0</v>
      </c>
      <c r="I98" s="557">
        <f>'S4c.PQ RAB Value Rolled F.'!I98+'S4d. ID-only RAB Value Rolled F'!I94</f>
        <v>0</v>
      </c>
      <c r="J98" s="557">
        <f>'S4c.PQ RAB Value Rolled F.'!J98+'S4d. ID-only RAB Value Rolled F'!J94</f>
        <v>0</v>
      </c>
      <c r="K98" s="557">
        <f>'S4c.PQ RAB Value Rolled F.'!K98+'S4d. ID-only RAB Value Rolled F'!K94</f>
        <v>0</v>
      </c>
      <c r="L98" s="557">
        <f>'S4c.PQ RAB Value Rolled F.'!L98+'S4d. ID-only RAB Value Rolled F'!L94</f>
        <v>0</v>
      </c>
      <c r="M98" s="557">
        <f>'S4c.PQ RAB Value Rolled F.'!M98+'S4d. ID-only RAB Value Rolled F'!M94</f>
        <v>0</v>
      </c>
      <c r="N98" s="185">
        <f t="shared" ref="N98:N104" si="0">G98-H98+I98+J98-K98+L98+M98</f>
        <v>0</v>
      </c>
      <c r="O98" s="180"/>
      <c r="P98" s="180"/>
      <c r="Q98" s="163"/>
      <c r="S98" s="58">
        <f>P32</f>
        <v>0</v>
      </c>
      <c r="T98" s="41" t="b">
        <f>ROUND(S98,0)=ROUND(H127,0)</f>
        <v>1</v>
      </c>
    </row>
    <row r="99" spans="1:20" ht="15" customHeight="1" x14ac:dyDescent="0.45">
      <c r="A99" s="725">
        <v>99</v>
      </c>
      <c r="B99" s="177"/>
      <c r="C99" s="186"/>
      <c r="D99" s="369"/>
      <c r="E99" s="369" t="s">
        <v>306</v>
      </c>
      <c r="F99" s="177"/>
      <c r="G99" s="557">
        <f>'S4c.PQ RAB Value Rolled F.'!G99+'S4d. ID-only RAB Value Rolled F'!G95</f>
        <v>0</v>
      </c>
      <c r="H99" s="557">
        <f>'S4c.PQ RAB Value Rolled F.'!H99+'S4d. ID-only RAB Value Rolled F'!H95</f>
        <v>0</v>
      </c>
      <c r="I99" s="557">
        <f>'S4c.PQ RAB Value Rolled F.'!I99+'S4d. ID-only RAB Value Rolled F'!I95</f>
        <v>0</v>
      </c>
      <c r="J99" s="557">
        <f>'S4c.PQ RAB Value Rolled F.'!J99+'S4d. ID-only RAB Value Rolled F'!J95</f>
        <v>0</v>
      </c>
      <c r="K99" s="557">
        <f>'S4c.PQ RAB Value Rolled F.'!K99+'S4d. ID-only RAB Value Rolled F'!K95</f>
        <v>0</v>
      </c>
      <c r="L99" s="557">
        <f>'S4c.PQ RAB Value Rolled F.'!L99+'S4d. ID-only RAB Value Rolled F'!L95</f>
        <v>0</v>
      </c>
      <c r="M99" s="557">
        <f>'S4c.PQ RAB Value Rolled F.'!M99+'S4d. ID-only RAB Value Rolled F'!M95</f>
        <v>0</v>
      </c>
      <c r="N99" s="185">
        <f t="shared" si="0"/>
        <v>0</v>
      </c>
      <c r="O99" s="180"/>
      <c r="P99" s="180"/>
      <c r="Q99" s="163"/>
      <c r="S99" s="58">
        <f>P34</f>
        <v>0</v>
      </c>
      <c r="T99" s="41" t="b">
        <f>ROUND(S99,0)=ROUND(I127,0)</f>
        <v>1</v>
      </c>
    </row>
    <row r="100" spans="1:20" ht="15" customHeight="1" x14ac:dyDescent="0.45">
      <c r="A100" s="725">
        <v>100</v>
      </c>
      <c r="B100" s="177"/>
      <c r="C100" s="186"/>
      <c r="D100" s="369"/>
      <c r="E100" s="369" t="s">
        <v>603</v>
      </c>
      <c r="F100" s="177"/>
      <c r="G100" s="557">
        <f>'S4c.PQ RAB Value Rolled F.'!G100+'S4d. ID-only RAB Value Rolled F'!G96</f>
        <v>0</v>
      </c>
      <c r="H100" s="557">
        <f>'S4c.PQ RAB Value Rolled F.'!H100+'S4d. ID-only RAB Value Rolled F'!H96</f>
        <v>0</v>
      </c>
      <c r="I100" s="557">
        <f>'S4c.PQ RAB Value Rolled F.'!I100+'S4d. ID-only RAB Value Rolled F'!I96</f>
        <v>0</v>
      </c>
      <c r="J100" s="557">
        <f>'S4c.PQ RAB Value Rolled F.'!J100+'S4d. ID-only RAB Value Rolled F'!J96</f>
        <v>0</v>
      </c>
      <c r="K100" s="557">
        <f>'S4c.PQ RAB Value Rolled F.'!K100+'S4d. ID-only RAB Value Rolled F'!K96</f>
        <v>0</v>
      </c>
      <c r="L100" s="557">
        <f>'S4c.PQ RAB Value Rolled F.'!L100+'S4d. ID-only RAB Value Rolled F'!L96</f>
        <v>0</v>
      </c>
      <c r="M100" s="557">
        <f>'S4c.PQ RAB Value Rolled F.'!M100+'S4d. ID-only RAB Value Rolled F'!M96</f>
        <v>0</v>
      </c>
      <c r="N100" s="185">
        <f t="shared" si="0"/>
        <v>0</v>
      </c>
      <c r="O100" s="180"/>
      <c r="P100" s="180"/>
      <c r="Q100" s="163"/>
      <c r="S100" s="58">
        <f>P39</f>
        <v>0</v>
      </c>
      <c r="T100" s="41" t="b">
        <f>ROUND(S100,0)=ROUND(J127,0)</f>
        <v>1</v>
      </c>
    </row>
    <row r="101" spans="1:20" ht="15" customHeight="1" x14ac:dyDescent="0.45">
      <c r="A101" s="725">
        <v>101</v>
      </c>
      <c r="B101" s="177"/>
      <c r="C101" s="186"/>
      <c r="D101" s="369"/>
      <c r="E101" s="369" t="s">
        <v>308</v>
      </c>
      <c r="F101" s="177"/>
      <c r="G101" s="557">
        <f>'S4c.PQ RAB Value Rolled F.'!G101+'S4d. ID-only RAB Value Rolled F'!G97</f>
        <v>0</v>
      </c>
      <c r="H101" s="557">
        <f>'S4c.PQ RAB Value Rolled F.'!H101+'S4d. ID-only RAB Value Rolled F'!H97</f>
        <v>0</v>
      </c>
      <c r="I101" s="557">
        <f>'S4c.PQ RAB Value Rolled F.'!I101+'S4d. ID-only RAB Value Rolled F'!I97</f>
        <v>0</v>
      </c>
      <c r="J101" s="557">
        <f>'S4c.PQ RAB Value Rolled F.'!J101+'S4d. ID-only RAB Value Rolled F'!J97</f>
        <v>0</v>
      </c>
      <c r="K101" s="557">
        <f>'S4c.PQ RAB Value Rolled F.'!K101+'S4d. ID-only RAB Value Rolled F'!K97</f>
        <v>0</v>
      </c>
      <c r="L101" s="557">
        <f>'S4c.PQ RAB Value Rolled F.'!L101+'S4d. ID-only RAB Value Rolled F'!L97</f>
        <v>0</v>
      </c>
      <c r="M101" s="557">
        <f>'S4c.PQ RAB Value Rolled F.'!M101+'S4d. ID-only RAB Value Rolled F'!M97</f>
        <v>0</v>
      </c>
      <c r="N101" s="185">
        <f t="shared" si="0"/>
        <v>0</v>
      </c>
      <c r="O101" s="180"/>
      <c r="P101" s="180"/>
      <c r="Q101" s="163"/>
      <c r="S101" s="58">
        <f>P44</f>
        <v>0</v>
      </c>
      <c r="T101" s="41" t="b">
        <f>ROUND(S101,0)=ROUND(K127,0)</f>
        <v>1</v>
      </c>
    </row>
    <row r="102" spans="1:20" ht="15" customHeight="1" x14ac:dyDescent="0.45">
      <c r="A102" s="725">
        <v>102</v>
      </c>
      <c r="B102" s="177"/>
      <c r="C102" s="186"/>
      <c r="D102" s="369"/>
      <c r="E102" s="369" t="s">
        <v>309</v>
      </c>
      <c r="F102" s="177"/>
      <c r="G102" s="557">
        <f>'S4c.PQ RAB Value Rolled F.'!G102+'S4d. ID-only RAB Value Rolled F'!G98</f>
        <v>0</v>
      </c>
      <c r="H102" s="557">
        <f>'S4c.PQ RAB Value Rolled F.'!H102+'S4d. ID-only RAB Value Rolled F'!H98</f>
        <v>0</v>
      </c>
      <c r="I102" s="557">
        <f>'S4c.PQ RAB Value Rolled F.'!I102+'S4d. ID-only RAB Value Rolled F'!I98</f>
        <v>0</v>
      </c>
      <c r="J102" s="557">
        <f>'S4c.PQ RAB Value Rolled F.'!J102+'S4d. ID-only RAB Value Rolled F'!J98</f>
        <v>0</v>
      </c>
      <c r="K102" s="557">
        <f>'S4c.PQ RAB Value Rolled F.'!K102+'S4d. ID-only RAB Value Rolled F'!K98</f>
        <v>0</v>
      </c>
      <c r="L102" s="557">
        <f>'S4c.PQ RAB Value Rolled F.'!L102+'S4d. ID-only RAB Value Rolled F'!L98</f>
        <v>0</v>
      </c>
      <c r="M102" s="557">
        <f>'S4c.PQ RAB Value Rolled F.'!M102+'S4d. ID-only RAB Value Rolled F'!M98</f>
        <v>0</v>
      </c>
      <c r="N102" s="185">
        <f t="shared" si="0"/>
        <v>0</v>
      </c>
      <c r="O102" s="180"/>
      <c r="P102" s="180"/>
      <c r="Q102" s="163"/>
      <c r="S102" s="58">
        <f>P48</f>
        <v>-3165024</v>
      </c>
      <c r="T102" s="41" t="b">
        <f>ROUND(S102,0)=ROUND(L127,0)</f>
        <v>0</v>
      </c>
    </row>
    <row r="103" spans="1:20" ht="15" customHeight="1" x14ac:dyDescent="0.45">
      <c r="A103" s="725">
        <v>103</v>
      </c>
      <c r="B103" s="177"/>
      <c r="C103" s="186"/>
      <c r="D103" s="369"/>
      <c r="E103" s="369" t="s">
        <v>310</v>
      </c>
      <c r="F103" s="177"/>
      <c r="G103" s="557">
        <f>'S4c.PQ RAB Value Rolled F.'!G103+'S4d. ID-only RAB Value Rolled F'!G99</f>
        <v>0</v>
      </c>
      <c r="H103" s="557">
        <f>'S4c.PQ RAB Value Rolled F.'!H103+'S4d. ID-only RAB Value Rolled F'!H99</f>
        <v>0</v>
      </c>
      <c r="I103" s="557">
        <f>'S4c.PQ RAB Value Rolled F.'!I103+'S4d. ID-only RAB Value Rolled F'!I99</f>
        <v>0</v>
      </c>
      <c r="J103" s="557">
        <f>'S4c.PQ RAB Value Rolled F.'!J103+'S4d. ID-only RAB Value Rolled F'!J99</f>
        <v>0</v>
      </c>
      <c r="K103" s="557">
        <f>'S4c.PQ RAB Value Rolled F.'!K103+'S4d. ID-only RAB Value Rolled F'!K99</f>
        <v>0</v>
      </c>
      <c r="L103" s="557">
        <f>'S4c.PQ RAB Value Rolled F.'!L103+'S4d. ID-only RAB Value Rolled F'!L99</f>
        <v>0</v>
      </c>
      <c r="M103" s="557">
        <f>'S4c.PQ RAB Value Rolled F.'!M103+'S4d. ID-only RAB Value Rolled F'!M99</f>
        <v>0</v>
      </c>
      <c r="N103" s="185">
        <f t="shared" si="0"/>
        <v>0</v>
      </c>
      <c r="O103" s="180"/>
      <c r="P103" s="180"/>
      <c r="Q103" s="163"/>
      <c r="S103" s="58"/>
      <c r="T103" s="41"/>
    </row>
    <row r="104" spans="1:20" ht="15" customHeight="1" thickBot="1" x14ac:dyDescent="0.5">
      <c r="A104" s="725">
        <v>104</v>
      </c>
      <c r="B104" s="177"/>
      <c r="C104" s="186"/>
      <c r="D104" s="370"/>
      <c r="E104" s="237" t="s">
        <v>338</v>
      </c>
      <c r="F104" s="177"/>
      <c r="G104" s="557">
        <f>'S4c.PQ RAB Value Rolled F.'!G104+'S4d. ID-only RAB Value Rolled F'!G100</f>
        <v>0</v>
      </c>
      <c r="H104" s="557">
        <f>'S4c.PQ RAB Value Rolled F.'!H104+'S4d. ID-only RAB Value Rolled F'!H100</f>
        <v>0</v>
      </c>
      <c r="I104" s="557">
        <f>'S4c.PQ RAB Value Rolled F.'!I104+'S4d. ID-only RAB Value Rolled F'!I100</f>
        <v>0</v>
      </c>
      <c r="J104" s="557">
        <f>'S4c.PQ RAB Value Rolled F.'!J104+'S4d. ID-only RAB Value Rolled F'!J100</f>
        <v>0</v>
      </c>
      <c r="K104" s="557">
        <f>'S4c.PQ RAB Value Rolled F.'!K104+'S4d. ID-only RAB Value Rolled F'!K100</f>
        <v>0</v>
      </c>
      <c r="L104" s="557">
        <f>'S4c.PQ RAB Value Rolled F.'!L104+'S4d. ID-only RAB Value Rolled F'!L100</f>
        <v>0</v>
      </c>
      <c r="M104" s="557">
        <f>'S4c.PQ RAB Value Rolled F.'!M104+'S4d. ID-only RAB Value Rolled F'!M100</f>
        <v>0</v>
      </c>
      <c r="N104" s="185">
        <f t="shared" si="0"/>
        <v>0</v>
      </c>
      <c r="O104" s="180"/>
      <c r="P104" s="180"/>
      <c r="Q104" s="163"/>
      <c r="S104" s="59">
        <f>P50</f>
        <v>834976</v>
      </c>
      <c r="T104" s="42" t="b">
        <f>ROUND(S104,0)=ROUND(N127,0)</f>
        <v>0</v>
      </c>
    </row>
    <row r="105" spans="1:20" ht="15" customHeight="1" thickBot="1" x14ac:dyDescent="0.5">
      <c r="A105" s="725">
        <v>105</v>
      </c>
      <c r="B105" s="177"/>
      <c r="C105" s="167"/>
      <c r="D105" s="177"/>
      <c r="E105" s="184" t="s">
        <v>303</v>
      </c>
      <c r="F105" s="171"/>
      <c r="G105" s="179">
        <f>SUM(G97:G104)</f>
        <v>0</v>
      </c>
      <c r="H105" s="179">
        <f t="shared" ref="H105:M105" si="1">SUM(H97:H104)</f>
        <v>0</v>
      </c>
      <c r="I105" s="179">
        <f t="shared" si="1"/>
        <v>0</v>
      </c>
      <c r="J105" s="179">
        <f t="shared" si="1"/>
        <v>0</v>
      </c>
      <c r="K105" s="179">
        <f t="shared" si="1"/>
        <v>0</v>
      </c>
      <c r="L105" s="179">
        <f t="shared" si="1"/>
        <v>0</v>
      </c>
      <c r="M105" s="179">
        <f t="shared" si="1"/>
        <v>0</v>
      </c>
      <c r="N105" s="179">
        <f>SUM(N97:N104)</f>
        <v>0</v>
      </c>
      <c r="O105" s="366"/>
      <c r="P105" s="366"/>
      <c r="Q105" s="163"/>
      <c r="R105" s="366" t="str">
        <f>IF(G105-H105+I105+J105-K105+L105+M105=N105,"OK","ERROR")</f>
        <v>OK</v>
      </c>
    </row>
    <row r="106" spans="1:20" ht="15" customHeight="1" x14ac:dyDescent="0.45">
      <c r="A106" s="725">
        <v>106</v>
      </c>
      <c r="B106" s="177"/>
      <c r="C106" s="167"/>
      <c r="D106" s="177"/>
      <c r="E106" s="184"/>
      <c r="F106" s="171"/>
      <c r="G106" s="171"/>
      <c r="H106" s="171"/>
      <c r="I106" s="171"/>
      <c r="J106" s="171"/>
      <c r="K106" s="171"/>
      <c r="L106" s="171"/>
      <c r="M106" s="171"/>
      <c r="N106" s="171"/>
      <c r="O106" s="366"/>
      <c r="P106" s="366"/>
      <c r="Q106" s="163"/>
      <c r="S106" s="364"/>
      <c r="T106" s="365"/>
    </row>
    <row r="107" spans="1:20" ht="42" customHeight="1" x14ac:dyDescent="0.5">
      <c r="A107" s="725">
        <v>107</v>
      </c>
      <c r="B107" s="177"/>
      <c r="C107" s="167"/>
      <c r="D107" s="177"/>
      <c r="E107" s="371" t="s">
        <v>311</v>
      </c>
      <c r="F107" s="171"/>
      <c r="G107" s="373" t="s">
        <v>275</v>
      </c>
      <c r="H107" s="373" t="s">
        <v>319</v>
      </c>
      <c r="I107" s="373" t="s">
        <v>320</v>
      </c>
      <c r="J107" s="373" t="s">
        <v>321</v>
      </c>
      <c r="K107" s="373" t="s">
        <v>322</v>
      </c>
      <c r="L107" s="373" t="s">
        <v>317</v>
      </c>
      <c r="M107" s="373" t="s">
        <v>318</v>
      </c>
      <c r="N107" s="239" t="s">
        <v>12</v>
      </c>
      <c r="O107" s="374" t="s">
        <v>92</v>
      </c>
      <c r="P107" s="375" t="s">
        <v>325</v>
      </c>
      <c r="Q107" s="163"/>
      <c r="S107" s="364"/>
      <c r="T107" s="365"/>
    </row>
    <row r="108" spans="1:20" ht="15" customHeight="1" x14ac:dyDescent="0.45">
      <c r="A108" s="725">
        <v>108</v>
      </c>
      <c r="B108" s="177"/>
      <c r="C108" s="167"/>
      <c r="D108" s="177"/>
      <c r="E108" s="369" t="s">
        <v>308</v>
      </c>
      <c r="F108" s="177"/>
      <c r="G108" s="557">
        <f>'S4c.PQ RAB Value Rolled F.'!G108+'S4d. ID-only RAB Value Rolled F'!G104</f>
        <v>0</v>
      </c>
      <c r="H108" s="557">
        <f>'S4c.PQ RAB Value Rolled F.'!H108+'S4d. ID-only RAB Value Rolled F'!H104</f>
        <v>0</v>
      </c>
      <c r="I108" s="557">
        <f>'S4c.PQ RAB Value Rolled F.'!I108+'S4d. ID-only RAB Value Rolled F'!I104</f>
        <v>0</v>
      </c>
      <c r="J108" s="557">
        <f>'S4c.PQ RAB Value Rolled F.'!J108+'S4d. ID-only RAB Value Rolled F'!J104</f>
        <v>0</v>
      </c>
      <c r="K108" s="557">
        <f>'S4c.PQ RAB Value Rolled F.'!K108+'S4d. ID-only RAB Value Rolled F'!K104</f>
        <v>0</v>
      </c>
      <c r="L108" s="557">
        <f>'S4c.PQ RAB Value Rolled F.'!L108+'S4d. ID-only RAB Value Rolled F'!L104</f>
        <v>0</v>
      </c>
      <c r="M108" s="557">
        <f>'S4c.PQ RAB Value Rolled F.'!M108+'S4d. ID-only RAB Value Rolled F'!M104</f>
        <v>0</v>
      </c>
      <c r="N108" s="185">
        <f>G108-H108+I108+J108-K108+L108+M108</f>
        <v>0</v>
      </c>
      <c r="O108" s="180"/>
      <c r="P108" s="180"/>
      <c r="Q108" s="163"/>
      <c r="S108" s="364"/>
      <c r="T108" s="365"/>
    </row>
    <row r="109" spans="1:20" ht="15" customHeight="1" x14ac:dyDescent="0.45">
      <c r="A109" s="725">
        <v>109</v>
      </c>
      <c r="B109" s="177"/>
      <c r="C109" s="167"/>
      <c r="D109" s="177"/>
      <c r="E109" s="369" t="s">
        <v>309</v>
      </c>
      <c r="F109" s="177"/>
      <c r="G109" s="557">
        <f>'S4c.PQ RAB Value Rolled F.'!G109+'S4d. ID-only RAB Value Rolled F'!G105</f>
        <v>0</v>
      </c>
      <c r="H109" s="557">
        <f>'S4c.PQ RAB Value Rolled F.'!H109+'S4d. ID-only RAB Value Rolled F'!H105</f>
        <v>0</v>
      </c>
      <c r="I109" s="557">
        <f>'S4c.PQ RAB Value Rolled F.'!I109+'S4d. ID-only RAB Value Rolled F'!I105</f>
        <v>0</v>
      </c>
      <c r="J109" s="557">
        <f>'S4c.PQ RAB Value Rolled F.'!J109+'S4d. ID-only RAB Value Rolled F'!J105</f>
        <v>0</v>
      </c>
      <c r="K109" s="557">
        <f>'S4c.PQ RAB Value Rolled F.'!K109+'S4d. ID-only RAB Value Rolled F'!K105</f>
        <v>0</v>
      </c>
      <c r="L109" s="557">
        <f>'S4c.PQ RAB Value Rolled F.'!L109+'S4d. ID-only RAB Value Rolled F'!L105</f>
        <v>0</v>
      </c>
      <c r="M109" s="557">
        <f>'S4c.PQ RAB Value Rolled F.'!M109+'S4d. ID-only RAB Value Rolled F'!M105</f>
        <v>0</v>
      </c>
      <c r="N109" s="185">
        <f t="shared" ref="N109:N115" si="2">G109-H109+I109+J109-K109+L109+M109</f>
        <v>0</v>
      </c>
      <c r="O109" s="180"/>
      <c r="P109" s="180"/>
      <c r="Q109" s="163"/>
      <c r="S109" s="364"/>
      <c r="T109" s="365"/>
    </row>
    <row r="110" spans="1:20" ht="15" customHeight="1" x14ac:dyDescent="0.45">
      <c r="A110" s="725">
        <v>110</v>
      </c>
      <c r="B110" s="177"/>
      <c r="C110" s="167"/>
      <c r="D110" s="177"/>
      <c r="E110" s="369" t="s">
        <v>310</v>
      </c>
      <c r="F110" s="177"/>
      <c r="G110" s="557">
        <f>'S4c.PQ RAB Value Rolled F.'!G110+'S4d. ID-only RAB Value Rolled F'!G106</f>
        <v>0</v>
      </c>
      <c r="H110" s="557">
        <f>'S4c.PQ RAB Value Rolled F.'!H110+'S4d. ID-only RAB Value Rolled F'!H106</f>
        <v>0</v>
      </c>
      <c r="I110" s="557">
        <f>'S4c.PQ RAB Value Rolled F.'!I110+'S4d. ID-only RAB Value Rolled F'!I106</f>
        <v>0</v>
      </c>
      <c r="J110" s="557">
        <f>'S4c.PQ RAB Value Rolled F.'!J110+'S4d. ID-only RAB Value Rolled F'!J106</f>
        <v>0</v>
      </c>
      <c r="K110" s="557">
        <f>'S4c.PQ RAB Value Rolled F.'!K110+'S4d. ID-only RAB Value Rolled F'!K106</f>
        <v>0</v>
      </c>
      <c r="L110" s="557">
        <f>'S4c.PQ RAB Value Rolled F.'!L110+'S4d. ID-only RAB Value Rolled F'!L106</f>
        <v>0</v>
      </c>
      <c r="M110" s="557">
        <f>'S4c.PQ RAB Value Rolled F.'!M110+'S4d. ID-only RAB Value Rolled F'!M106</f>
        <v>0</v>
      </c>
      <c r="N110" s="185">
        <f t="shared" si="2"/>
        <v>0</v>
      </c>
      <c r="O110" s="180"/>
      <c r="P110" s="180"/>
      <c r="Q110" s="163"/>
      <c r="S110" s="364"/>
      <c r="T110" s="365"/>
    </row>
    <row r="111" spans="1:20" ht="15" customHeight="1" thickBot="1" x14ac:dyDescent="0.5">
      <c r="A111" s="725">
        <v>111</v>
      </c>
      <c r="B111" s="177"/>
      <c r="C111" s="167"/>
      <c r="D111" s="177"/>
      <c r="E111" s="237" t="s">
        <v>339</v>
      </c>
      <c r="F111" s="177"/>
      <c r="G111" s="557">
        <f>'S4c.PQ RAB Value Rolled F.'!G111+'S4d. ID-only RAB Value Rolled F'!G107</f>
        <v>0</v>
      </c>
      <c r="H111" s="557">
        <f>'S4c.PQ RAB Value Rolled F.'!H111+'S4d. ID-only RAB Value Rolled F'!H107</f>
        <v>0</v>
      </c>
      <c r="I111" s="557">
        <f>'S4c.PQ RAB Value Rolled F.'!I111+'S4d. ID-only RAB Value Rolled F'!I107</f>
        <v>0</v>
      </c>
      <c r="J111" s="557">
        <f>'S4c.PQ RAB Value Rolled F.'!J111+'S4d. ID-only RAB Value Rolled F'!J107</f>
        <v>0</v>
      </c>
      <c r="K111" s="557">
        <f>'S4c.PQ RAB Value Rolled F.'!K111+'S4d. ID-only RAB Value Rolled F'!K107</f>
        <v>0</v>
      </c>
      <c r="L111" s="557">
        <f>'S4c.PQ RAB Value Rolled F.'!L111+'S4d. ID-only RAB Value Rolled F'!L107</f>
        <v>0</v>
      </c>
      <c r="M111" s="557">
        <f>'S4c.PQ RAB Value Rolled F.'!M111+'S4d. ID-only RAB Value Rolled F'!M107</f>
        <v>0</v>
      </c>
      <c r="N111" s="185">
        <f t="shared" si="2"/>
        <v>0</v>
      </c>
      <c r="O111" s="180"/>
      <c r="P111" s="180"/>
      <c r="Q111" s="163"/>
      <c r="S111" s="364"/>
      <c r="T111" s="365"/>
    </row>
    <row r="112" spans="1:20" ht="15" customHeight="1" thickBot="1" x14ac:dyDescent="0.5">
      <c r="A112" s="725">
        <v>112</v>
      </c>
      <c r="B112" s="177"/>
      <c r="C112" s="167"/>
      <c r="D112" s="177"/>
      <c r="E112" s="184" t="s">
        <v>323</v>
      </c>
      <c r="F112" s="177"/>
      <c r="G112" s="179">
        <f>SUM(G108:G111)</f>
        <v>0</v>
      </c>
      <c r="H112" s="179">
        <f t="shared" ref="H112:M112" si="3">SUM(H108:H111)</f>
        <v>0</v>
      </c>
      <c r="I112" s="179">
        <f t="shared" si="3"/>
        <v>0</v>
      </c>
      <c r="J112" s="179">
        <f t="shared" si="3"/>
        <v>0</v>
      </c>
      <c r="K112" s="179">
        <f t="shared" si="3"/>
        <v>0</v>
      </c>
      <c r="L112" s="179">
        <f t="shared" si="3"/>
        <v>0</v>
      </c>
      <c r="M112" s="179">
        <f t="shared" si="3"/>
        <v>0</v>
      </c>
      <c r="N112" s="179">
        <f>SUM(N108:N111)</f>
        <v>0</v>
      </c>
      <c r="O112" s="363"/>
      <c r="P112" s="363"/>
      <c r="Q112" s="163"/>
      <c r="R112" s="366" t="str">
        <f>IF(G112-H112+I112+J112-K112+L112+M112=N112,"OK","ERROR")</f>
        <v>OK</v>
      </c>
      <c r="S112" s="364"/>
      <c r="T112" s="365"/>
    </row>
    <row r="113" spans="1:20" ht="40.5" customHeight="1" thickBot="1" x14ac:dyDescent="0.55000000000000004">
      <c r="A113" s="725">
        <v>113</v>
      </c>
      <c r="B113" s="177"/>
      <c r="C113" s="167"/>
      <c r="D113" s="177"/>
      <c r="E113" s="371" t="s">
        <v>340</v>
      </c>
      <c r="F113" s="177"/>
      <c r="G113" s="373" t="s">
        <v>275</v>
      </c>
      <c r="H113" s="373" t="s">
        <v>319</v>
      </c>
      <c r="I113" s="373" t="s">
        <v>320</v>
      </c>
      <c r="J113" s="373" t="s">
        <v>321</v>
      </c>
      <c r="K113" s="373" t="s">
        <v>322</v>
      </c>
      <c r="L113" s="373" t="s">
        <v>317</v>
      </c>
      <c r="M113" s="373" t="s">
        <v>318</v>
      </c>
      <c r="N113" s="564" t="s">
        <v>12</v>
      </c>
      <c r="O113" s="374" t="s">
        <v>92</v>
      </c>
      <c r="P113" s="375" t="s">
        <v>325</v>
      </c>
      <c r="Q113" s="163"/>
      <c r="S113" s="364"/>
      <c r="T113" s="365"/>
    </row>
    <row r="114" spans="1:20" ht="15" customHeight="1" x14ac:dyDescent="0.45">
      <c r="A114" s="725">
        <v>114</v>
      </c>
      <c r="B114" s="177"/>
      <c r="C114" s="167"/>
      <c r="D114" s="177"/>
      <c r="E114" s="237" t="s">
        <v>312</v>
      </c>
      <c r="F114" s="171"/>
      <c r="G114" s="557">
        <f>'S4c.PQ RAB Value Rolled F.'!G114+'S4d. ID-only RAB Value Rolled F'!G110</f>
        <v>0</v>
      </c>
      <c r="H114" s="557">
        <f>'S4c.PQ RAB Value Rolled F.'!H114+'S4d. ID-only RAB Value Rolled F'!H110</f>
        <v>0</v>
      </c>
      <c r="I114" s="557">
        <f>'S4c.PQ RAB Value Rolled F.'!I114+'S4d. ID-only RAB Value Rolled F'!I110</f>
        <v>0</v>
      </c>
      <c r="J114" s="557">
        <f>'S4c.PQ RAB Value Rolled F.'!J114+'S4d. ID-only RAB Value Rolled F'!J110</f>
        <v>0</v>
      </c>
      <c r="K114" s="557">
        <f>'S4c.PQ RAB Value Rolled F.'!K114+'S4d. ID-only RAB Value Rolled F'!K110</f>
        <v>0</v>
      </c>
      <c r="L114" s="557">
        <f>'S4c.PQ RAB Value Rolled F.'!L114+'S4d. ID-only RAB Value Rolled F'!L110</f>
        <v>0</v>
      </c>
      <c r="M114" s="557">
        <f>'S4c.PQ RAB Value Rolled F.'!M114+'S4d. ID-only RAB Value Rolled F'!M110</f>
        <v>0</v>
      </c>
      <c r="N114" s="185">
        <f t="shared" si="2"/>
        <v>0</v>
      </c>
      <c r="O114" s="180"/>
      <c r="P114" s="180"/>
      <c r="Q114" s="163"/>
      <c r="S114" s="364"/>
      <c r="T114" s="365"/>
    </row>
    <row r="115" spans="1:20" ht="15" customHeight="1" thickBot="1" x14ac:dyDescent="0.5">
      <c r="A115" s="725">
        <v>115</v>
      </c>
      <c r="B115" s="177"/>
      <c r="C115" s="167"/>
      <c r="D115" s="177"/>
      <c r="E115" s="237" t="s">
        <v>123</v>
      </c>
      <c r="F115" s="171"/>
      <c r="G115" s="557">
        <f>'S4c.PQ RAB Value Rolled F.'!G115+'S4d. ID-only RAB Value Rolled F'!G111</f>
        <v>0</v>
      </c>
      <c r="H115" s="557">
        <f>'S4c.PQ RAB Value Rolled F.'!H115+'S4d. ID-only RAB Value Rolled F'!H111</f>
        <v>0</v>
      </c>
      <c r="I115" s="557">
        <f>'S4c.PQ RAB Value Rolled F.'!I115+'S4d. ID-only RAB Value Rolled F'!I111</f>
        <v>0</v>
      </c>
      <c r="J115" s="557">
        <f>'S4c.PQ RAB Value Rolled F.'!J115+'S4d. ID-only RAB Value Rolled F'!J111</f>
        <v>0</v>
      </c>
      <c r="K115" s="557">
        <f>'S4c.PQ RAB Value Rolled F.'!K115+'S4d. ID-only RAB Value Rolled F'!K111</f>
        <v>0</v>
      </c>
      <c r="L115" s="557">
        <f>'S4c.PQ RAB Value Rolled F.'!L115+'S4d. ID-only RAB Value Rolled F'!L111</f>
        <v>0</v>
      </c>
      <c r="M115" s="557">
        <f>'S4c.PQ RAB Value Rolled F.'!M115+'S4d. ID-only RAB Value Rolled F'!M111</f>
        <v>0</v>
      </c>
      <c r="N115" s="185">
        <f t="shared" si="2"/>
        <v>0</v>
      </c>
      <c r="O115" s="180"/>
      <c r="P115" s="180"/>
      <c r="Q115" s="163"/>
    </row>
    <row r="116" spans="1:20" ht="15" customHeight="1" thickBot="1" x14ac:dyDescent="0.55000000000000004">
      <c r="A116" s="725">
        <v>116</v>
      </c>
      <c r="B116" s="177"/>
      <c r="C116" s="167"/>
      <c r="D116" s="177"/>
      <c r="E116" s="372" t="s">
        <v>313</v>
      </c>
      <c r="F116" s="171"/>
      <c r="G116" s="564">
        <f>G105+G112+G114+G115</f>
        <v>0</v>
      </c>
      <c r="H116" s="564">
        <f t="shared" ref="H116:N116" si="4">H105+H112+H114+H115</f>
        <v>0</v>
      </c>
      <c r="I116" s="564">
        <f t="shared" si="4"/>
        <v>0</v>
      </c>
      <c r="J116" s="564">
        <f t="shared" si="4"/>
        <v>0</v>
      </c>
      <c r="K116" s="564">
        <f t="shared" si="4"/>
        <v>0</v>
      </c>
      <c r="L116" s="564">
        <f t="shared" si="4"/>
        <v>0</v>
      </c>
      <c r="M116" s="564">
        <f t="shared" si="4"/>
        <v>0</v>
      </c>
      <c r="N116" s="564">
        <f t="shared" si="4"/>
        <v>0</v>
      </c>
      <c r="O116" s="166"/>
      <c r="P116" s="166"/>
      <c r="Q116" s="163"/>
      <c r="R116" s="366" t="str">
        <f>IF(G116-H116+I116+J116-K116+L116+M116=N116,"OK","ERROR")</f>
        <v>OK</v>
      </c>
    </row>
    <row r="117" spans="1:20" ht="39" customHeight="1" x14ac:dyDescent="0.5">
      <c r="A117" s="725">
        <v>117</v>
      </c>
      <c r="B117" s="177"/>
      <c r="C117" s="167"/>
      <c r="D117" s="177"/>
      <c r="E117" s="371" t="s">
        <v>341</v>
      </c>
      <c r="F117" s="171"/>
      <c r="G117" s="373" t="s">
        <v>275</v>
      </c>
      <c r="H117" s="373" t="s">
        <v>319</v>
      </c>
      <c r="I117" s="373" t="s">
        <v>320</v>
      </c>
      <c r="J117" s="373" t="s">
        <v>321</v>
      </c>
      <c r="K117" s="373" t="s">
        <v>322</v>
      </c>
      <c r="L117" s="373" t="s">
        <v>317</v>
      </c>
      <c r="M117" s="373" t="s">
        <v>318</v>
      </c>
      <c r="N117" s="239" t="s">
        <v>12</v>
      </c>
      <c r="O117" s="374" t="s">
        <v>92</v>
      </c>
      <c r="P117" s="375" t="s">
        <v>325</v>
      </c>
      <c r="Q117" s="163"/>
    </row>
    <row r="118" spans="1:20" ht="15" customHeight="1" x14ac:dyDescent="0.45">
      <c r="A118" s="725">
        <v>118</v>
      </c>
      <c r="B118" s="177"/>
      <c r="C118" s="167"/>
      <c r="D118" s="177"/>
      <c r="E118" s="237" t="s">
        <v>324</v>
      </c>
      <c r="F118" s="171"/>
      <c r="G118" s="557">
        <f>'S4c.PQ RAB Value Rolled F.'!G118+'S4d. ID-only RAB Value Rolled F'!G114</f>
        <v>0</v>
      </c>
      <c r="H118" s="557">
        <f>'S4c.PQ RAB Value Rolled F.'!H118+'S4d. ID-only RAB Value Rolled F'!H114</f>
        <v>0</v>
      </c>
      <c r="I118" s="557">
        <f>'S4c.PQ RAB Value Rolled F.'!I118+'S4d. ID-only RAB Value Rolled F'!I114</f>
        <v>0</v>
      </c>
      <c r="J118" s="557">
        <f>'S4c.PQ RAB Value Rolled F.'!J118+'S4d. ID-only RAB Value Rolled F'!J114</f>
        <v>0</v>
      </c>
      <c r="K118" s="557">
        <f>'S4c.PQ RAB Value Rolled F.'!K118+'S4d. ID-only RAB Value Rolled F'!K114</f>
        <v>0</v>
      </c>
      <c r="L118" s="557">
        <f>'S4c.PQ RAB Value Rolled F.'!L118+'S4d. ID-only RAB Value Rolled F'!L114</f>
        <v>0</v>
      </c>
      <c r="M118" s="557">
        <f>'S4c.PQ RAB Value Rolled F.'!M118+'S4d. ID-only RAB Value Rolled F'!M114</f>
        <v>0</v>
      </c>
      <c r="N118" s="185">
        <f t="shared" ref="N118:N120" si="5">G118-H118+I118+J118-K118+L118+M118</f>
        <v>0</v>
      </c>
      <c r="O118" s="180"/>
      <c r="P118" s="180"/>
      <c r="Q118" s="163"/>
    </row>
    <row r="119" spans="1:20" ht="15" customHeight="1" x14ac:dyDescent="0.45">
      <c r="A119" s="725">
        <v>119</v>
      </c>
      <c r="B119" s="177"/>
      <c r="C119" s="167"/>
      <c r="D119" s="177"/>
      <c r="E119" s="237" t="s">
        <v>314</v>
      </c>
      <c r="F119" s="171"/>
      <c r="G119" s="557">
        <f>'S4c.PQ RAB Value Rolled F.'!G119+'S4d. ID-only RAB Value Rolled F'!G115</f>
        <v>0</v>
      </c>
      <c r="H119" s="557">
        <f>'S4c.PQ RAB Value Rolled F.'!H119+'S4d. ID-only RAB Value Rolled F'!H115</f>
        <v>0</v>
      </c>
      <c r="I119" s="557">
        <f>'S4c.PQ RAB Value Rolled F.'!I119+'S4d. ID-only RAB Value Rolled F'!I115</f>
        <v>0</v>
      </c>
      <c r="J119" s="557">
        <f>'S4c.PQ RAB Value Rolled F.'!J119+'S4d. ID-only RAB Value Rolled F'!J115</f>
        <v>0</v>
      </c>
      <c r="K119" s="557">
        <f>'S4c.PQ RAB Value Rolled F.'!K119+'S4d. ID-only RAB Value Rolled F'!K115</f>
        <v>0</v>
      </c>
      <c r="L119" s="557">
        <f>'S4c.PQ RAB Value Rolled F.'!L119+'S4d. ID-only RAB Value Rolled F'!L115</f>
        <v>0</v>
      </c>
      <c r="M119" s="557">
        <f>'S4c.PQ RAB Value Rolled F.'!M119+'S4d. ID-only RAB Value Rolled F'!M115</f>
        <v>0</v>
      </c>
      <c r="N119" s="185">
        <f t="shared" si="5"/>
        <v>0</v>
      </c>
      <c r="O119" s="180"/>
      <c r="P119" s="180"/>
      <c r="Q119" s="163"/>
      <c r="R119" s="366"/>
    </row>
    <row r="120" spans="1:20" ht="15" customHeight="1" thickBot="1" x14ac:dyDescent="0.5">
      <c r="A120" s="725">
        <v>120</v>
      </c>
      <c r="B120" s="177"/>
      <c r="C120" s="167"/>
      <c r="D120" s="177"/>
      <c r="E120" s="237" t="s">
        <v>315</v>
      </c>
      <c r="F120" s="171"/>
      <c r="G120" s="557">
        <f>'S4c.PQ RAB Value Rolled F.'!G120+'S4d. ID-only RAB Value Rolled F'!G116</f>
        <v>0</v>
      </c>
      <c r="H120" s="557">
        <f>'S4c.PQ RAB Value Rolled F.'!H120+'S4d. ID-only RAB Value Rolled F'!H116</f>
        <v>0</v>
      </c>
      <c r="I120" s="557">
        <f>'S4c.PQ RAB Value Rolled F.'!I120+'S4d. ID-only RAB Value Rolled F'!I116</f>
        <v>0</v>
      </c>
      <c r="J120" s="557">
        <f>'S4c.PQ RAB Value Rolled F.'!J120+'S4d. ID-only RAB Value Rolled F'!J116</f>
        <v>0</v>
      </c>
      <c r="K120" s="557">
        <f>'S4c.PQ RAB Value Rolled F.'!K120+'S4d. ID-only RAB Value Rolled F'!K116</f>
        <v>0</v>
      </c>
      <c r="L120" s="557">
        <f>'S4c.PQ RAB Value Rolled F.'!L120+'S4d. ID-only RAB Value Rolled F'!L116</f>
        <v>0</v>
      </c>
      <c r="M120" s="557">
        <f>'S4c.PQ RAB Value Rolled F.'!M120+'S4d. ID-only RAB Value Rolled F'!M116</f>
        <v>0</v>
      </c>
      <c r="N120" s="185">
        <f t="shared" si="5"/>
        <v>0</v>
      </c>
      <c r="O120" s="166"/>
      <c r="P120" s="166"/>
      <c r="Q120" s="163"/>
    </row>
    <row r="121" spans="1:20" ht="15" customHeight="1" thickBot="1" x14ac:dyDescent="0.55000000000000004">
      <c r="A121" s="725">
        <v>121</v>
      </c>
      <c r="B121" s="177"/>
      <c r="C121" s="167"/>
      <c r="D121" s="177"/>
      <c r="E121" s="372" t="s">
        <v>316</v>
      </c>
      <c r="F121" s="171"/>
      <c r="G121" s="179">
        <f>SUM(G118:G120)</f>
        <v>0</v>
      </c>
      <c r="H121" s="179">
        <f t="shared" ref="H121:N121" si="6">SUM(H118:H120)</f>
        <v>0</v>
      </c>
      <c r="I121" s="179">
        <f t="shared" si="6"/>
        <v>0</v>
      </c>
      <c r="J121" s="179">
        <f t="shared" si="6"/>
        <v>0</v>
      </c>
      <c r="K121" s="179">
        <f t="shared" si="6"/>
        <v>0</v>
      </c>
      <c r="L121" s="179">
        <f t="shared" si="6"/>
        <v>0</v>
      </c>
      <c r="M121" s="179">
        <f t="shared" si="6"/>
        <v>0</v>
      </c>
      <c r="N121" s="564">
        <f t="shared" si="6"/>
        <v>0</v>
      </c>
      <c r="O121" s="166"/>
      <c r="P121" s="166"/>
      <c r="Q121" s="163"/>
      <c r="R121" s="366" t="str">
        <f>IF(G121-H121+I121+J121-K121+L121+M121=N121,"OK","ERROR")</f>
        <v>OK</v>
      </c>
    </row>
    <row r="122" spans="1:20" ht="15" customHeight="1" thickBot="1" x14ac:dyDescent="0.55000000000000004">
      <c r="A122" s="725">
        <v>122</v>
      </c>
      <c r="B122" s="177"/>
      <c r="C122" s="167"/>
      <c r="D122" s="177"/>
      <c r="E122" s="372"/>
      <c r="F122" s="171"/>
      <c r="G122" s="363"/>
      <c r="H122" s="363"/>
      <c r="I122" s="363"/>
      <c r="J122" s="363"/>
      <c r="K122" s="363"/>
      <c r="L122" s="363"/>
      <c r="M122" s="363"/>
      <c r="N122" s="363"/>
      <c r="O122" s="166"/>
      <c r="P122" s="166"/>
      <c r="Q122" s="163"/>
      <c r="R122" s="366"/>
    </row>
    <row r="123" spans="1:20" ht="15" customHeight="1" thickBot="1" x14ac:dyDescent="0.55000000000000004">
      <c r="A123" s="725">
        <v>123</v>
      </c>
      <c r="B123" s="177"/>
      <c r="C123" s="167"/>
      <c r="D123" s="177"/>
      <c r="E123" s="372"/>
      <c r="F123" s="372" t="s">
        <v>1090</v>
      </c>
      <c r="G123" s="179">
        <f>G116+G121</f>
        <v>0</v>
      </c>
      <c r="H123" s="179">
        <f t="shared" ref="H123:N123" si="7">H116+H121</f>
        <v>0</v>
      </c>
      <c r="I123" s="179">
        <f t="shared" si="7"/>
        <v>0</v>
      </c>
      <c r="J123" s="179">
        <f t="shared" si="7"/>
        <v>0</v>
      </c>
      <c r="K123" s="179">
        <f t="shared" si="7"/>
        <v>0</v>
      </c>
      <c r="L123" s="179">
        <f t="shared" si="7"/>
        <v>0</v>
      </c>
      <c r="M123" s="179">
        <f t="shared" si="7"/>
        <v>0</v>
      </c>
      <c r="N123" s="564">
        <f t="shared" si="7"/>
        <v>0</v>
      </c>
      <c r="O123" s="166"/>
      <c r="P123" s="166"/>
      <c r="Q123" s="163"/>
      <c r="R123" s="366" t="str">
        <f>IF(G123-H123+I123+J123-K123+L123+M123=N123,"OK","ERROR")</f>
        <v>OK</v>
      </c>
    </row>
    <row r="124" spans="1:20" ht="42.75" customHeight="1" thickBot="1" x14ac:dyDescent="0.5">
      <c r="A124" s="725">
        <v>124</v>
      </c>
      <c r="B124" s="177"/>
      <c r="C124" s="167"/>
      <c r="D124" s="167"/>
      <c r="E124" s="167"/>
      <c r="F124" s="167"/>
      <c r="G124" s="373" t="s">
        <v>275</v>
      </c>
      <c r="H124" s="373" t="s">
        <v>319</v>
      </c>
      <c r="I124" s="373" t="s">
        <v>320</v>
      </c>
      <c r="J124" s="167"/>
      <c r="K124" s="747" t="s">
        <v>510</v>
      </c>
      <c r="L124" s="167"/>
      <c r="M124" s="167"/>
      <c r="N124" s="410" t="s">
        <v>12</v>
      </c>
      <c r="O124" s="374" t="s">
        <v>92</v>
      </c>
      <c r="P124" s="375" t="s">
        <v>325</v>
      </c>
      <c r="Q124" s="163"/>
    </row>
    <row r="125" spans="1:20" ht="15" customHeight="1" thickBot="1" x14ac:dyDescent="0.55000000000000004">
      <c r="A125" s="725">
        <v>125</v>
      </c>
      <c r="B125" s="177"/>
      <c r="C125" s="167"/>
      <c r="D125" s="167"/>
      <c r="E125" s="372"/>
      <c r="F125" s="372" t="s">
        <v>347</v>
      </c>
      <c r="G125" s="557">
        <f>'S4c.PQ RAB Value Rolled F.'!G125</f>
        <v>0</v>
      </c>
      <c r="H125" s="557">
        <f>'S4c.PQ RAB Value Rolled F.'!H125</f>
        <v>0</v>
      </c>
      <c r="I125" s="557">
        <f>'S4c.PQ RAB Value Rolled F.'!I125</f>
        <v>0</v>
      </c>
      <c r="J125" s="167"/>
      <c r="K125" s="557">
        <f>'S4c.PQ RAB Value Rolled F.'!K125</f>
        <v>0</v>
      </c>
      <c r="L125" s="167"/>
      <c r="M125" s="167"/>
      <c r="N125" s="350">
        <f>G125-H125+I125-K125</f>
        <v>0</v>
      </c>
      <c r="O125" s="420"/>
      <c r="P125" s="180"/>
      <c r="Q125" s="163"/>
    </row>
    <row r="126" spans="1:20" ht="15" customHeight="1" thickBot="1" x14ac:dyDescent="0.5">
      <c r="A126" s="725">
        <v>126</v>
      </c>
      <c r="B126" s="177"/>
      <c r="C126" s="167"/>
      <c r="D126" s="167"/>
      <c r="E126" s="167"/>
      <c r="F126" s="167"/>
      <c r="G126" s="167"/>
      <c r="H126" s="167"/>
      <c r="I126" s="167"/>
      <c r="J126" s="167"/>
      <c r="K126" s="167"/>
      <c r="L126" s="167"/>
      <c r="M126" s="167"/>
      <c r="N126" s="167"/>
      <c r="O126" s="167"/>
      <c r="P126" s="166"/>
      <c r="Q126" s="163"/>
    </row>
    <row r="127" spans="1:20" ht="15" customHeight="1" thickBot="1" x14ac:dyDescent="0.55000000000000004">
      <c r="A127" s="725">
        <v>127</v>
      </c>
      <c r="B127" s="177"/>
      <c r="C127" s="167"/>
      <c r="D127" s="177"/>
      <c r="E127" s="372" t="s">
        <v>326</v>
      </c>
      <c r="F127" s="171"/>
      <c r="G127" s="179">
        <f>G123+G125</f>
        <v>0</v>
      </c>
      <c r="H127" s="179">
        <f t="shared" ref="H127:N127" si="8">H123+H125</f>
        <v>0</v>
      </c>
      <c r="I127" s="179">
        <f t="shared" si="8"/>
        <v>0</v>
      </c>
      <c r="J127" s="179">
        <f t="shared" si="8"/>
        <v>0</v>
      </c>
      <c r="K127" s="179">
        <f t="shared" si="8"/>
        <v>0</v>
      </c>
      <c r="L127" s="179">
        <f t="shared" si="8"/>
        <v>0</v>
      </c>
      <c r="M127" s="179">
        <f t="shared" si="8"/>
        <v>0</v>
      </c>
      <c r="N127" s="564">
        <f t="shared" si="8"/>
        <v>0</v>
      </c>
      <c r="O127" s="166"/>
      <c r="P127" s="166"/>
      <c r="Q127" s="163"/>
      <c r="R127" s="366" t="str">
        <f>IF(G127-H127+I127+J127-K127+L127+M127=N127,"OK","ERROR")</f>
        <v>OK</v>
      </c>
    </row>
    <row r="128" spans="1:20" ht="15" customHeight="1" x14ac:dyDescent="0.45">
      <c r="A128" s="725">
        <v>128</v>
      </c>
      <c r="B128" s="177"/>
      <c r="C128" s="167"/>
      <c r="D128" s="177"/>
      <c r="E128" s="237"/>
      <c r="F128" s="171"/>
      <c r="G128" s="363"/>
      <c r="H128" s="363"/>
      <c r="I128" s="363"/>
      <c r="J128" s="363"/>
      <c r="K128" s="363"/>
      <c r="L128" s="363"/>
      <c r="M128" s="363"/>
      <c r="N128" s="562"/>
      <c r="O128" s="166"/>
      <c r="P128" s="166"/>
      <c r="Q128" s="163"/>
    </row>
  </sheetData>
  <sheetProtection formatRows="0" insertRows="0"/>
  <mergeCells count="35">
    <mergeCell ref="C93:D93"/>
    <mergeCell ref="F93:I93"/>
    <mergeCell ref="J93:M93"/>
    <mergeCell ref="C91:D91"/>
    <mergeCell ref="F91:I91"/>
    <mergeCell ref="J91:M91"/>
    <mergeCell ref="C92:D92"/>
    <mergeCell ref="F92:I92"/>
    <mergeCell ref="J92:M92"/>
    <mergeCell ref="F88:I88"/>
    <mergeCell ref="J88:M88"/>
    <mergeCell ref="F89:I89"/>
    <mergeCell ref="J89:M89"/>
    <mergeCell ref="F90:I90"/>
    <mergeCell ref="J90:M90"/>
    <mergeCell ref="L84:P84"/>
    <mergeCell ref="C86:D86"/>
    <mergeCell ref="F86:I86"/>
    <mergeCell ref="J86:M86"/>
    <mergeCell ref="C87:D87"/>
    <mergeCell ref="F87:I87"/>
    <mergeCell ref="J87:M87"/>
    <mergeCell ref="M78:N78"/>
    <mergeCell ref="O78:P78"/>
    <mergeCell ref="N2:P2"/>
    <mergeCell ref="N3:P3"/>
    <mergeCell ref="A5:Q5"/>
    <mergeCell ref="M27:N27"/>
    <mergeCell ref="O27:P27"/>
    <mergeCell ref="C51:P51"/>
    <mergeCell ref="M59:N59"/>
    <mergeCell ref="O59:P59"/>
    <mergeCell ref="M68:N68"/>
    <mergeCell ref="O68:P68"/>
    <mergeCell ref="M77:P77"/>
  </mergeCells>
  <conditionalFormatting sqref="N97:N104 N114:N115">
    <cfRule type="expression" dxfId="30" priority="24" stopIfTrue="1">
      <formula>$T$97&lt;&gt;TRUE</formula>
    </cfRule>
  </conditionalFormatting>
  <conditionalFormatting sqref="N107:N111">
    <cfRule type="expression" dxfId="29" priority="16" stopIfTrue="1">
      <formula>$T$97&lt;&gt;TRUE</formula>
    </cfRule>
  </conditionalFormatting>
  <conditionalFormatting sqref="N118:N120">
    <cfRule type="expression" dxfId="28" priority="12" stopIfTrue="1">
      <formula>$T$97&lt;&gt;TRUE</formula>
    </cfRule>
  </conditionalFormatting>
  <conditionalFormatting sqref="N117">
    <cfRule type="expression" dxfId="27" priority="9" stopIfTrue="1">
      <formula>$T$97&lt;&gt;TRUE</formula>
    </cfRule>
  </conditionalFormatting>
  <conditionalFormatting sqref="N105 N112 N115">
    <cfRule type="expression" dxfId="26" priority="32" stopIfTrue="1">
      <formula>$T$104&lt;&gt;TRUE</formula>
    </cfRule>
  </conditionalFormatting>
  <conditionalFormatting sqref="N124">
    <cfRule type="expression" dxfId="25" priority="7" stopIfTrue="1">
      <formula>$T$97&lt;&gt;TRUE</formula>
    </cfRule>
  </conditionalFormatting>
  <conditionalFormatting sqref="N125">
    <cfRule type="expression" dxfId="24" priority="6" stopIfTrue="1">
      <formula>$T$97&lt;&gt;TRUE</formula>
    </cfRule>
  </conditionalFormatting>
  <conditionalFormatting sqref="N113">
    <cfRule type="expression" dxfId="23" priority="5" stopIfTrue="1">
      <formula>$T$104&lt;&gt;TRUE</formula>
    </cfRule>
  </conditionalFormatting>
  <conditionalFormatting sqref="N121">
    <cfRule type="expression" dxfId="22" priority="3" stopIfTrue="1">
      <formula>$T$104&lt;&gt;TRUE</formula>
    </cfRule>
  </conditionalFormatting>
  <conditionalFormatting sqref="N123">
    <cfRule type="expression" dxfId="21" priority="2" stopIfTrue="1">
      <formula>$T$104&lt;&gt;TRUE</formula>
    </cfRule>
  </conditionalFormatting>
  <conditionalFormatting sqref="N127">
    <cfRule type="expression" dxfId="20" priority="1" stopIfTrue="1">
      <formula>$T$104&lt;&gt;TRUE</formula>
    </cfRule>
  </conditionalFormatting>
  <dataValidations count="2">
    <dataValidation allowBlank="1" showErrorMessage="1" sqref="F94:P94" xr:uid="{4F7935E2-1674-440D-A2FE-194B8D55A043}"/>
    <dataValidation allowBlank="1" showInputMessage="1" showErrorMessage="1" prompt="Please enter text" sqref="F86:F93 J86:J93" xr:uid="{D7AA6797-3960-488B-BA28-53AB6E6AC218}"/>
  </dataValidations>
  <pageMargins left="0.70866141732283472" right="0.70866141732283472" top="0.74803149606299213" bottom="0.74803149606299213" header="0.31496062992125984" footer="0.31496062992125984"/>
  <pageSetup paperSize="9" scale="55" fitToHeight="3" orientation="landscape" r:id="rId1"/>
  <headerFooter alignWithMargins="0">
    <oddHeader>&amp;CCommerce Commission Information Disclosure Template</oddHeader>
    <oddFooter>&amp;L&amp;F&amp;C&amp;P&amp;R&amp;A</oddFooter>
  </headerFooter>
  <rowBreaks count="2" manualBreakCount="2">
    <brk id="51" max="15" man="1"/>
    <brk id="76" max="15" man="1"/>
  </rowBreaks>
  <ignoredErrors>
    <ignoredError sqref="S102" formula="1"/>
    <ignoredError sqref="L9:P9 M79:P79" numberStoredAsText="1"/>
    <ignoredError sqref="P46"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FBF2-8628-489B-A519-7CEE022F3F5F}">
  <sheetPr>
    <tabColor rgb="FF99CCFF"/>
  </sheetPr>
  <dimension ref="A1:T128"/>
  <sheetViews>
    <sheetView showGridLines="0" view="pageBreakPreview" zoomScaleNormal="100" zoomScaleSheetLayoutView="100" workbookViewId="0"/>
  </sheetViews>
  <sheetFormatPr defaultColWidth="9.1328125" defaultRowHeight="14.25" x14ac:dyDescent="0.45"/>
  <cols>
    <col min="1" max="1" width="5.1328125" style="569" customWidth="1"/>
    <col min="2" max="2" width="3.1328125" style="569" customWidth="1"/>
    <col min="3" max="3" width="6.1328125" style="569" customWidth="1"/>
    <col min="4" max="4" width="2.265625" style="581" customWidth="1"/>
    <col min="5" max="5" width="1.73046875" style="569" customWidth="1"/>
    <col min="6" max="6" width="41.265625" style="569" customWidth="1"/>
    <col min="7" max="11" width="16" style="569" customWidth="1"/>
    <col min="12" max="16" width="16.1328125" style="569" customWidth="1"/>
    <col min="17" max="17" width="2.73046875" style="569" customWidth="1"/>
    <col min="18" max="18" width="20.73046875" style="584" customWidth="1"/>
    <col min="19" max="19" width="33.1328125" style="569" customWidth="1"/>
    <col min="20" max="20" width="14" style="569" customWidth="1"/>
    <col min="21" max="16384" width="9.1328125" style="569"/>
  </cols>
  <sheetData>
    <row r="1" spans="1:20" s="571" customFormat="1" ht="15" customHeight="1" x14ac:dyDescent="0.45">
      <c r="A1" s="567"/>
      <c r="B1" s="663"/>
      <c r="C1" s="663"/>
      <c r="D1" s="663"/>
      <c r="E1" s="663"/>
      <c r="F1" s="663"/>
      <c r="G1" s="663"/>
      <c r="H1" s="663"/>
      <c r="I1" s="663"/>
      <c r="J1" s="663"/>
      <c r="K1" s="663"/>
      <c r="L1" s="663"/>
      <c r="M1" s="663"/>
      <c r="N1" s="663"/>
      <c r="O1" s="663"/>
      <c r="P1" s="663"/>
      <c r="Q1" s="723"/>
      <c r="R1" s="584"/>
      <c r="S1" s="569"/>
      <c r="T1" s="569"/>
    </row>
    <row r="2" spans="1:20" s="571" customFormat="1" ht="18" customHeight="1" x14ac:dyDescent="0.5">
      <c r="A2" s="662"/>
      <c r="B2" s="656"/>
      <c r="C2" s="656"/>
      <c r="D2" s="656"/>
      <c r="E2" s="656"/>
      <c r="F2" s="656"/>
      <c r="G2" s="656"/>
      <c r="H2" s="656"/>
      <c r="I2" s="656"/>
      <c r="J2" s="656"/>
      <c r="K2" s="656"/>
      <c r="L2" s="656"/>
      <c r="M2" s="661" t="s">
        <v>8</v>
      </c>
      <c r="N2" s="1184" t="s">
        <v>431</v>
      </c>
      <c r="O2" s="1185"/>
      <c r="P2" s="1186"/>
      <c r="Q2" s="724"/>
      <c r="R2" s="584"/>
      <c r="S2" s="569"/>
      <c r="T2" s="569"/>
    </row>
    <row r="3" spans="1:20" s="571" customFormat="1" ht="18" customHeight="1" x14ac:dyDescent="0.5">
      <c r="A3" s="662"/>
      <c r="B3" s="656"/>
      <c r="C3" s="656"/>
      <c r="D3" s="656"/>
      <c r="E3" s="656"/>
      <c r="F3" s="656"/>
      <c r="G3" s="656"/>
      <c r="H3" s="656"/>
      <c r="I3" s="656"/>
      <c r="J3" s="656"/>
      <c r="K3" s="656"/>
      <c r="L3" s="656"/>
      <c r="M3" s="661" t="s">
        <v>122</v>
      </c>
      <c r="N3" s="1198" t="str">
        <f>IF(ISNUMBER(CoverSheet!$C$11),CoverSheet!$C$11,"")</f>
        <v/>
      </c>
      <c r="O3" s="1199"/>
      <c r="P3" s="1200"/>
      <c r="Q3" s="724"/>
      <c r="R3" s="584"/>
      <c r="S3" s="569"/>
      <c r="T3" s="569"/>
    </row>
    <row r="4" spans="1:20" s="571" customFormat="1" ht="20.25" customHeight="1" x14ac:dyDescent="0.65">
      <c r="A4" s="660" t="s">
        <v>1200</v>
      </c>
      <c r="B4" s="656"/>
      <c r="C4" s="656"/>
      <c r="D4" s="656"/>
      <c r="E4" s="656"/>
      <c r="F4" s="656"/>
      <c r="G4" s="656"/>
      <c r="H4" s="656"/>
      <c r="I4" s="656"/>
      <c r="J4" s="656"/>
      <c r="K4" s="656"/>
      <c r="L4" s="656"/>
      <c r="M4" s="658"/>
      <c r="N4" s="656"/>
      <c r="O4" s="656"/>
      <c r="P4" s="656"/>
      <c r="Q4" s="724"/>
      <c r="R4" s="582"/>
      <c r="S4" s="569"/>
      <c r="T4" s="569"/>
    </row>
    <row r="5" spans="1:20" ht="48" customHeight="1" x14ac:dyDescent="0.45">
      <c r="A5" s="1182" t="s">
        <v>1182</v>
      </c>
      <c r="B5" s="1183"/>
      <c r="C5" s="1183"/>
      <c r="D5" s="1183"/>
      <c r="E5" s="1183"/>
      <c r="F5" s="1183"/>
      <c r="G5" s="1183"/>
      <c r="H5" s="1183"/>
      <c r="I5" s="1183"/>
      <c r="J5" s="1183"/>
      <c r="K5" s="1183"/>
      <c r="L5" s="1183"/>
      <c r="M5" s="1183"/>
      <c r="N5" s="1183"/>
      <c r="O5" s="1183"/>
      <c r="P5" s="1183"/>
      <c r="Q5" s="1202"/>
      <c r="R5" s="582"/>
    </row>
    <row r="6" spans="1:20" s="571" customFormat="1" ht="15" customHeight="1" x14ac:dyDescent="0.45">
      <c r="A6" s="659" t="s">
        <v>138</v>
      </c>
      <c r="B6" s="658"/>
      <c r="C6" s="657"/>
      <c r="D6" s="656"/>
      <c r="E6" s="656"/>
      <c r="F6" s="656"/>
      <c r="G6" s="656"/>
      <c r="H6" s="656"/>
      <c r="I6" s="656"/>
      <c r="J6" s="656"/>
      <c r="K6" s="656"/>
      <c r="L6" s="656"/>
      <c r="M6" s="656"/>
      <c r="N6" s="656"/>
      <c r="O6" s="656"/>
      <c r="P6" s="656"/>
      <c r="Q6" s="724"/>
      <c r="R6" s="582"/>
      <c r="S6" s="569"/>
      <c r="T6" s="569"/>
    </row>
    <row r="7" spans="1:20" ht="30" customHeight="1" x14ac:dyDescent="0.55000000000000004">
      <c r="A7" s="725">
        <v>7</v>
      </c>
      <c r="B7" s="641"/>
      <c r="C7" s="671" t="s">
        <v>1201</v>
      </c>
      <c r="D7" s="641"/>
      <c r="E7" s="641"/>
      <c r="F7" s="641"/>
      <c r="G7" s="641"/>
      <c r="H7" s="641"/>
      <c r="I7" s="641"/>
      <c r="J7" s="649"/>
      <c r="K7" s="649"/>
      <c r="L7" s="683" t="s">
        <v>44</v>
      </c>
      <c r="M7" s="683" t="s">
        <v>44</v>
      </c>
      <c r="N7" s="683" t="s">
        <v>44</v>
      </c>
      <c r="O7" s="683" t="s">
        <v>44</v>
      </c>
      <c r="P7" s="683" t="s">
        <v>44</v>
      </c>
      <c r="Q7" s="686"/>
      <c r="R7" s="582"/>
    </row>
    <row r="8" spans="1:20" x14ac:dyDescent="0.45">
      <c r="A8" s="725">
        <v>8</v>
      </c>
      <c r="B8" s="641"/>
      <c r="C8" s="649"/>
      <c r="D8" s="649"/>
      <c r="E8" s="649"/>
      <c r="F8" s="649"/>
      <c r="G8" s="649"/>
      <c r="H8" s="649"/>
      <c r="I8" s="649"/>
      <c r="J8" s="649"/>
      <c r="K8" s="649" t="s">
        <v>432</v>
      </c>
      <c r="L8" s="726" t="s">
        <v>433</v>
      </c>
      <c r="M8" s="726" t="s">
        <v>434</v>
      </c>
      <c r="N8" s="726" t="s">
        <v>14</v>
      </c>
      <c r="O8" s="726" t="s">
        <v>15</v>
      </c>
      <c r="P8" s="726" t="s">
        <v>435</v>
      </c>
      <c r="Q8" s="686"/>
      <c r="R8" s="582"/>
    </row>
    <row r="9" spans="1:20" ht="15" customHeight="1" x14ac:dyDescent="0.45">
      <c r="A9" s="725">
        <v>9</v>
      </c>
      <c r="B9" s="641"/>
      <c r="C9" s="649"/>
      <c r="D9" s="649"/>
      <c r="E9" s="649"/>
      <c r="F9" s="646"/>
      <c r="G9" s="649"/>
      <c r="H9" s="649"/>
      <c r="I9" s="649"/>
      <c r="J9" s="649"/>
      <c r="K9" s="649"/>
      <c r="L9" s="727" t="s">
        <v>19</v>
      </c>
      <c r="M9" s="727" t="s">
        <v>19</v>
      </c>
      <c r="N9" s="727" t="s">
        <v>19</v>
      </c>
      <c r="O9" s="727" t="s">
        <v>19</v>
      </c>
      <c r="P9" s="727" t="s">
        <v>19</v>
      </c>
      <c r="Q9" s="686"/>
      <c r="R9" s="583"/>
    </row>
    <row r="10" spans="1:20" ht="15" customHeight="1" x14ac:dyDescent="0.45">
      <c r="A10" s="725">
        <v>10</v>
      </c>
      <c r="B10" s="641"/>
      <c r="C10" s="649"/>
      <c r="D10" s="649"/>
      <c r="E10" s="653" t="s">
        <v>20</v>
      </c>
      <c r="F10" s="653"/>
      <c r="G10" s="649"/>
      <c r="H10" s="649"/>
      <c r="I10" s="649"/>
      <c r="J10" s="649"/>
      <c r="K10" s="649"/>
      <c r="L10" s="860"/>
      <c r="M10" s="861"/>
      <c r="N10" s="861"/>
      <c r="O10" s="861"/>
      <c r="P10" s="861">
        <f>O24</f>
        <v>3400000</v>
      </c>
      <c r="Q10" s="686"/>
      <c r="R10" s="582" t="s">
        <v>274</v>
      </c>
      <c r="S10" s="582" t="s">
        <v>222</v>
      </c>
    </row>
    <row r="11" spans="1:20" ht="15" customHeight="1" x14ac:dyDescent="0.45">
      <c r="A11" s="725">
        <v>11</v>
      </c>
      <c r="B11" s="641"/>
      <c r="C11" s="649"/>
      <c r="D11" s="649"/>
      <c r="E11" s="653"/>
      <c r="F11" s="653"/>
      <c r="G11" s="649"/>
      <c r="H11" s="649"/>
      <c r="I11" s="649"/>
      <c r="J11" s="649"/>
      <c r="K11" s="649"/>
      <c r="L11" s="641"/>
      <c r="M11" s="641"/>
      <c r="N11" s="641"/>
      <c r="O11" s="641"/>
      <c r="P11" s="641"/>
      <c r="Q11" s="686"/>
      <c r="R11" s="582"/>
      <c r="S11" s="591"/>
    </row>
    <row r="12" spans="1:20" ht="15" customHeight="1" x14ac:dyDescent="0.45">
      <c r="A12" s="725">
        <v>12</v>
      </c>
      <c r="B12" s="641"/>
      <c r="C12" s="676"/>
      <c r="D12" s="654" t="s">
        <v>5</v>
      </c>
      <c r="E12" s="653" t="s">
        <v>256</v>
      </c>
      <c r="F12" s="653"/>
      <c r="G12" s="649"/>
      <c r="H12" s="649"/>
      <c r="I12" s="649"/>
      <c r="J12" s="649"/>
      <c r="K12" s="649"/>
      <c r="L12" s="528"/>
      <c r="M12" s="528"/>
      <c r="N12" s="528"/>
      <c r="O12" s="528"/>
      <c r="P12" s="532">
        <f>P32</f>
        <v>0</v>
      </c>
      <c r="Q12" s="686"/>
      <c r="R12" s="582" t="s">
        <v>442</v>
      </c>
      <c r="S12" s="582" t="s">
        <v>217</v>
      </c>
    </row>
    <row r="13" spans="1:20" ht="15" customHeight="1" x14ac:dyDescent="0.45">
      <c r="A13" s="725">
        <v>13</v>
      </c>
      <c r="B13" s="641"/>
      <c r="C13" s="649"/>
      <c r="D13" s="654"/>
      <c r="E13" s="653"/>
      <c r="F13" s="653"/>
      <c r="G13" s="649"/>
      <c r="H13" s="649"/>
      <c r="I13" s="649"/>
      <c r="J13" s="649"/>
      <c r="K13" s="649"/>
      <c r="L13" s="641"/>
      <c r="M13" s="641"/>
      <c r="N13" s="641"/>
      <c r="O13" s="641"/>
      <c r="P13" s="641"/>
      <c r="Q13" s="686"/>
      <c r="R13" s="582"/>
      <c r="S13" s="591"/>
    </row>
    <row r="14" spans="1:20" ht="15" customHeight="1" x14ac:dyDescent="0.45">
      <c r="A14" s="725">
        <v>14</v>
      </c>
      <c r="B14" s="641"/>
      <c r="C14" s="676"/>
      <c r="D14" s="654" t="s">
        <v>6</v>
      </c>
      <c r="E14" s="653" t="s">
        <v>255</v>
      </c>
      <c r="F14" s="653"/>
      <c r="G14" s="649"/>
      <c r="H14" s="649"/>
      <c r="I14" s="649"/>
      <c r="J14" s="649"/>
      <c r="K14" s="649"/>
      <c r="L14" s="528"/>
      <c r="M14" s="528"/>
      <c r="N14" s="528"/>
      <c r="O14" s="528"/>
      <c r="P14" s="532">
        <f>P34</f>
        <v>0</v>
      </c>
      <c r="Q14" s="686"/>
      <c r="R14" s="582" t="s">
        <v>443</v>
      </c>
      <c r="S14" s="582" t="s">
        <v>218</v>
      </c>
    </row>
    <row r="15" spans="1:20" ht="15" customHeight="1" x14ac:dyDescent="0.45">
      <c r="A15" s="725">
        <v>15</v>
      </c>
      <c r="B15" s="641"/>
      <c r="C15" s="649"/>
      <c r="D15" s="654"/>
      <c r="E15" s="653"/>
      <c r="F15" s="653"/>
      <c r="G15" s="649"/>
      <c r="H15" s="649"/>
      <c r="I15" s="649"/>
      <c r="J15" s="649"/>
      <c r="K15" s="649"/>
      <c r="L15" s="641"/>
      <c r="M15" s="641"/>
      <c r="N15" s="641"/>
      <c r="O15" s="641"/>
      <c r="P15" s="641"/>
      <c r="Q15" s="686"/>
      <c r="R15" s="582"/>
      <c r="S15" s="591"/>
    </row>
    <row r="16" spans="1:20" ht="15" customHeight="1" x14ac:dyDescent="0.45">
      <c r="A16" s="725">
        <v>16</v>
      </c>
      <c r="B16" s="641"/>
      <c r="C16" s="676"/>
      <c r="D16" s="654" t="s">
        <v>6</v>
      </c>
      <c r="E16" s="653" t="s">
        <v>73</v>
      </c>
      <c r="F16" s="653"/>
      <c r="G16" s="649"/>
      <c r="H16" s="649"/>
      <c r="I16" s="649"/>
      <c r="J16" s="649"/>
      <c r="K16" s="649"/>
      <c r="L16" s="528"/>
      <c r="M16" s="528"/>
      <c r="N16" s="528"/>
      <c r="O16" s="528">
        <v>3400000</v>
      </c>
      <c r="P16" s="532">
        <f>P39</f>
        <v>0</v>
      </c>
      <c r="Q16" s="686"/>
      <c r="R16" s="582" t="s">
        <v>444</v>
      </c>
      <c r="S16" s="582" t="s">
        <v>219</v>
      </c>
    </row>
    <row r="17" spans="1:20" s="572" customFormat="1" ht="15" customHeight="1" x14ac:dyDescent="0.45">
      <c r="A17" s="725">
        <v>17</v>
      </c>
      <c r="B17" s="641"/>
      <c r="C17" s="649"/>
      <c r="D17" s="654"/>
      <c r="E17" s="653"/>
      <c r="F17" s="653"/>
      <c r="G17" s="649"/>
      <c r="H17" s="649"/>
      <c r="I17" s="649"/>
      <c r="J17" s="649"/>
      <c r="K17" s="649"/>
      <c r="L17" s="641"/>
      <c r="M17" s="641"/>
      <c r="N17" s="641"/>
      <c r="O17" s="641"/>
      <c r="P17" s="641"/>
      <c r="Q17" s="686"/>
      <c r="R17" s="582"/>
      <c r="S17" s="591"/>
      <c r="T17" s="569"/>
    </row>
    <row r="18" spans="1:20" s="570" customFormat="1" ht="15" customHeight="1" x14ac:dyDescent="0.45">
      <c r="A18" s="725">
        <v>18</v>
      </c>
      <c r="B18" s="641"/>
      <c r="C18" s="676"/>
      <c r="D18" s="654" t="s">
        <v>5</v>
      </c>
      <c r="E18" s="653" t="s">
        <v>24</v>
      </c>
      <c r="F18" s="653"/>
      <c r="G18" s="649"/>
      <c r="H18" s="649"/>
      <c r="I18" s="649"/>
      <c r="J18" s="649"/>
      <c r="K18" s="649"/>
      <c r="L18" s="528"/>
      <c r="M18" s="528"/>
      <c r="N18" s="528"/>
      <c r="O18" s="528"/>
      <c r="P18" s="532">
        <f>P44</f>
        <v>0</v>
      </c>
      <c r="Q18" s="686"/>
      <c r="R18" s="582" t="s">
        <v>445</v>
      </c>
      <c r="S18" s="582" t="s">
        <v>220</v>
      </c>
      <c r="T18" s="569"/>
    </row>
    <row r="19" spans="1:20" s="570" customFormat="1" ht="15" customHeight="1" x14ac:dyDescent="0.45">
      <c r="A19" s="725">
        <v>19</v>
      </c>
      <c r="B19" s="641"/>
      <c r="C19" s="676"/>
      <c r="D19" s="654"/>
      <c r="E19" s="653"/>
      <c r="F19" s="653"/>
      <c r="G19" s="649"/>
      <c r="H19" s="649"/>
      <c r="I19" s="649"/>
      <c r="J19" s="649"/>
      <c r="K19" s="649"/>
      <c r="L19" s="745"/>
      <c r="M19" s="745"/>
      <c r="N19" s="745"/>
      <c r="O19" s="745"/>
      <c r="P19" s="397"/>
      <c r="Q19" s="686"/>
      <c r="R19" s="582"/>
      <c r="S19" s="582"/>
      <c r="T19" s="569"/>
    </row>
    <row r="20" spans="1:20" s="570" customFormat="1" ht="15" customHeight="1" x14ac:dyDescent="0.45">
      <c r="A20" s="725">
        <v>20</v>
      </c>
      <c r="B20" s="641"/>
      <c r="C20" s="676"/>
      <c r="D20" s="654" t="s">
        <v>5</v>
      </c>
      <c r="E20" s="653" t="s">
        <v>1078</v>
      </c>
      <c r="F20" s="653"/>
      <c r="G20" s="649"/>
      <c r="H20" s="649"/>
      <c r="I20" s="649"/>
      <c r="J20" s="649"/>
      <c r="K20" s="649"/>
      <c r="L20" s="528"/>
      <c r="M20" s="528"/>
      <c r="N20" s="528"/>
      <c r="O20" s="528"/>
      <c r="P20" s="333">
        <f>P46</f>
        <v>0</v>
      </c>
      <c r="Q20" s="686"/>
      <c r="R20" s="582" t="s">
        <v>446</v>
      </c>
      <c r="S20" s="582" t="s">
        <v>301</v>
      </c>
      <c r="T20" s="569"/>
    </row>
    <row r="21" spans="1:20" s="570" customFormat="1" ht="15" customHeight="1" x14ac:dyDescent="0.45">
      <c r="A21" s="725">
        <v>21</v>
      </c>
      <c r="B21" s="641"/>
      <c r="C21" s="649"/>
      <c r="D21" s="654"/>
      <c r="E21" s="653"/>
      <c r="F21" s="653"/>
      <c r="G21" s="649"/>
      <c r="H21" s="649"/>
      <c r="I21" s="649"/>
      <c r="J21" s="649"/>
      <c r="K21" s="649"/>
      <c r="L21" s="641"/>
      <c r="M21" s="641"/>
      <c r="N21" s="641"/>
      <c r="O21" s="641"/>
      <c r="P21" s="641"/>
      <c r="Q21" s="686"/>
      <c r="R21" s="582"/>
      <c r="S21" s="591"/>
      <c r="T21" s="569"/>
    </row>
    <row r="22" spans="1:20" s="570" customFormat="1" ht="15" customHeight="1" x14ac:dyDescent="0.45">
      <c r="A22" s="725">
        <v>22</v>
      </c>
      <c r="B22" s="641"/>
      <c r="C22" s="676"/>
      <c r="D22" s="654" t="s">
        <v>6</v>
      </c>
      <c r="E22" s="653" t="s">
        <v>26</v>
      </c>
      <c r="F22" s="653"/>
      <c r="G22" s="649"/>
      <c r="H22" s="649"/>
      <c r="I22" s="649"/>
      <c r="J22" s="649"/>
      <c r="K22" s="649"/>
      <c r="L22" s="528"/>
      <c r="M22" s="528"/>
      <c r="N22" s="528"/>
      <c r="O22" s="528"/>
      <c r="P22" s="532">
        <f>P48</f>
        <v>-2565024</v>
      </c>
      <c r="Q22" s="686"/>
      <c r="R22" s="582" t="s">
        <v>447</v>
      </c>
      <c r="S22" s="582" t="s">
        <v>221</v>
      </c>
      <c r="T22" s="569"/>
    </row>
    <row r="23" spans="1:20" s="570" customFormat="1" ht="15" customHeight="1" thickBot="1" x14ac:dyDescent="0.5">
      <c r="A23" s="725">
        <v>23</v>
      </c>
      <c r="B23" s="641"/>
      <c r="C23" s="649"/>
      <c r="D23" s="649"/>
      <c r="E23" s="653"/>
      <c r="F23" s="653"/>
      <c r="G23" s="649"/>
      <c r="H23" s="649"/>
      <c r="I23" s="649"/>
      <c r="J23" s="649"/>
      <c r="K23" s="649"/>
      <c r="L23" s="641"/>
      <c r="M23" s="641"/>
      <c r="N23" s="641"/>
      <c r="O23" s="641"/>
      <c r="P23" s="641"/>
      <c r="Q23" s="686"/>
      <c r="R23" s="582"/>
      <c r="S23" s="591"/>
      <c r="T23" s="569"/>
    </row>
    <row r="24" spans="1:20" s="570" customFormat="1" ht="15" customHeight="1" thickBot="1" x14ac:dyDescent="0.5">
      <c r="A24" s="725">
        <v>24</v>
      </c>
      <c r="B24" s="641"/>
      <c r="C24" s="643"/>
      <c r="D24" s="643"/>
      <c r="E24" s="653" t="s">
        <v>74</v>
      </c>
      <c r="F24" s="653"/>
      <c r="G24" s="649"/>
      <c r="H24" s="649"/>
      <c r="I24" s="649"/>
      <c r="J24" s="649"/>
      <c r="K24" s="649"/>
      <c r="L24" s="722">
        <f>L10-L12+L14+L16-L18+L22</f>
        <v>0</v>
      </c>
      <c r="M24" s="722">
        <f t="shared" ref="M24:P24" si="0">M10-M12+M14+M16-M18+M22</f>
        <v>0</v>
      </c>
      <c r="N24" s="722">
        <f t="shared" si="0"/>
        <v>0</v>
      </c>
      <c r="O24" s="722">
        <f t="shared" si="0"/>
        <v>3400000</v>
      </c>
      <c r="P24" s="722">
        <f t="shared" si="0"/>
        <v>834976</v>
      </c>
      <c r="Q24" s="686"/>
      <c r="R24" s="582" t="s">
        <v>274</v>
      </c>
      <c r="S24" s="582"/>
      <c r="T24" s="569"/>
    </row>
    <row r="25" spans="1:20" s="570" customFormat="1" x14ac:dyDescent="0.45">
      <c r="A25" s="725">
        <v>25</v>
      </c>
      <c r="B25" s="641"/>
      <c r="C25" s="643"/>
      <c r="D25" s="649"/>
      <c r="E25" s="649"/>
      <c r="F25" s="646"/>
      <c r="G25" s="649"/>
      <c r="H25" s="649"/>
      <c r="I25" s="649"/>
      <c r="J25" s="649"/>
      <c r="K25" s="649"/>
      <c r="L25" s="642"/>
      <c r="M25" s="642"/>
      <c r="N25" s="642"/>
      <c r="O25" s="642"/>
      <c r="P25" s="642"/>
      <c r="Q25" s="686"/>
      <c r="R25" s="582"/>
      <c r="S25" s="569"/>
      <c r="T25" s="569"/>
    </row>
    <row r="26" spans="1:20" ht="30" customHeight="1" x14ac:dyDescent="0.55000000000000004">
      <c r="A26" s="725">
        <v>26</v>
      </c>
      <c r="B26" s="641"/>
      <c r="C26" s="671" t="s">
        <v>1138</v>
      </c>
      <c r="D26" s="649"/>
      <c r="E26" s="649"/>
      <c r="F26" s="649"/>
      <c r="G26" s="649"/>
      <c r="H26" s="649"/>
      <c r="I26" s="649"/>
      <c r="J26" s="649"/>
      <c r="K26" s="649"/>
      <c r="L26" s="642"/>
      <c r="M26" s="642"/>
      <c r="N26" s="642"/>
      <c r="O26" s="642"/>
      <c r="P26" s="642"/>
      <c r="Q26" s="686"/>
      <c r="R26" s="582"/>
    </row>
    <row r="27" spans="1:20" x14ac:dyDescent="0.45">
      <c r="A27" s="725">
        <v>27</v>
      </c>
      <c r="B27" s="655"/>
      <c r="C27" s="642"/>
      <c r="D27" s="649"/>
      <c r="E27" s="649"/>
      <c r="F27" s="646"/>
      <c r="G27" s="649"/>
      <c r="H27" s="649"/>
      <c r="I27" s="649"/>
      <c r="J27" s="649"/>
      <c r="K27" s="649"/>
      <c r="L27" s="649"/>
      <c r="M27" s="1211" t="s">
        <v>75</v>
      </c>
      <c r="N27" s="1211"/>
      <c r="O27" s="1211" t="s">
        <v>44</v>
      </c>
      <c r="P27" s="1211"/>
      <c r="Q27" s="686"/>
      <c r="R27" s="582"/>
    </row>
    <row r="28" spans="1:20" x14ac:dyDescent="0.45">
      <c r="A28" s="725">
        <v>28</v>
      </c>
      <c r="B28" s="641"/>
      <c r="C28" s="649"/>
      <c r="D28" s="649"/>
      <c r="E28" s="649"/>
      <c r="F28" s="646"/>
      <c r="G28" s="649"/>
      <c r="H28" s="649"/>
      <c r="I28" s="649"/>
      <c r="J28" s="649"/>
      <c r="K28" s="649"/>
      <c r="L28" s="649"/>
      <c r="M28" s="727" t="s">
        <v>19</v>
      </c>
      <c r="N28" s="727" t="s">
        <v>19</v>
      </c>
      <c r="O28" s="727" t="s">
        <v>19</v>
      </c>
      <c r="P28" s="727" t="s">
        <v>19</v>
      </c>
      <c r="Q28" s="686"/>
      <c r="R28" s="583"/>
    </row>
    <row r="29" spans="1:20" ht="15" customHeight="1" x14ac:dyDescent="0.45">
      <c r="A29" s="725">
        <v>29</v>
      </c>
      <c r="B29" s="641"/>
      <c r="C29" s="649"/>
      <c r="D29" s="649"/>
      <c r="E29" s="653" t="s">
        <v>20</v>
      </c>
      <c r="F29" s="653"/>
      <c r="G29" s="649"/>
      <c r="H29" s="649"/>
      <c r="I29" s="649"/>
      <c r="J29" s="649"/>
      <c r="K29" s="649"/>
      <c r="L29" s="649"/>
      <c r="M29" s="641"/>
      <c r="N29" s="528"/>
      <c r="O29" s="641"/>
      <c r="P29" s="532">
        <f>P10</f>
        <v>3400000</v>
      </c>
      <c r="Q29" s="686"/>
      <c r="R29" s="582" t="s">
        <v>299</v>
      </c>
      <c r="S29" s="582" t="s">
        <v>438</v>
      </c>
    </row>
    <row r="30" spans="1:20" ht="15" customHeight="1" x14ac:dyDescent="0.45">
      <c r="A30" s="725">
        <v>30</v>
      </c>
      <c r="B30" s="641"/>
      <c r="C30" s="649"/>
      <c r="D30" s="649"/>
      <c r="E30" s="653"/>
      <c r="F30" s="653"/>
      <c r="G30" s="649"/>
      <c r="H30" s="649"/>
      <c r="I30" s="649"/>
      <c r="J30" s="649"/>
      <c r="K30" s="649"/>
      <c r="L30" s="649"/>
      <c r="M30" s="641"/>
      <c r="N30" s="641"/>
      <c r="O30" s="641"/>
      <c r="P30" s="397"/>
      <c r="Q30" s="686"/>
      <c r="R30" s="582"/>
      <c r="S30" s="582"/>
    </row>
    <row r="31" spans="1:20" ht="15" customHeight="1" x14ac:dyDescent="0.45">
      <c r="A31" s="725">
        <v>31</v>
      </c>
      <c r="B31" s="641"/>
      <c r="C31" s="649"/>
      <c r="D31" s="654" t="s">
        <v>5</v>
      </c>
      <c r="E31" s="653"/>
      <c r="F31" s="653"/>
      <c r="G31" s="649"/>
      <c r="H31" s="649"/>
      <c r="I31" s="649"/>
      <c r="J31" s="649"/>
      <c r="K31" s="649"/>
      <c r="L31" s="649"/>
      <c r="M31" s="641"/>
      <c r="N31" s="641"/>
      <c r="O31" s="641"/>
      <c r="P31" s="641"/>
      <c r="Q31" s="686"/>
      <c r="R31" s="582"/>
    </row>
    <row r="32" spans="1:20" ht="15" customHeight="1" x14ac:dyDescent="0.45">
      <c r="A32" s="725">
        <v>32</v>
      </c>
      <c r="B32" s="641"/>
      <c r="C32" s="649"/>
      <c r="D32" s="654"/>
      <c r="E32" s="653" t="s">
        <v>256</v>
      </c>
      <c r="F32" s="653"/>
      <c r="G32" s="649"/>
      <c r="H32" s="649"/>
      <c r="I32" s="649"/>
      <c r="J32" s="649"/>
      <c r="K32" s="649"/>
      <c r="L32" s="649"/>
      <c r="M32" s="641"/>
      <c r="N32" s="532">
        <f>N82</f>
        <v>0</v>
      </c>
      <c r="O32" s="641"/>
      <c r="P32" s="532">
        <f>P82</f>
        <v>0</v>
      </c>
      <c r="Q32" s="686"/>
      <c r="R32" s="582" t="s">
        <v>448</v>
      </c>
    </row>
    <row r="33" spans="1:20" ht="15" customHeight="1" x14ac:dyDescent="0.45">
      <c r="A33" s="725">
        <v>33</v>
      </c>
      <c r="B33" s="641"/>
      <c r="C33" s="649"/>
      <c r="D33" s="654" t="s">
        <v>6</v>
      </c>
      <c r="E33" s="653"/>
      <c r="F33" s="653"/>
      <c r="G33" s="649"/>
      <c r="H33" s="649"/>
      <c r="I33" s="649"/>
      <c r="J33" s="649"/>
      <c r="K33" s="649"/>
      <c r="L33" s="649"/>
      <c r="M33" s="641"/>
      <c r="N33" s="641"/>
      <c r="O33" s="641"/>
      <c r="P33" s="641"/>
      <c r="Q33" s="686"/>
      <c r="R33" s="582"/>
    </row>
    <row r="34" spans="1:20" ht="15" customHeight="1" x14ac:dyDescent="0.45">
      <c r="A34" s="725">
        <v>34</v>
      </c>
      <c r="B34" s="641"/>
      <c r="C34" s="649"/>
      <c r="D34" s="654"/>
      <c r="E34" s="653" t="s">
        <v>255</v>
      </c>
      <c r="F34" s="653"/>
      <c r="G34" s="649"/>
      <c r="H34" s="649"/>
      <c r="I34" s="649"/>
      <c r="J34" s="649"/>
      <c r="K34" s="649"/>
      <c r="L34" s="649"/>
      <c r="M34" s="641"/>
      <c r="N34" s="532">
        <f>N65</f>
        <v>0</v>
      </c>
      <c r="O34" s="641"/>
      <c r="P34" s="532">
        <f>P65</f>
        <v>0</v>
      </c>
      <c r="Q34" s="686"/>
      <c r="R34" s="582" t="s">
        <v>449</v>
      </c>
    </row>
    <row r="35" spans="1:20" ht="15" customHeight="1" x14ac:dyDescent="0.45">
      <c r="A35" s="725">
        <v>35</v>
      </c>
      <c r="B35" s="641"/>
      <c r="C35" s="649"/>
      <c r="D35" s="654" t="s">
        <v>6</v>
      </c>
      <c r="E35" s="653"/>
      <c r="F35" s="649"/>
      <c r="G35" s="649"/>
      <c r="H35" s="649"/>
      <c r="I35" s="649"/>
      <c r="J35" s="649"/>
      <c r="K35" s="649"/>
      <c r="L35" s="649"/>
      <c r="M35" s="641"/>
      <c r="N35" s="641"/>
      <c r="O35" s="641"/>
      <c r="P35" s="641"/>
      <c r="Q35" s="686"/>
      <c r="R35" s="582"/>
    </row>
    <row r="36" spans="1:20" s="578" customFormat="1" ht="15" customHeight="1" x14ac:dyDescent="0.45">
      <c r="A36" s="725">
        <v>36</v>
      </c>
      <c r="B36" s="641"/>
      <c r="C36" s="649"/>
      <c r="D36" s="654"/>
      <c r="E36" s="653"/>
      <c r="F36" s="649" t="s">
        <v>76</v>
      </c>
      <c r="G36" s="649"/>
      <c r="H36" s="649"/>
      <c r="I36" s="649"/>
      <c r="J36" s="649"/>
      <c r="K36" s="649"/>
      <c r="L36" s="649"/>
      <c r="M36" s="528"/>
      <c r="N36" s="641"/>
      <c r="O36" s="528"/>
      <c r="P36" s="641"/>
      <c r="Q36" s="686"/>
      <c r="R36" s="582"/>
      <c r="S36" s="569"/>
      <c r="T36" s="569"/>
    </row>
    <row r="37" spans="1:20" s="578" customFormat="1" ht="15" customHeight="1" x14ac:dyDescent="0.45">
      <c r="A37" s="725">
        <v>37</v>
      </c>
      <c r="B37" s="641"/>
      <c r="C37" s="649"/>
      <c r="D37" s="654"/>
      <c r="E37" s="653"/>
      <c r="F37" s="649" t="s">
        <v>77</v>
      </c>
      <c r="G37" s="649"/>
      <c r="H37" s="649"/>
      <c r="I37" s="649"/>
      <c r="J37" s="649"/>
      <c r="K37" s="649"/>
      <c r="L37" s="649"/>
      <c r="M37" s="528"/>
      <c r="N37" s="641"/>
      <c r="O37" s="528"/>
      <c r="P37" s="641"/>
      <c r="Q37" s="686"/>
      <c r="R37" s="582"/>
      <c r="S37" s="569"/>
      <c r="T37" s="569"/>
    </row>
    <row r="38" spans="1:20" s="578" customFormat="1" ht="15" customHeight="1" x14ac:dyDescent="0.45">
      <c r="A38" s="725">
        <v>38</v>
      </c>
      <c r="B38" s="641"/>
      <c r="C38" s="649"/>
      <c r="D38" s="654"/>
      <c r="E38" s="653"/>
      <c r="F38" s="649" t="s">
        <v>78</v>
      </c>
      <c r="G38" s="649"/>
      <c r="H38" s="649"/>
      <c r="I38" s="649"/>
      <c r="J38" s="649"/>
      <c r="K38" s="649"/>
      <c r="L38" s="649"/>
      <c r="M38" s="528"/>
      <c r="N38" s="641"/>
      <c r="O38" s="528"/>
      <c r="P38" s="641"/>
      <c r="Q38" s="686"/>
      <c r="R38" s="582"/>
      <c r="S38" s="569"/>
      <c r="T38" s="569"/>
    </row>
    <row r="39" spans="1:20" s="578" customFormat="1" ht="15" customHeight="1" x14ac:dyDescent="0.45">
      <c r="A39" s="725">
        <v>39</v>
      </c>
      <c r="B39" s="641"/>
      <c r="C39" s="649"/>
      <c r="D39" s="654"/>
      <c r="E39" s="653" t="s">
        <v>73</v>
      </c>
      <c r="F39" s="649"/>
      <c r="G39" s="649"/>
      <c r="H39" s="649"/>
      <c r="I39" s="649"/>
      <c r="J39" s="649"/>
      <c r="K39" s="649"/>
      <c r="L39" s="649"/>
      <c r="M39" s="641"/>
      <c r="N39" s="532">
        <f>SUM(M36:M38)</f>
        <v>0</v>
      </c>
      <c r="O39" s="641"/>
      <c r="P39" s="532">
        <f>SUM(O36:O38)</f>
        <v>0</v>
      </c>
      <c r="Q39" s="686"/>
      <c r="R39" s="582" t="s">
        <v>135</v>
      </c>
      <c r="S39" s="569"/>
      <c r="T39" s="569"/>
    </row>
    <row r="40" spans="1:20" s="578" customFormat="1" ht="15" customHeight="1" x14ac:dyDescent="0.45">
      <c r="A40" s="725">
        <v>40</v>
      </c>
      <c r="B40" s="641"/>
      <c r="C40" s="649"/>
      <c r="D40" s="654" t="s">
        <v>79</v>
      </c>
      <c r="E40" s="653"/>
      <c r="F40" s="649"/>
      <c r="G40" s="649"/>
      <c r="H40" s="649"/>
      <c r="I40" s="649"/>
      <c r="J40" s="649"/>
      <c r="K40" s="649"/>
      <c r="L40" s="649"/>
      <c r="M40" s="641"/>
      <c r="N40" s="641"/>
      <c r="O40" s="641"/>
      <c r="P40" s="641"/>
      <c r="Q40" s="686"/>
      <c r="R40" s="582"/>
      <c r="S40" s="569"/>
      <c r="T40" s="569"/>
    </row>
    <row r="41" spans="1:20" s="578" customFormat="1" ht="15" customHeight="1" x14ac:dyDescent="0.45">
      <c r="A41" s="725">
        <v>41</v>
      </c>
      <c r="B41" s="641"/>
      <c r="C41" s="676"/>
      <c r="D41" s="654"/>
      <c r="E41" s="653"/>
      <c r="F41" s="649" t="s">
        <v>80</v>
      </c>
      <c r="G41" s="649"/>
      <c r="H41" s="649"/>
      <c r="I41" s="649"/>
      <c r="J41" s="649"/>
      <c r="K41" s="649"/>
      <c r="L41" s="649"/>
      <c r="M41" s="528"/>
      <c r="N41" s="641"/>
      <c r="O41" s="528"/>
      <c r="P41" s="641"/>
      <c r="Q41" s="686"/>
      <c r="R41" s="582"/>
      <c r="S41" s="569"/>
      <c r="T41" s="569"/>
    </row>
    <row r="42" spans="1:20" s="578" customFormat="1" ht="15" customHeight="1" x14ac:dyDescent="0.45">
      <c r="A42" s="725">
        <v>42</v>
      </c>
      <c r="B42" s="641"/>
      <c r="C42" s="649"/>
      <c r="D42" s="654"/>
      <c r="E42" s="653"/>
      <c r="F42" s="649" t="s">
        <v>81</v>
      </c>
      <c r="G42" s="649"/>
      <c r="H42" s="649"/>
      <c r="I42" s="649"/>
      <c r="J42" s="649"/>
      <c r="K42" s="649"/>
      <c r="L42" s="649"/>
      <c r="M42" s="528"/>
      <c r="N42" s="641"/>
      <c r="O42" s="528"/>
      <c r="P42" s="641"/>
      <c r="Q42" s="686"/>
      <c r="R42" s="582"/>
      <c r="S42" s="569"/>
      <c r="T42" s="569"/>
    </row>
    <row r="43" spans="1:20" s="578" customFormat="1" ht="15" customHeight="1" x14ac:dyDescent="0.45">
      <c r="A43" s="725">
        <v>43</v>
      </c>
      <c r="B43" s="641"/>
      <c r="C43" s="649"/>
      <c r="D43" s="654"/>
      <c r="E43" s="653"/>
      <c r="F43" s="649" t="s">
        <v>82</v>
      </c>
      <c r="G43" s="649"/>
      <c r="H43" s="649"/>
      <c r="I43" s="649"/>
      <c r="J43" s="649"/>
      <c r="K43" s="649"/>
      <c r="L43" s="649"/>
      <c r="M43" s="528"/>
      <c r="N43" s="641"/>
      <c r="O43" s="528"/>
      <c r="P43" s="641"/>
      <c r="Q43" s="686"/>
      <c r="R43" s="582"/>
      <c r="S43" s="569"/>
      <c r="T43" s="569"/>
    </row>
    <row r="44" spans="1:20" s="578" customFormat="1" ht="15" customHeight="1" x14ac:dyDescent="0.45">
      <c r="A44" s="725">
        <v>44</v>
      </c>
      <c r="B44" s="641"/>
      <c r="C44" s="649"/>
      <c r="D44" s="654"/>
      <c r="E44" s="653" t="s">
        <v>24</v>
      </c>
      <c r="F44" s="649"/>
      <c r="G44" s="649"/>
      <c r="H44" s="649"/>
      <c r="I44" s="649"/>
      <c r="J44" s="649"/>
      <c r="K44" s="649"/>
      <c r="L44" s="649"/>
      <c r="M44" s="641"/>
      <c r="N44" s="532">
        <f>SUM(M41:M43)</f>
        <v>0</v>
      </c>
      <c r="O44" s="641"/>
      <c r="P44" s="532">
        <f>SUM(O41:O43)</f>
        <v>0</v>
      </c>
      <c r="Q44" s="686"/>
      <c r="R44" s="582" t="s">
        <v>134</v>
      </c>
      <c r="S44" s="569"/>
      <c r="T44" s="569"/>
    </row>
    <row r="45" spans="1:20" s="578" customFormat="1" ht="15" customHeight="1" x14ac:dyDescent="0.45">
      <c r="A45" s="725">
        <v>45</v>
      </c>
      <c r="B45" s="641"/>
      <c r="C45" s="649"/>
      <c r="D45" s="654"/>
      <c r="E45" s="653"/>
      <c r="F45" s="649"/>
      <c r="G45" s="649"/>
      <c r="H45" s="649"/>
      <c r="I45" s="649"/>
      <c r="J45" s="649"/>
      <c r="K45" s="649"/>
      <c r="L45" s="649"/>
      <c r="M45" s="641"/>
      <c r="N45" s="397"/>
      <c r="O45" s="641"/>
      <c r="P45" s="397"/>
      <c r="Q45" s="686"/>
      <c r="R45" s="582"/>
      <c r="S45" s="569"/>
      <c r="T45" s="569"/>
    </row>
    <row r="46" spans="1:20" s="578" customFormat="1" ht="15" customHeight="1" x14ac:dyDescent="0.45">
      <c r="A46" s="725">
        <v>46</v>
      </c>
      <c r="B46" s="641"/>
      <c r="C46" s="649"/>
      <c r="D46" s="654" t="s">
        <v>5</v>
      </c>
      <c r="E46" s="653" t="s">
        <v>332</v>
      </c>
      <c r="F46" s="649"/>
      <c r="G46" s="649"/>
      <c r="H46" s="649"/>
      <c r="I46" s="649"/>
      <c r="J46" s="649"/>
      <c r="K46" s="649"/>
      <c r="L46" s="649"/>
      <c r="M46" s="641"/>
      <c r="N46" s="397"/>
      <c r="O46" s="641"/>
      <c r="P46" s="532">
        <f>K125</f>
        <v>0</v>
      </c>
      <c r="Q46" s="686"/>
      <c r="R46" s="582" t="s">
        <v>441</v>
      </c>
      <c r="S46" s="569"/>
      <c r="T46" s="569"/>
    </row>
    <row r="47" spans="1:20" ht="15" customHeight="1" x14ac:dyDescent="0.45">
      <c r="A47" s="725">
        <v>47</v>
      </c>
      <c r="B47" s="641"/>
      <c r="C47" s="649"/>
      <c r="D47" s="654"/>
      <c r="E47" s="653"/>
      <c r="F47" s="646"/>
      <c r="G47" s="649"/>
      <c r="H47" s="649"/>
      <c r="I47" s="649"/>
      <c r="J47" s="649"/>
      <c r="K47" s="649"/>
      <c r="L47" s="649"/>
      <c r="M47" s="641"/>
      <c r="N47" s="641"/>
      <c r="O47" s="641"/>
      <c r="P47" s="641"/>
      <c r="Q47" s="686"/>
      <c r="R47" s="582"/>
    </row>
    <row r="48" spans="1:20" ht="15" customHeight="1" x14ac:dyDescent="0.45">
      <c r="A48" s="725">
        <v>48</v>
      </c>
      <c r="B48" s="641"/>
      <c r="C48" s="676"/>
      <c r="D48" s="654" t="s">
        <v>6</v>
      </c>
      <c r="E48" s="653" t="s">
        <v>26</v>
      </c>
      <c r="F48" s="649"/>
      <c r="G48" s="649"/>
      <c r="H48" s="649"/>
      <c r="I48" s="649"/>
      <c r="J48" s="649"/>
      <c r="K48" s="649"/>
      <c r="L48" s="649"/>
      <c r="M48" s="641"/>
      <c r="N48" s="641"/>
      <c r="O48" s="641"/>
      <c r="P48" s="532">
        <f>P50-(P29-P32+P34+P39-P44+P46)</f>
        <v>-2565024</v>
      </c>
      <c r="Q48" s="686"/>
      <c r="R48" s="582" t="s">
        <v>450</v>
      </c>
    </row>
    <row r="49" spans="1:19" ht="15" customHeight="1" thickBot="1" x14ac:dyDescent="0.5">
      <c r="A49" s="725">
        <v>49</v>
      </c>
      <c r="B49" s="641"/>
      <c r="C49" s="649"/>
      <c r="D49" s="649"/>
      <c r="E49" s="653"/>
      <c r="F49" s="649"/>
      <c r="G49" s="649"/>
      <c r="H49" s="649"/>
      <c r="I49" s="649"/>
      <c r="J49" s="649"/>
      <c r="K49" s="649"/>
      <c r="L49" s="649"/>
      <c r="M49" s="641"/>
      <c r="N49" s="641"/>
      <c r="O49" s="641"/>
      <c r="P49" s="641"/>
      <c r="Q49" s="686"/>
      <c r="R49" s="582"/>
    </row>
    <row r="50" spans="1:19" ht="15" customHeight="1" thickBot="1" x14ac:dyDescent="0.5">
      <c r="A50" s="725">
        <v>50</v>
      </c>
      <c r="B50" s="641"/>
      <c r="C50" s="653"/>
      <c r="D50" s="649"/>
      <c r="E50" s="653" t="s">
        <v>74</v>
      </c>
      <c r="F50" s="649"/>
      <c r="G50" s="649"/>
      <c r="H50" s="649"/>
      <c r="I50" s="649"/>
      <c r="J50" s="649"/>
      <c r="K50" s="649"/>
      <c r="L50" s="649"/>
      <c r="M50" s="641"/>
      <c r="N50" s="722">
        <f>N29-N32+N34+N39-N44</f>
        <v>0</v>
      </c>
      <c r="O50" s="641"/>
      <c r="P50" s="722">
        <f>'S4a.Asset Allocations'!J87</f>
        <v>834976</v>
      </c>
      <c r="Q50" s="686"/>
      <c r="R50" s="582" t="s">
        <v>451</v>
      </c>
    </row>
    <row r="51" spans="1:19" ht="42" customHeight="1" x14ac:dyDescent="0.45">
      <c r="A51" s="725">
        <v>51</v>
      </c>
      <c r="B51" s="641"/>
      <c r="C51" s="1212" t="s">
        <v>264</v>
      </c>
      <c r="D51" s="1212"/>
      <c r="E51" s="1212"/>
      <c r="F51" s="1212"/>
      <c r="G51" s="1212"/>
      <c r="H51" s="1212"/>
      <c r="I51" s="1212"/>
      <c r="J51" s="1212"/>
      <c r="K51" s="1212"/>
      <c r="L51" s="1212"/>
      <c r="M51" s="1212"/>
      <c r="N51" s="1212"/>
      <c r="O51" s="1212"/>
      <c r="P51" s="1212"/>
      <c r="Q51" s="686"/>
      <c r="R51" s="582"/>
    </row>
    <row r="52" spans="1:19" ht="17.25" customHeight="1" x14ac:dyDescent="0.45">
      <c r="A52" s="725">
        <v>52</v>
      </c>
      <c r="B52" s="641"/>
      <c r="C52" s="746"/>
      <c r="D52" s="746"/>
      <c r="E52" s="746"/>
      <c r="F52" s="746"/>
      <c r="G52" s="746"/>
      <c r="H52" s="746"/>
      <c r="I52" s="746"/>
      <c r="J52" s="746"/>
      <c r="K52" s="746"/>
      <c r="L52" s="746"/>
      <c r="M52" s="746"/>
      <c r="N52" s="746"/>
      <c r="O52" s="746"/>
      <c r="P52" s="746"/>
      <c r="Q52" s="686"/>
      <c r="R52" s="582"/>
    </row>
    <row r="53" spans="1:19" ht="30" customHeight="1" x14ac:dyDescent="0.55000000000000004">
      <c r="A53" s="725">
        <v>53</v>
      </c>
      <c r="B53" s="649"/>
      <c r="C53" s="648" t="s">
        <v>1202</v>
      </c>
      <c r="D53" s="649"/>
      <c r="E53" s="649"/>
      <c r="F53" s="649"/>
      <c r="G53" s="649"/>
      <c r="H53" s="649"/>
      <c r="I53" s="649"/>
      <c r="J53" s="649"/>
      <c r="K53" s="649"/>
      <c r="L53" s="642"/>
      <c r="M53" s="642"/>
      <c r="N53" s="642"/>
      <c r="O53" s="642"/>
      <c r="P53" s="642"/>
      <c r="Q53" s="686"/>
      <c r="R53" s="582"/>
    </row>
    <row r="54" spans="1:19" x14ac:dyDescent="0.45">
      <c r="A54" s="725">
        <v>54</v>
      </c>
      <c r="B54" s="642"/>
      <c r="C54" s="642"/>
      <c r="D54" s="642"/>
      <c r="E54" s="642"/>
      <c r="F54" s="642"/>
      <c r="G54" s="642"/>
      <c r="H54" s="642"/>
      <c r="I54" s="642"/>
      <c r="J54" s="649"/>
      <c r="K54" s="642"/>
      <c r="L54" s="642"/>
      <c r="M54" s="642"/>
      <c r="N54" s="642"/>
      <c r="O54" s="642"/>
      <c r="P54" s="642"/>
      <c r="Q54" s="686"/>
      <c r="R54" s="582"/>
    </row>
    <row r="55" spans="1:19" ht="15" customHeight="1" x14ac:dyDescent="0.45">
      <c r="A55" s="725">
        <v>55</v>
      </c>
      <c r="B55" s="649"/>
      <c r="C55" s="649"/>
      <c r="D55" s="649"/>
      <c r="E55" s="649"/>
      <c r="F55" s="649" t="s">
        <v>1079</v>
      </c>
      <c r="G55" s="649"/>
      <c r="H55" s="649"/>
      <c r="I55" s="649"/>
      <c r="J55" s="649"/>
      <c r="K55" s="649"/>
      <c r="L55" s="649"/>
      <c r="M55" s="649"/>
      <c r="N55" s="649"/>
      <c r="O55" s="649"/>
      <c r="P55" s="528"/>
      <c r="Q55" s="686"/>
      <c r="R55" s="582"/>
      <c r="S55" s="582" t="s">
        <v>162</v>
      </c>
    </row>
    <row r="56" spans="1:19" ht="15" customHeight="1" x14ac:dyDescent="0.45">
      <c r="A56" s="725">
        <v>56</v>
      </c>
      <c r="B56" s="649"/>
      <c r="C56" s="649"/>
      <c r="D56" s="649"/>
      <c r="E56" s="649"/>
      <c r="F56" s="649" t="s">
        <v>1080</v>
      </c>
      <c r="G56" s="649"/>
      <c r="H56" s="649"/>
      <c r="I56" s="649"/>
      <c r="J56" s="649"/>
      <c r="K56" s="649"/>
      <c r="L56" s="649"/>
      <c r="M56" s="649"/>
      <c r="N56" s="649"/>
      <c r="O56" s="649"/>
      <c r="P56" s="528"/>
      <c r="Q56" s="686"/>
      <c r="R56" s="582"/>
      <c r="S56" s="582" t="s">
        <v>162</v>
      </c>
    </row>
    <row r="57" spans="1:19" ht="15" customHeight="1" x14ac:dyDescent="0.45">
      <c r="A57" s="725">
        <v>57</v>
      </c>
      <c r="B57" s="649"/>
      <c r="C57" s="649"/>
      <c r="D57" s="649"/>
      <c r="E57" s="649"/>
      <c r="F57" s="649" t="s">
        <v>84</v>
      </c>
      <c r="G57" s="649"/>
      <c r="H57" s="649"/>
      <c r="I57" s="649"/>
      <c r="J57" s="649"/>
      <c r="K57" s="649"/>
      <c r="L57" s="649"/>
      <c r="M57" s="649"/>
      <c r="N57" s="649"/>
      <c r="O57" s="649"/>
      <c r="P57" s="336">
        <f>IF(P55&lt;&gt;0,P55/P56-1, 0)</f>
        <v>0</v>
      </c>
      <c r="Q57" s="686"/>
      <c r="R57" s="582"/>
    </row>
    <row r="58" spans="1:19" ht="15" customHeight="1" x14ac:dyDescent="0.45">
      <c r="A58" s="725">
        <v>58</v>
      </c>
      <c r="B58" s="649"/>
      <c r="C58" s="649"/>
      <c r="D58" s="649"/>
      <c r="E58" s="649"/>
      <c r="F58" s="649"/>
      <c r="G58" s="649"/>
      <c r="H58" s="649"/>
      <c r="I58" s="649"/>
      <c r="J58" s="649"/>
      <c r="K58" s="649"/>
      <c r="L58" s="649"/>
      <c r="M58" s="690"/>
      <c r="N58" s="690"/>
      <c r="O58" s="690"/>
      <c r="P58" s="690"/>
      <c r="Q58" s="686"/>
      <c r="R58" s="582"/>
    </row>
    <row r="59" spans="1:19" ht="15" customHeight="1" x14ac:dyDescent="0.45">
      <c r="A59" s="725">
        <v>59</v>
      </c>
      <c r="B59" s="649"/>
      <c r="C59" s="649"/>
      <c r="D59" s="649"/>
      <c r="E59" s="649"/>
      <c r="F59" s="649"/>
      <c r="G59" s="649"/>
      <c r="H59" s="649"/>
      <c r="I59" s="649"/>
      <c r="J59" s="649"/>
      <c r="K59" s="649"/>
      <c r="L59" s="649"/>
      <c r="M59" s="1213" t="s">
        <v>75</v>
      </c>
      <c r="N59" s="1213"/>
      <c r="O59" s="1213" t="s">
        <v>44</v>
      </c>
      <c r="P59" s="1213"/>
      <c r="Q59" s="686"/>
      <c r="R59" s="582"/>
    </row>
    <row r="60" spans="1:19" ht="15" customHeight="1" x14ac:dyDescent="0.45">
      <c r="A60" s="725">
        <v>60</v>
      </c>
      <c r="B60" s="649"/>
      <c r="C60" s="649"/>
      <c r="D60" s="649"/>
      <c r="E60" s="649"/>
      <c r="F60" s="649"/>
      <c r="G60" s="649"/>
      <c r="H60" s="649"/>
      <c r="I60" s="649"/>
      <c r="J60" s="649"/>
      <c r="K60" s="649"/>
      <c r="L60" s="649"/>
      <c r="M60" s="728" t="s">
        <v>19</v>
      </c>
      <c r="N60" s="728" t="s">
        <v>19</v>
      </c>
      <c r="O60" s="728" t="s">
        <v>19</v>
      </c>
      <c r="P60" s="728" t="s">
        <v>19</v>
      </c>
      <c r="Q60" s="686"/>
      <c r="R60" s="583"/>
    </row>
    <row r="61" spans="1:19" ht="15" customHeight="1" x14ac:dyDescent="0.45">
      <c r="A61" s="725">
        <v>61</v>
      </c>
      <c r="B61" s="649"/>
      <c r="C61" s="649"/>
      <c r="D61" s="649"/>
      <c r="E61" s="649"/>
      <c r="F61" s="649" t="s">
        <v>20</v>
      </c>
      <c r="G61" s="649"/>
      <c r="H61" s="649"/>
      <c r="I61" s="649"/>
      <c r="J61" s="649"/>
      <c r="K61" s="649"/>
      <c r="L61" s="649"/>
      <c r="M61" s="531">
        <f>N29</f>
        <v>0</v>
      </c>
      <c r="N61" s="641"/>
      <c r="O61" s="531">
        <f>P29</f>
        <v>3400000</v>
      </c>
      <c r="P61" s="641"/>
      <c r="Q61" s="686"/>
      <c r="R61" s="582" t="s">
        <v>439</v>
      </c>
    </row>
    <row r="62" spans="1:19" ht="15" customHeight="1" x14ac:dyDescent="0.45">
      <c r="A62" s="725">
        <v>62</v>
      </c>
      <c r="B62" s="642"/>
      <c r="C62" s="676"/>
      <c r="D62" s="654" t="s">
        <v>5</v>
      </c>
      <c r="E62" s="676"/>
      <c r="F62" s="644" t="s">
        <v>1082</v>
      </c>
      <c r="G62" s="644"/>
      <c r="H62" s="644"/>
      <c r="I62" s="644"/>
      <c r="J62" s="644"/>
      <c r="K62" s="644"/>
      <c r="L62" s="649"/>
      <c r="M62" s="528"/>
      <c r="N62" s="641"/>
      <c r="O62" s="528"/>
      <c r="P62" s="641"/>
      <c r="Q62" s="686"/>
      <c r="R62" s="582"/>
    </row>
    <row r="63" spans="1:19" ht="15" customHeight="1" x14ac:dyDescent="0.45">
      <c r="A63" s="725">
        <v>63</v>
      </c>
      <c r="B63" s="649"/>
      <c r="C63" s="649"/>
      <c r="D63" s="649"/>
      <c r="E63" s="649"/>
      <c r="F63" s="649"/>
      <c r="G63" s="649"/>
      <c r="H63" s="649"/>
      <c r="I63" s="649"/>
      <c r="J63" s="649"/>
      <c r="K63" s="649"/>
      <c r="L63" s="649"/>
      <c r="M63" s="641"/>
      <c r="N63" s="641"/>
      <c r="O63" s="641"/>
      <c r="P63" s="641"/>
      <c r="Q63" s="686"/>
      <c r="R63" s="582"/>
    </row>
    <row r="64" spans="1:19" ht="15" customHeight="1" thickBot="1" x14ac:dyDescent="0.5">
      <c r="A64" s="725">
        <v>64</v>
      </c>
      <c r="B64" s="649"/>
      <c r="C64" s="649"/>
      <c r="D64" s="644"/>
      <c r="E64" s="644"/>
      <c r="F64" s="644" t="s">
        <v>85</v>
      </c>
      <c r="G64" s="644"/>
      <c r="H64" s="644"/>
      <c r="I64" s="644"/>
      <c r="J64" s="644"/>
      <c r="K64" s="644"/>
      <c r="L64" s="649"/>
      <c r="M64" s="531">
        <f>M61-M62</f>
        <v>0</v>
      </c>
      <c r="N64" s="641"/>
      <c r="O64" s="531">
        <f>O61-O62</f>
        <v>3400000</v>
      </c>
      <c r="P64" s="641"/>
      <c r="Q64" s="686"/>
      <c r="R64" s="582"/>
    </row>
    <row r="65" spans="1:20" ht="15" customHeight="1" thickBot="1" x14ac:dyDescent="0.5">
      <c r="A65" s="725">
        <v>65</v>
      </c>
      <c r="B65" s="649"/>
      <c r="C65" s="649"/>
      <c r="D65" s="649"/>
      <c r="E65" s="729" t="s">
        <v>255</v>
      </c>
      <c r="F65" s="649"/>
      <c r="G65" s="649"/>
      <c r="H65" s="649"/>
      <c r="I65" s="649"/>
      <c r="J65" s="649"/>
      <c r="K65" s="649"/>
      <c r="L65" s="649"/>
      <c r="M65" s="641"/>
      <c r="N65" s="650">
        <f>IF(M64&lt;&gt;0,M64*$P57,0)</f>
        <v>0</v>
      </c>
      <c r="O65" s="641"/>
      <c r="P65" s="650">
        <f>IF(O64&lt;&gt;0,O64*$P57,0)</f>
        <v>0</v>
      </c>
      <c r="Q65" s="686"/>
      <c r="R65" s="582" t="s">
        <v>452</v>
      </c>
    </row>
    <row r="66" spans="1:20" s="570" customFormat="1" x14ac:dyDescent="0.45">
      <c r="A66" s="725">
        <v>66</v>
      </c>
      <c r="B66" s="649"/>
      <c r="C66" s="649"/>
      <c r="D66" s="649"/>
      <c r="E66" s="649"/>
      <c r="F66" s="649"/>
      <c r="G66" s="649"/>
      <c r="H66" s="649"/>
      <c r="I66" s="649"/>
      <c r="J66" s="649"/>
      <c r="K66" s="649"/>
      <c r="L66" s="649"/>
      <c r="M66" s="649"/>
      <c r="N66" s="649"/>
      <c r="O66" s="649"/>
      <c r="P66" s="649"/>
      <c r="Q66" s="686"/>
      <c r="R66" s="582"/>
      <c r="S66" s="569"/>
      <c r="T66" s="569"/>
    </row>
    <row r="67" spans="1:20" ht="30" customHeight="1" x14ac:dyDescent="0.55000000000000004">
      <c r="A67" s="725">
        <v>67</v>
      </c>
      <c r="B67" s="649"/>
      <c r="C67" s="648" t="s">
        <v>1139</v>
      </c>
      <c r="D67" s="649"/>
      <c r="E67" s="649"/>
      <c r="F67" s="649"/>
      <c r="G67" s="649"/>
      <c r="H67" s="649"/>
      <c r="I67" s="649"/>
      <c r="J67" s="649"/>
      <c r="K67" s="649"/>
      <c r="L67" s="642"/>
      <c r="M67" s="642"/>
      <c r="N67" s="642"/>
      <c r="O67" s="642"/>
      <c r="P67" s="642"/>
      <c r="Q67" s="686"/>
      <c r="R67" s="582"/>
    </row>
    <row r="68" spans="1:20" ht="35.25" customHeight="1" x14ac:dyDescent="0.45">
      <c r="A68" s="725">
        <v>68</v>
      </c>
      <c r="B68" s="649"/>
      <c r="C68" s="649"/>
      <c r="D68" s="649"/>
      <c r="E68" s="649"/>
      <c r="F68" s="649"/>
      <c r="G68" s="649"/>
      <c r="H68" s="649"/>
      <c r="I68" s="649"/>
      <c r="J68" s="649"/>
      <c r="K68" s="649"/>
      <c r="L68" s="649"/>
      <c r="M68" s="1211" t="s">
        <v>86</v>
      </c>
      <c r="N68" s="1211"/>
      <c r="O68" s="1211" t="s">
        <v>87</v>
      </c>
      <c r="P68" s="1211"/>
      <c r="Q68" s="686"/>
      <c r="R68" s="582"/>
    </row>
    <row r="69" spans="1:20" ht="15" customHeight="1" x14ac:dyDescent="0.45">
      <c r="A69" s="725">
        <v>69</v>
      </c>
      <c r="B69" s="649"/>
      <c r="C69" s="649"/>
      <c r="D69" s="644"/>
      <c r="E69" s="653" t="s">
        <v>88</v>
      </c>
      <c r="F69" s="644"/>
      <c r="G69" s="644"/>
      <c r="H69" s="644"/>
      <c r="I69" s="644"/>
      <c r="J69" s="644"/>
      <c r="K69" s="644"/>
      <c r="L69" s="649"/>
      <c r="M69" s="641"/>
      <c r="N69" s="528"/>
      <c r="O69" s="641"/>
      <c r="P69" s="528"/>
      <c r="Q69" s="686"/>
      <c r="R69" s="582"/>
      <c r="S69" s="582" t="s">
        <v>163</v>
      </c>
    </row>
    <row r="70" spans="1:20" ht="15" customHeight="1" x14ac:dyDescent="0.45">
      <c r="A70" s="725">
        <v>70</v>
      </c>
      <c r="B70" s="649"/>
      <c r="C70" s="654"/>
      <c r="D70" s="654" t="s">
        <v>6</v>
      </c>
      <c r="E70" s="653"/>
      <c r="F70" s="649" t="s">
        <v>89</v>
      </c>
      <c r="G70" s="643"/>
      <c r="H70" s="643"/>
      <c r="I70" s="643"/>
      <c r="J70" s="643"/>
      <c r="K70" s="643"/>
      <c r="L70" s="649"/>
      <c r="M70" s="528"/>
      <c r="N70" s="641"/>
      <c r="O70" s="531">
        <f>'S6.Actual Expenditure Capex'!L35</f>
        <v>0</v>
      </c>
      <c r="P70" s="641"/>
      <c r="Q70" s="686"/>
      <c r="R70" s="582" t="s">
        <v>300</v>
      </c>
    </row>
    <row r="71" spans="1:20" ht="15" customHeight="1" x14ac:dyDescent="0.45">
      <c r="A71" s="725">
        <v>71</v>
      </c>
      <c r="B71" s="649"/>
      <c r="C71" s="654"/>
      <c r="D71" s="654" t="s">
        <v>5</v>
      </c>
      <c r="E71" s="653"/>
      <c r="F71" s="649" t="s">
        <v>23</v>
      </c>
      <c r="G71" s="643"/>
      <c r="H71" s="643"/>
      <c r="I71" s="643"/>
      <c r="J71" s="643"/>
      <c r="K71" s="643"/>
      <c r="L71" s="649"/>
      <c r="M71" s="531">
        <f>N39</f>
        <v>0</v>
      </c>
      <c r="N71" s="641"/>
      <c r="O71" s="531">
        <f>P39</f>
        <v>0</v>
      </c>
      <c r="P71" s="641"/>
      <c r="Q71" s="686"/>
      <c r="R71" s="592" t="s">
        <v>440</v>
      </c>
    </row>
    <row r="72" spans="1:20" ht="15" customHeight="1" thickBot="1" x14ac:dyDescent="0.5">
      <c r="A72" s="725">
        <v>72</v>
      </c>
      <c r="B72" s="649"/>
      <c r="C72" s="654"/>
      <c r="D72" s="654" t="s">
        <v>6</v>
      </c>
      <c r="E72" s="653"/>
      <c r="F72" s="649" t="s">
        <v>26</v>
      </c>
      <c r="G72" s="643"/>
      <c r="H72" s="643"/>
      <c r="I72" s="643"/>
      <c r="J72" s="643"/>
      <c r="K72" s="643"/>
      <c r="L72" s="649"/>
      <c r="M72" s="641"/>
      <c r="N72" s="641"/>
      <c r="O72" s="528"/>
      <c r="P72" s="641"/>
      <c r="Q72" s="686"/>
      <c r="R72" s="582"/>
    </row>
    <row r="73" spans="1:20" ht="15" customHeight="1" thickBot="1" x14ac:dyDescent="0.5">
      <c r="A73" s="725">
        <v>73</v>
      </c>
      <c r="B73" s="649"/>
      <c r="C73" s="649"/>
      <c r="D73" s="644"/>
      <c r="E73" s="653" t="s">
        <v>90</v>
      </c>
      <c r="F73" s="644"/>
      <c r="G73" s="644"/>
      <c r="H73" s="644"/>
      <c r="I73" s="644"/>
      <c r="J73" s="644"/>
      <c r="K73" s="644"/>
      <c r="L73" s="649"/>
      <c r="M73" s="641"/>
      <c r="N73" s="650">
        <f>N69+M70-M71</f>
        <v>0</v>
      </c>
      <c r="O73" s="641"/>
      <c r="P73" s="650">
        <f>P69+O70-O71+O72</f>
        <v>0</v>
      </c>
      <c r="Q73" s="686"/>
      <c r="R73" s="582"/>
    </row>
    <row r="74" spans="1:20" ht="15" customHeight="1" x14ac:dyDescent="0.45">
      <c r="A74" s="725">
        <v>74</v>
      </c>
      <c r="B74" s="649"/>
      <c r="C74" s="649"/>
      <c r="D74" s="644"/>
      <c r="E74" s="644"/>
      <c r="F74" s="644"/>
      <c r="G74" s="644"/>
      <c r="H74" s="644"/>
      <c r="I74" s="644"/>
      <c r="J74" s="644"/>
      <c r="K74" s="644"/>
      <c r="L74" s="649"/>
      <c r="M74" s="649"/>
      <c r="N74" s="642"/>
      <c r="O74" s="649"/>
      <c r="P74" s="649"/>
      <c r="Q74" s="686"/>
      <c r="R74" s="582"/>
    </row>
    <row r="75" spans="1:20" ht="15" customHeight="1" x14ac:dyDescent="0.45">
      <c r="A75" s="725">
        <v>75</v>
      </c>
      <c r="B75" s="649"/>
      <c r="C75" s="649"/>
      <c r="D75" s="644"/>
      <c r="E75" s="644"/>
      <c r="F75" s="649" t="s">
        <v>91</v>
      </c>
      <c r="G75" s="644"/>
      <c r="H75" s="644"/>
      <c r="I75" s="644"/>
      <c r="J75" s="644"/>
      <c r="K75" s="644"/>
      <c r="L75" s="649"/>
      <c r="M75" s="649"/>
      <c r="N75" s="642"/>
      <c r="O75" s="649"/>
      <c r="P75" s="529"/>
      <c r="Q75" s="686"/>
      <c r="R75" s="582"/>
    </row>
    <row r="76" spans="1:20" ht="15" customHeight="1" x14ac:dyDescent="0.45">
      <c r="A76" s="725">
        <v>76</v>
      </c>
      <c r="B76" s="649"/>
      <c r="C76" s="649"/>
      <c r="D76" s="644"/>
      <c r="E76" s="644"/>
      <c r="F76" s="649"/>
      <c r="G76" s="644"/>
      <c r="H76" s="644"/>
      <c r="I76" s="644"/>
      <c r="J76" s="644"/>
      <c r="K76" s="644"/>
      <c r="L76" s="649"/>
      <c r="M76" s="649"/>
      <c r="N76" s="642"/>
      <c r="O76" s="649"/>
      <c r="P76" s="649"/>
      <c r="Q76" s="686"/>
      <c r="R76" s="582"/>
    </row>
    <row r="77" spans="1:20" ht="30" customHeight="1" x14ac:dyDescent="0.55000000000000004">
      <c r="A77" s="725">
        <v>77</v>
      </c>
      <c r="B77" s="649"/>
      <c r="C77" s="648" t="s">
        <v>1140</v>
      </c>
      <c r="D77" s="649"/>
      <c r="E77" s="649"/>
      <c r="F77" s="649"/>
      <c r="G77" s="649"/>
      <c r="H77" s="649"/>
      <c r="I77" s="649"/>
      <c r="J77" s="649"/>
      <c r="K77" s="649"/>
      <c r="L77" s="642"/>
      <c r="M77" s="1214"/>
      <c r="N77" s="1214"/>
      <c r="O77" s="1214"/>
      <c r="P77" s="1214"/>
      <c r="Q77" s="686"/>
      <c r="R77" s="582"/>
    </row>
    <row r="78" spans="1:20" ht="12.75" customHeight="1" x14ac:dyDescent="0.45">
      <c r="A78" s="725">
        <v>78</v>
      </c>
      <c r="B78" s="649"/>
      <c r="C78" s="649"/>
      <c r="D78" s="649"/>
      <c r="E78" s="649"/>
      <c r="F78" s="649"/>
      <c r="G78" s="649"/>
      <c r="H78" s="649"/>
      <c r="I78" s="649"/>
      <c r="J78" s="649"/>
      <c r="K78" s="649"/>
      <c r="L78" s="649"/>
      <c r="M78" s="1211" t="s">
        <v>75</v>
      </c>
      <c r="N78" s="1211"/>
      <c r="O78" s="1211" t="s">
        <v>44</v>
      </c>
      <c r="P78" s="1211"/>
      <c r="Q78" s="686"/>
      <c r="R78" s="582"/>
    </row>
    <row r="79" spans="1:20" ht="15" customHeight="1" x14ac:dyDescent="0.45">
      <c r="A79" s="725">
        <v>79</v>
      </c>
      <c r="B79" s="649"/>
      <c r="C79" s="649"/>
      <c r="D79" s="649"/>
      <c r="E79" s="649"/>
      <c r="F79" s="649"/>
      <c r="G79" s="649"/>
      <c r="H79" s="649"/>
      <c r="I79" s="649"/>
      <c r="J79" s="649"/>
      <c r="K79" s="649"/>
      <c r="L79" s="649"/>
      <c r="M79" s="727" t="s">
        <v>19</v>
      </c>
      <c r="N79" s="727" t="s">
        <v>19</v>
      </c>
      <c r="O79" s="727" t="s">
        <v>19</v>
      </c>
      <c r="P79" s="727" t="s">
        <v>19</v>
      </c>
      <c r="Q79" s="686"/>
      <c r="R79" s="583"/>
    </row>
    <row r="80" spans="1:20" ht="15" customHeight="1" x14ac:dyDescent="0.45">
      <c r="A80" s="725">
        <v>80</v>
      </c>
      <c r="B80" s="649"/>
      <c r="C80" s="649"/>
      <c r="D80" s="649"/>
      <c r="E80" s="649"/>
      <c r="F80" s="646" t="s">
        <v>265</v>
      </c>
      <c r="G80" s="649"/>
      <c r="H80" s="649"/>
      <c r="I80" s="649"/>
      <c r="J80" s="649"/>
      <c r="K80" s="649"/>
      <c r="L80" s="649"/>
      <c r="M80" s="528"/>
      <c r="N80" s="641"/>
      <c r="O80" s="528"/>
      <c r="P80" s="641"/>
      <c r="Q80" s="686"/>
      <c r="R80" s="582"/>
    </row>
    <row r="81" spans="1:20" ht="15" customHeight="1" thickBot="1" x14ac:dyDescent="0.5">
      <c r="A81" s="725">
        <v>81</v>
      </c>
      <c r="B81" s="649"/>
      <c r="C81" s="649"/>
      <c r="D81" s="654"/>
      <c r="E81" s="649"/>
      <c r="F81" s="646" t="s">
        <v>266</v>
      </c>
      <c r="G81" s="649"/>
      <c r="H81" s="649"/>
      <c r="I81" s="649"/>
      <c r="J81" s="649"/>
      <c r="K81" s="649"/>
      <c r="L81" s="649"/>
      <c r="M81" s="528"/>
      <c r="N81" s="641"/>
      <c r="O81" s="528"/>
      <c r="P81" s="641"/>
      <c r="Q81" s="686"/>
      <c r="R81" s="582"/>
    </row>
    <row r="82" spans="1:20" ht="15" customHeight="1" thickBot="1" x14ac:dyDescent="0.5">
      <c r="A82" s="725">
        <v>82</v>
      </c>
      <c r="B82" s="649"/>
      <c r="C82" s="649"/>
      <c r="D82" s="649"/>
      <c r="E82" s="653" t="s">
        <v>47</v>
      </c>
      <c r="F82" s="649"/>
      <c r="G82" s="649"/>
      <c r="H82" s="649"/>
      <c r="I82" s="649"/>
      <c r="J82" s="649"/>
      <c r="K82" s="649"/>
      <c r="L82" s="649"/>
      <c r="M82" s="641"/>
      <c r="N82" s="722">
        <f>SUM(M80:M81)</f>
        <v>0</v>
      </c>
      <c r="O82" s="641"/>
      <c r="P82" s="722">
        <f>SUM(O80:O81)</f>
        <v>0</v>
      </c>
      <c r="Q82" s="686"/>
      <c r="R82" s="582" t="s">
        <v>453</v>
      </c>
    </row>
    <row r="83" spans="1:20" x14ac:dyDescent="0.45">
      <c r="A83" s="725">
        <v>83</v>
      </c>
      <c r="B83" s="649"/>
      <c r="C83" s="649"/>
      <c r="D83" s="649"/>
      <c r="E83" s="649"/>
      <c r="F83" s="649"/>
      <c r="G83" s="649"/>
      <c r="H83" s="649"/>
      <c r="I83" s="649"/>
      <c r="J83" s="649"/>
      <c r="K83" s="649"/>
      <c r="L83" s="649"/>
      <c r="M83" s="649"/>
      <c r="N83" s="649"/>
      <c r="O83" s="649"/>
      <c r="P83" s="649"/>
      <c r="Q83" s="640"/>
      <c r="R83" s="582"/>
    </row>
    <row r="84" spans="1:20" ht="30" customHeight="1" x14ac:dyDescent="0.55000000000000004">
      <c r="A84" s="725">
        <v>84</v>
      </c>
      <c r="B84" s="649"/>
      <c r="C84" s="648" t="s">
        <v>1141</v>
      </c>
      <c r="D84" s="649"/>
      <c r="E84" s="649"/>
      <c r="F84" s="649"/>
      <c r="G84" s="649"/>
      <c r="H84" s="649"/>
      <c r="I84" s="649"/>
      <c r="J84" s="649"/>
      <c r="K84" s="649"/>
      <c r="L84" s="1215" t="s">
        <v>13</v>
      </c>
      <c r="M84" s="1215"/>
      <c r="N84" s="1215"/>
      <c r="O84" s="1215"/>
      <c r="P84" s="1215"/>
      <c r="Q84" s="686"/>
      <c r="R84" s="582"/>
    </row>
    <row r="85" spans="1:20" ht="67.5" customHeight="1" x14ac:dyDescent="0.45">
      <c r="A85" s="725">
        <v>85</v>
      </c>
      <c r="B85" s="649"/>
      <c r="C85" s="730"/>
      <c r="D85" s="730"/>
      <c r="E85" s="730"/>
      <c r="F85" s="653" t="s">
        <v>327</v>
      </c>
      <c r="G85" s="730"/>
      <c r="H85" s="730"/>
      <c r="I85" s="730"/>
      <c r="J85" s="731" t="s">
        <v>267</v>
      </c>
      <c r="K85" s="731"/>
      <c r="L85" s="731"/>
      <c r="M85" s="731"/>
      <c r="N85" s="683" t="s">
        <v>83</v>
      </c>
      <c r="O85" s="683" t="s">
        <v>268</v>
      </c>
      <c r="P85" s="683" t="s">
        <v>269</v>
      </c>
      <c r="Q85" s="686"/>
      <c r="R85" s="582"/>
    </row>
    <row r="86" spans="1:20" ht="15" customHeight="1" x14ac:dyDescent="0.45">
      <c r="A86" s="725">
        <v>86</v>
      </c>
      <c r="B86" s="649"/>
      <c r="C86" s="1216"/>
      <c r="D86" s="1216"/>
      <c r="E86" s="730"/>
      <c r="F86" s="1217"/>
      <c r="G86" s="1218"/>
      <c r="H86" s="1218"/>
      <c r="I86" s="1219"/>
      <c r="J86" s="1220"/>
      <c r="K86" s="1218"/>
      <c r="L86" s="1218"/>
      <c r="M86" s="1219"/>
      <c r="N86" s="528"/>
      <c r="O86" s="528"/>
      <c r="P86" s="528"/>
      <c r="Q86" s="686"/>
    </row>
    <row r="87" spans="1:20" ht="15" customHeight="1" x14ac:dyDescent="0.45">
      <c r="A87" s="725">
        <v>87</v>
      </c>
      <c r="B87" s="649"/>
      <c r="C87" s="1216"/>
      <c r="D87" s="1216"/>
      <c r="E87" s="730"/>
      <c r="F87" s="1217"/>
      <c r="G87" s="1218"/>
      <c r="H87" s="1218"/>
      <c r="I87" s="1219"/>
      <c r="J87" s="1220"/>
      <c r="K87" s="1218"/>
      <c r="L87" s="1218"/>
      <c r="M87" s="1219"/>
      <c r="N87" s="528"/>
      <c r="O87" s="528"/>
      <c r="P87" s="528"/>
      <c r="Q87" s="686"/>
    </row>
    <row r="88" spans="1:20" ht="15" customHeight="1" x14ac:dyDescent="0.45">
      <c r="A88" s="725">
        <v>88</v>
      </c>
      <c r="B88" s="649"/>
      <c r="C88" s="690"/>
      <c r="D88" s="690"/>
      <c r="E88" s="730"/>
      <c r="F88" s="1217"/>
      <c r="G88" s="1218"/>
      <c r="H88" s="1218"/>
      <c r="I88" s="1219"/>
      <c r="J88" s="1220"/>
      <c r="K88" s="1218"/>
      <c r="L88" s="1218"/>
      <c r="M88" s="1219"/>
      <c r="N88" s="528"/>
      <c r="O88" s="528"/>
      <c r="P88" s="528"/>
      <c r="Q88" s="686"/>
    </row>
    <row r="89" spans="1:20" ht="15" customHeight="1" x14ac:dyDescent="0.45">
      <c r="A89" s="725">
        <v>89</v>
      </c>
      <c r="B89" s="649"/>
      <c r="C89" s="690"/>
      <c r="D89" s="690"/>
      <c r="E89" s="730"/>
      <c r="F89" s="1217"/>
      <c r="G89" s="1218"/>
      <c r="H89" s="1218"/>
      <c r="I89" s="1219"/>
      <c r="J89" s="1220"/>
      <c r="K89" s="1218"/>
      <c r="L89" s="1218"/>
      <c r="M89" s="1219"/>
      <c r="N89" s="528"/>
      <c r="O89" s="528"/>
      <c r="P89" s="528"/>
      <c r="Q89" s="686"/>
    </row>
    <row r="90" spans="1:20" ht="15" customHeight="1" x14ac:dyDescent="0.45">
      <c r="A90" s="725">
        <v>90</v>
      </c>
      <c r="B90" s="649"/>
      <c r="C90" s="690"/>
      <c r="D90" s="690"/>
      <c r="E90" s="730"/>
      <c r="F90" s="1217"/>
      <c r="G90" s="1218"/>
      <c r="H90" s="1218"/>
      <c r="I90" s="1219"/>
      <c r="J90" s="1220"/>
      <c r="K90" s="1218"/>
      <c r="L90" s="1218"/>
      <c r="M90" s="1219"/>
      <c r="N90" s="528"/>
      <c r="O90" s="528"/>
      <c r="P90" s="528"/>
      <c r="Q90" s="686"/>
    </row>
    <row r="91" spans="1:20" ht="15" customHeight="1" x14ac:dyDescent="0.45">
      <c r="A91" s="725">
        <v>91</v>
      </c>
      <c r="B91" s="649"/>
      <c r="C91" s="1216"/>
      <c r="D91" s="1216"/>
      <c r="E91" s="730"/>
      <c r="F91" s="1217"/>
      <c r="G91" s="1218"/>
      <c r="H91" s="1218"/>
      <c r="I91" s="1219"/>
      <c r="J91" s="1220"/>
      <c r="K91" s="1218"/>
      <c r="L91" s="1218"/>
      <c r="M91" s="1219"/>
      <c r="N91" s="528"/>
      <c r="O91" s="528"/>
      <c r="P91" s="528"/>
      <c r="Q91" s="686"/>
    </row>
    <row r="92" spans="1:20" ht="15" customHeight="1" x14ac:dyDescent="0.45">
      <c r="A92" s="725">
        <v>92</v>
      </c>
      <c r="B92" s="649"/>
      <c r="C92" s="1216"/>
      <c r="D92" s="1216"/>
      <c r="E92" s="730"/>
      <c r="F92" s="1217"/>
      <c r="G92" s="1218"/>
      <c r="H92" s="1218"/>
      <c r="I92" s="1219"/>
      <c r="J92" s="1220"/>
      <c r="K92" s="1218"/>
      <c r="L92" s="1218"/>
      <c r="M92" s="1219"/>
      <c r="N92" s="528"/>
      <c r="O92" s="528"/>
      <c r="P92" s="528"/>
      <c r="Q92" s="686"/>
    </row>
    <row r="93" spans="1:20" ht="15" customHeight="1" x14ac:dyDescent="0.45">
      <c r="A93" s="725">
        <v>93</v>
      </c>
      <c r="B93" s="649"/>
      <c r="C93" s="1216"/>
      <c r="D93" s="1216"/>
      <c r="E93" s="730"/>
      <c r="F93" s="1217"/>
      <c r="G93" s="1218"/>
      <c r="H93" s="1218"/>
      <c r="I93" s="1219"/>
      <c r="J93" s="1220"/>
      <c r="K93" s="1218"/>
      <c r="L93" s="1218"/>
      <c r="M93" s="1219"/>
      <c r="N93" s="528"/>
      <c r="O93" s="528"/>
      <c r="P93" s="528"/>
      <c r="Q93" s="686"/>
    </row>
    <row r="94" spans="1:20" ht="15" customHeight="1" x14ac:dyDescent="0.45">
      <c r="A94" s="725">
        <v>94</v>
      </c>
      <c r="B94" s="649"/>
      <c r="C94" s="690"/>
      <c r="D94" s="690"/>
      <c r="E94" s="730"/>
      <c r="F94" s="721" t="s">
        <v>157</v>
      </c>
      <c r="G94" s="690"/>
      <c r="H94" s="690"/>
      <c r="I94" s="730"/>
      <c r="J94" s="730"/>
      <c r="K94" s="730"/>
      <c r="L94" s="690"/>
      <c r="M94" s="730"/>
      <c r="N94" s="690"/>
      <c r="O94" s="730"/>
      <c r="P94" s="730"/>
      <c r="Q94" s="686"/>
    </row>
    <row r="95" spans="1:20" ht="30" customHeight="1" thickBot="1" x14ac:dyDescent="0.6">
      <c r="A95" s="725">
        <v>95</v>
      </c>
      <c r="B95" s="649"/>
      <c r="C95" s="648" t="s">
        <v>1142</v>
      </c>
      <c r="D95" s="649"/>
      <c r="E95" s="649"/>
      <c r="F95" s="649"/>
      <c r="G95" s="649"/>
      <c r="H95" s="649"/>
      <c r="I95" s="649"/>
      <c r="J95" s="649"/>
      <c r="K95" s="649"/>
      <c r="L95" s="642"/>
      <c r="M95" s="642"/>
      <c r="N95" s="642"/>
      <c r="O95" s="736"/>
      <c r="P95" s="736"/>
      <c r="Q95" s="686"/>
    </row>
    <row r="96" spans="1:20" ht="27.4" thickBot="1" x14ac:dyDescent="0.55000000000000004">
      <c r="A96" s="725">
        <v>96</v>
      </c>
      <c r="B96" s="649"/>
      <c r="C96" s="649"/>
      <c r="D96" s="649"/>
      <c r="E96" s="740" t="s">
        <v>304</v>
      </c>
      <c r="F96" s="649"/>
      <c r="G96" s="742" t="s">
        <v>275</v>
      </c>
      <c r="H96" s="742" t="s">
        <v>319</v>
      </c>
      <c r="I96" s="742" t="s">
        <v>320</v>
      </c>
      <c r="J96" s="742" t="s">
        <v>321</v>
      </c>
      <c r="K96" s="742" t="s">
        <v>322</v>
      </c>
      <c r="L96" s="742" t="s">
        <v>317</v>
      </c>
      <c r="M96" s="742" t="s">
        <v>318</v>
      </c>
      <c r="N96" s="683" t="s">
        <v>12</v>
      </c>
      <c r="O96" s="743" t="s">
        <v>92</v>
      </c>
      <c r="P96" s="744" t="s">
        <v>325</v>
      </c>
      <c r="Q96" s="640"/>
      <c r="S96" s="669" t="s">
        <v>158</v>
      </c>
      <c r="T96" s="586" t="s">
        <v>159</v>
      </c>
    </row>
    <row r="97" spans="1:20" ht="15" customHeight="1" x14ac:dyDescent="0.45">
      <c r="A97" s="725">
        <v>97</v>
      </c>
      <c r="B97" s="649"/>
      <c r="C97" s="643"/>
      <c r="D97" s="737"/>
      <c r="E97" s="737" t="s">
        <v>302</v>
      </c>
      <c r="F97" s="649"/>
      <c r="G97" s="528"/>
      <c r="H97" s="528"/>
      <c r="I97" s="528"/>
      <c r="J97" s="528"/>
      <c r="K97" s="528"/>
      <c r="L97" s="528"/>
      <c r="M97" s="528"/>
      <c r="N97" s="530">
        <f>G97-H97+I97+J97-K97+L97+M97</f>
        <v>0</v>
      </c>
      <c r="O97" s="528"/>
      <c r="P97" s="528"/>
      <c r="Q97" s="640"/>
      <c r="S97" s="596">
        <f>P29</f>
        <v>3400000</v>
      </c>
      <c r="T97" s="589" t="b">
        <f>ROUND(S97,0)=ROUND(G127,0)</f>
        <v>0</v>
      </c>
    </row>
    <row r="98" spans="1:20" ht="15" customHeight="1" x14ac:dyDescent="0.45">
      <c r="A98" s="725">
        <v>98</v>
      </c>
      <c r="B98" s="649"/>
      <c r="C98" s="654"/>
      <c r="D98" s="738"/>
      <c r="E98" s="738" t="s">
        <v>305</v>
      </c>
      <c r="F98" s="649"/>
      <c r="G98" s="528"/>
      <c r="H98" s="528"/>
      <c r="I98" s="528"/>
      <c r="J98" s="528"/>
      <c r="K98" s="528"/>
      <c r="L98" s="528"/>
      <c r="M98" s="528"/>
      <c r="N98" s="530">
        <f t="shared" ref="N98:N104" si="1">G98-H98+I98+J98-K98+L98+M98</f>
        <v>0</v>
      </c>
      <c r="O98" s="528"/>
      <c r="P98" s="528"/>
      <c r="Q98" s="640"/>
      <c r="S98" s="596">
        <f>P32</f>
        <v>0</v>
      </c>
      <c r="T98" s="587" t="b">
        <f>ROUND(S98,0)=ROUND(H127,0)</f>
        <v>1</v>
      </c>
    </row>
    <row r="99" spans="1:20" ht="15" customHeight="1" x14ac:dyDescent="0.45">
      <c r="A99" s="725">
        <v>99</v>
      </c>
      <c r="B99" s="649"/>
      <c r="C99" s="654"/>
      <c r="D99" s="738"/>
      <c r="E99" s="738" t="s">
        <v>306</v>
      </c>
      <c r="F99" s="649"/>
      <c r="G99" s="528"/>
      <c r="H99" s="528"/>
      <c r="I99" s="528"/>
      <c r="J99" s="528"/>
      <c r="K99" s="528"/>
      <c r="L99" s="528"/>
      <c r="M99" s="528"/>
      <c r="N99" s="530">
        <f t="shared" si="1"/>
        <v>0</v>
      </c>
      <c r="O99" s="528"/>
      <c r="P99" s="528"/>
      <c r="Q99" s="640"/>
      <c r="S99" s="596">
        <f>P34</f>
        <v>0</v>
      </c>
      <c r="T99" s="587" t="b">
        <f>ROUND(S99,0)=ROUND(I127,0)</f>
        <v>1</v>
      </c>
    </row>
    <row r="100" spans="1:20" ht="15" customHeight="1" x14ac:dyDescent="0.45">
      <c r="A100" s="725">
        <v>100</v>
      </c>
      <c r="B100" s="649"/>
      <c r="C100" s="654"/>
      <c r="D100" s="738"/>
      <c r="E100" s="738" t="s">
        <v>307</v>
      </c>
      <c r="F100" s="649"/>
      <c r="G100" s="528"/>
      <c r="H100" s="528"/>
      <c r="I100" s="528"/>
      <c r="J100" s="528"/>
      <c r="K100" s="528"/>
      <c r="L100" s="528"/>
      <c r="M100" s="528"/>
      <c r="N100" s="530">
        <f t="shared" si="1"/>
        <v>0</v>
      </c>
      <c r="O100" s="528"/>
      <c r="P100" s="528"/>
      <c r="Q100" s="640"/>
      <c r="S100" s="596">
        <f>P39</f>
        <v>0</v>
      </c>
      <c r="T100" s="587" t="b">
        <f>ROUND(S100,0)=ROUND(J127,0)</f>
        <v>1</v>
      </c>
    </row>
    <row r="101" spans="1:20" ht="15" customHeight="1" x14ac:dyDescent="0.45">
      <c r="A101" s="725">
        <v>101</v>
      </c>
      <c r="B101" s="649"/>
      <c r="C101" s="654"/>
      <c r="D101" s="738"/>
      <c r="E101" s="738" t="s">
        <v>308</v>
      </c>
      <c r="F101" s="649"/>
      <c r="G101" s="528"/>
      <c r="H101" s="528"/>
      <c r="I101" s="528"/>
      <c r="J101" s="528"/>
      <c r="K101" s="528"/>
      <c r="L101" s="528"/>
      <c r="M101" s="528"/>
      <c r="N101" s="530">
        <f t="shared" si="1"/>
        <v>0</v>
      </c>
      <c r="O101" s="528"/>
      <c r="P101" s="528"/>
      <c r="Q101" s="640"/>
      <c r="S101" s="596">
        <f>P44</f>
        <v>0</v>
      </c>
      <c r="T101" s="587" t="b">
        <f>ROUND(S101,0)=ROUND(K127,0)</f>
        <v>1</v>
      </c>
    </row>
    <row r="102" spans="1:20" ht="15" customHeight="1" x14ac:dyDescent="0.45">
      <c r="A102" s="725">
        <v>102</v>
      </c>
      <c r="B102" s="649"/>
      <c r="C102" s="654"/>
      <c r="D102" s="738"/>
      <c r="E102" s="738" t="s">
        <v>309</v>
      </c>
      <c r="F102" s="649"/>
      <c r="G102" s="528"/>
      <c r="H102" s="528"/>
      <c r="I102" s="528"/>
      <c r="J102" s="528"/>
      <c r="K102" s="528"/>
      <c r="L102" s="528"/>
      <c r="M102" s="528"/>
      <c r="N102" s="530">
        <f t="shared" si="1"/>
        <v>0</v>
      </c>
      <c r="O102" s="528"/>
      <c r="P102" s="528"/>
      <c r="Q102" s="640"/>
      <c r="S102" s="596">
        <f>P48</f>
        <v>-2565024</v>
      </c>
      <c r="T102" s="587" t="b">
        <f>ROUND(S102,0)=ROUND(L127,0)</f>
        <v>0</v>
      </c>
    </row>
    <row r="103" spans="1:20" ht="15" customHeight="1" x14ac:dyDescent="0.45">
      <c r="A103" s="725">
        <v>103</v>
      </c>
      <c r="B103" s="649"/>
      <c r="C103" s="654"/>
      <c r="D103" s="738"/>
      <c r="E103" s="738" t="s">
        <v>310</v>
      </c>
      <c r="F103" s="649"/>
      <c r="G103" s="528"/>
      <c r="H103" s="528"/>
      <c r="I103" s="528"/>
      <c r="J103" s="528"/>
      <c r="K103" s="528"/>
      <c r="L103" s="528"/>
      <c r="M103" s="528"/>
      <c r="N103" s="530">
        <f t="shared" si="1"/>
        <v>0</v>
      </c>
      <c r="O103" s="528"/>
      <c r="P103" s="528"/>
      <c r="Q103" s="640"/>
      <c r="S103" s="596"/>
      <c r="T103" s="587"/>
    </row>
    <row r="104" spans="1:20" ht="15" customHeight="1" thickBot="1" x14ac:dyDescent="0.5">
      <c r="A104" s="725">
        <v>104</v>
      </c>
      <c r="B104" s="649"/>
      <c r="C104" s="654"/>
      <c r="D104" s="739"/>
      <c r="E104" s="681" t="s">
        <v>338</v>
      </c>
      <c r="F104" s="649"/>
      <c r="G104" s="528"/>
      <c r="H104" s="528"/>
      <c r="I104" s="528"/>
      <c r="J104" s="528"/>
      <c r="K104" s="528"/>
      <c r="L104" s="528"/>
      <c r="M104" s="528"/>
      <c r="N104" s="530">
        <f t="shared" si="1"/>
        <v>0</v>
      </c>
      <c r="O104" s="528"/>
      <c r="P104" s="528"/>
      <c r="Q104" s="640"/>
      <c r="S104" s="597">
        <f>P50</f>
        <v>834976</v>
      </c>
      <c r="T104" s="588" t="b">
        <f>ROUND(S104,0)=ROUND(N127,0)</f>
        <v>0</v>
      </c>
    </row>
    <row r="105" spans="1:20" ht="15" customHeight="1" thickBot="1" x14ac:dyDescent="0.5">
      <c r="A105" s="725">
        <v>105</v>
      </c>
      <c r="B105" s="649"/>
      <c r="C105" s="643"/>
      <c r="D105" s="649"/>
      <c r="E105" s="653" t="s">
        <v>303</v>
      </c>
      <c r="F105" s="646"/>
      <c r="G105" s="650">
        <f>SUM(G97:G104)</f>
        <v>0</v>
      </c>
      <c r="H105" s="650">
        <f t="shared" ref="H105:M105" si="2">SUM(H97:H104)</f>
        <v>0</v>
      </c>
      <c r="I105" s="650">
        <f t="shared" si="2"/>
        <v>0</v>
      </c>
      <c r="J105" s="650">
        <f t="shared" si="2"/>
        <v>0</v>
      </c>
      <c r="K105" s="650">
        <f t="shared" si="2"/>
        <v>0</v>
      </c>
      <c r="L105" s="650">
        <f t="shared" si="2"/>
        <v>0</v>
      </c>
      <c r="M105" s="650">
        <f t="shared" si="2"/>
        <v>0</v>
      </c>
      <c r="N105" s="650">
        <f>SUM(N97:N104)</f>
        <v>0</v>
      </c>
      <c r="O105" s="735"/>
      <c r="P105" s="735"/>
      <c r="Q105" s="640"/>
      <c r="R105" s="735" t="str">
        <f>IF(G105-H105+I105+J105-K105+L105+M105=N105,"OK","ERROR")</f>
        <v>OK</v>
      </c>
    </row>
    <row r="106" spans="1:20" ht="15" customHeight="1" x14ac:dyDescent="0.45">
      <c r="A106" s="725">
        <v>106</v>
      </c>
      <c r="B106" s="649"/>
      <c r="C106" s="643"/>
      <c r="D106" s="649"/>
      <c r="E106" s="653"/>
      <c r="F106" s="646"/>
      <c r="G106" s="646"/>
      <c r="H106" s="646"/>
      <c r="I106" s="646"/>
      <c r="J106" s="646"/>
      <c r="K106" s="646"/>
      <c r="L106" s="646"/>
      <c r="M106" s="646"/>
      <c r="N106" s="646"/>
      <c r="O106" s="735"/>
      <c r="P106" s="735"/>
      <c r="Q106" s="640"/>
      <c r="S106" s="733"/>
      <c r="T106" s="734"/>
    </row>
    <row r="107" spans="1:20" ht="42" customHeight="1" x14ac:dyDescent="0.5">
      <c r="A107" s="725">
        <v>107</v>
      </c>
      <c r="B107" s="649"/>
      <c r="C107" s="643"/>
      <c r="D107" s="649"/>
      <c r="E107" s="740" t="s">
        <v>311</v>
      </c>
      <c r="F107" s="646"/>
      <c r="G107" s="742" t="s">
        <v>275</v>
      </c>
      <c r="H107" s="742" t="s">
        <v>319</v>
      </c>
      <c r="I107" s="742" t="s">
        <v>320</v>
      </c>
      <c r="J107" s="742" t="s">
        <v>321</v>
      </c>
      <c r="K107" s="742" t="s">
        <v>322</v>
      </c>
      <c r="L107" s="742" t="s">
        <v>317</v>
      </c>
      <c r="M107" s="742" t="s">
        <v>318</v>
      </c>
      <c r="N107" s="683" t="s">
        <v>12</v>
      </c>
      <c r="O107" s="743" t="s">
        <v>92</v>
      </c>
      <c r="P107" s="744" t="s">
        <v>325</v>
      </c>
      <c r="Q107" s="640"/>
      <c r="S107" s="733"/>
      <c r="T107" s="734"/>
    </row>
    <row r="108" spans="1:20" ht="15" customHeight="1" x14ac:dyDescent="0.45">
      <c r="A108" s="725">
        <v>108</v>
      </c>
      <c r="B108" s="649"/>
      <c r="C108" s="643"/>
      <c r="D108" s="649"/>
      <c r="E108" s="738" t="s">
        <v>308</v>
      </c>
      <c r="F108" s="649"/>
      <c r="G108" s="528"/>
      <c r="H108" s="528"/>
      <c r="I108" s="528"/>
      <c r="J108" s="528"/>
      <c r="K108" s="528"/>
      <c r="L108" s="528"/>
      <c r="M108" s="528"/>
      <c r="N108" s="530">
        <f>G108-H108+I108+J108-K108+L108+M108</f>
        <v>0</v>
      </c>
      <c r="O108" s="528"/>
      <c r="P108" s="528"/>
      <c r="Q108" s="640"/>
      <c r="S108" s="733"/>
      <c r="T108" s="734"/>
    </row>
    <row r="109" spans="1:20" ht="15" customHeight="1" x14ac:dyDescent="0.45">
      <c r="A109" s="725">
        <v>109</v>
      </c>
      <c r="B109" s="649"/>
      <c r="C109" s="643"/>
      <c r="D109" s="649"/>
      <c r="E109" s="738" t="s">
        <v>309</v>
      </c>
      <c r="F109" s="649"/>
      <c r="G109" s="528"/>
      <c r="H109" s="528"/>
      <c r="I109" s="528"/>
      <c r="J109" s="528"/>
      <c r="K109" s="528"/>
      <c r="L109" s="528"/>
      <c r="M109" s="528"/>
      <c r="N109" s="530">
        <f t="shared" ref="N109:N115" si="3">G109-H109+I109+J109-K109+L109+M109</f>
        <v>0</v>
      </c>
      <c r="O109" s="528"/>
      <c r="P109" s="528"/>
      <c r="Q109" s="640"/>
      <c r="S109" s="733"/>
      <c r="T109" s="734"/>
    </row>
    <row r="110" spans="1:20" ht="15" customHeight="1" x14ac:dyDescent="0.45">
      <c r="A110" s="725">
        <v>110</v>
      </c>
      <c r="B110" s="649"/>
      <c r="C110" s="643"/>
      <c r="D110" s="649"/>
      <c r="E110" s="738" t="s">
        <v>310</v>
      </c>
      <c r="F110" s="649"/>
      <c r="G110" s="528"/>
      <c r="H110" s="528"/>
      <c r="I110" s="528"/>
      <c r="J110" s="528"/>
      <c r="K110" s="528"/>
      <c r="L110" s="528"/>
      <c r="M110" s="528"/>
      <c r="N110" s="530">
        <f t="shared" si="3"/>
        <v>0</v>
      </c>
      <c r="O110" s="528"/>
      <c r="P110" s="528"/>
      <c r="Q110" s="640"/>
      <c r="S110" s="733"/>
      <c r="T110" s="734"/>
    </row>
    <row r="111" spans="1:20" ht="15" customHeight="1" thickBot="1" x14ac:dyDescent="0.5">
      <c r="A111" s="725">
        <v>111</v>
      </c>
      <c r="B111" s="649"/>
      <c r="C111" s="643"/>
      <c r="D111" s="649"/>
      <c r="E111" s="681" t="s">
        <v>339</v>
      </c>
      <c r="F111" s="649"/>
      <c r="G111" s="528"/>
      <c r="H111" s="528"/>
      <c r="I111" s="528"/>
      <c r="J111" s="528"/>
      <c r="K111" s="528"/>
      <c r="L111" s="528"/>
      <c r="M111" s="528"/>
      <c r="N111" s="530">
        <f t="shared" si="3"/>
        <v>0</v>
      </c>
      <c r="O111" s="528"/>
      <c r="P111" s="528"/>
      <c r="Q111" s="640"/>
      <c r="S111" s="733"/>
      <c r="T111" s="734"/>
    </row>
    <row r="112" spans="1:20" ht="15" customHeight="1" thickBot="1" x14ac:dyDescent="0.5">
      <c r="A112" s="725">
        <v>112</v>
      </c>
      <c r="B112" s="649"/>
      <c r="C112" s="643"/>
      <c r="D112" s="649"/>
      <c r="E112" s="653" t="s">
        <v>323</v>
      </c>
      <c r="F112" s="649"/>
      <c r="G112" s="650">
        <f>SUM(G108:G111)</f>
        <v>0</v>
      </c>
      <c r="H112" s="650">
        <f t="shared" ref="H112:M112" si="4">SUM(H108:H111)</f>
        <v>0</v>
      </c>
      <c r="I112" s="650">
        <f t="shared" si="4"/>
        <v>0</v>
      </c>
      <c r="J112" s="650">
        <f t="shared" si="4"/>
        <v>0</v>
      </c>
      <c r="K112" s="650">
        <f t="shared" si="4"/>
        <v>0</v>
      </c>
      <c r="L112" s="650">
        <f t="shared" si="4"/>
        <v>0</v>
      </c>
      <c r="M112" s="650">
        <f t="shared" si="4"/>
        <v>0</v>
      </c>
      <c r="N112" s="650">
        <f>SUM(N108:N111)</f>
        <v>0</v>
      </c>
      <c r="O112" s="732"/>
      <c r="P112" s="732"/>
      <c r="Q112" s="640"/>
      <c r="R112" s="735" t="str">
        <f>IF(G112-H112+I112+J112-K112+L112+M112=N112,"OK","ERROR")</f>
        <v>OK</v>
      </c>
      <c r="S112" s="733"/>
      <c r="T112" s="734"/>
    </row>
    <row r="113" spans="1:20" ht="40.5" customHeight="1" thickBot="1" x14ac:dyDescent="0.55000000000000004">
      <c r="A113" s="725">
        <v>113</v>
      </c>
      <c r="B113" s="649"/>
      <c r="C113" s="643"/>
      <c r="D113" s="649"/>
      <c r="E113" s="740" t="s">
        <v>340</v>
      </c>
      <c r="F113" s="649"/>
      <c r="G113" s="742" t="s">
        <v>275</v>
      </c>
      <c r="H113" s="742" t="s">
        <v>319</v>
      </c>
      <c r="I113" s="742" t="s">
        <v>320</v>
      </c>
      <c r="J113" s="742" t="s">
        <v>321</v>
      </c>
      <c r="K113" s="742" t="s">
        <v>322</v>
      </c>
      <c r="L113" s="742" t="s">
        <v>317</v>
      </c>
      <c r="M113" s="742" t="s">
        <v>318</v>
      </c>
      <c r="N113" s="650" t="s">
        <v>12</v>
      </c>
      <c r="O113" s="743" t="s">
        <v>92</v>
      </c>
      <c r="P113" s="744" t="s">
        <v>325</v>
      </c>
      <c r="Q113" s="640"/>
      <c r="S113" s="733"/>
      <c r="T113" s="734"/>
    </row>
    <row r="114" spans="1:20" ht="15" customHeight="1" x14ac:dyDescent="0.45">
      <c r="A114" s="725">
        <v>114</v>
      </c>
      <c r="B114" s="649"/>
      <c r="C114" s="643"/>
      <c r="D114" s="649"/>
      <c r="E114" s="681" t="s">
        <v>312</v>
      </c>
      <c r="F114" s="646"/>
      <c r="G114" s="528"/>
      <c r="H114" s="528"/>
      <c r="I114" s="528"/>
      <c r="J114" s="528"/>
      <c r="K114" s="528"/>
      <c r="L114" s="528"/>
      <c r="M114" s="528"/>
      <c r="N114" s="530">
        <f t="shared" si="3"/>
        <v>0</v>
      </c>
      <c r="O114" s="528"/>
      <c r="P114" s="528"/>
      <c r="Q114" s="640"/>
      <c r="S114" s="733"/>
      <c r="T114" s="734"/>
    </row>
    <row r="115" spans="1:20" ht="15" customHeight="1" thickBot="1" x14ac:dyDescent="0.5">
      <c r="A115" s="725">
        <v>115</v>
      </c>
      <c r="B115" s="649"/>
      <c r="C115" s="643"/>
      <c r="D115" s="649"/>
      <c r="E115" s="681" t="s">
        <v>123</v>
      </c>
      <c r="F115" s="646"/>
      <c r="G115" s="528"/>
      <c r="H115" s="528"/>
      <c r="I115" s="528"/>
      <c r="J115" s="528"/>
      <c r="K115" s="528"/>
      <c r="L115" s="528"/>
      <c r="M115" s="528"/>
      <c r="N115" s="530">
        <f t="shared" si="3"/>
        <v>0</v>
      </c>
      <c r="O115" s="528"/>
      <c r="P115" s="528"/>
      <c r="Q115" s="640"/>
    </row>
    <row r="116" spans="1:20" ht="15" customHeight="1" thickBot="1" x14ac:dyDescent="0.55000000000000004">
      <c r="A116" s="725">
        <v>116</v>
      </c>
      <c r="B116" s="649"/>
      <c r="C116" s="643"/>
      <c r="D116" s="649"/>
      <c r="E116" s="741" t="s">
        <v>313</v>
      </c>
      <c r="F116" s="646"/>
      <c r="G116" s="650">
        <f>G105+G112+G114+G115</f>
        <v>0</v>
      </c>
      <c r="H116" s="650">
        <f t="shared" ref="H116:N116" si="5">H105+H112+H114+H115</f>
        <v>0</v>
      </c>
      <c r="I116" s="650">
        <f t="shared" si="5"/>
        <v>0</v>
      </c>
      <c r="J116" s="650">
        <f t="shared" si="5"/>
        <v>0</v>
      </c>
      <c r="K116" s="650">
        <f t="shared" si="5"/>
        <v>0</v>
      </c>
      <c r="L116" s="650">
        <f t="shared" si="5"/>
        <v>0</v>
      </c>
      <c r="M116" s="650">
        <f t="shared" si="5"/>
        <v>0</v>
      </c>
      <c r="N116" s="650">
        <f t="shared" si="5"/>
        <v>0</v>
      </c>
      <c r="O116" s="642"/>
      <c r="P116" s="642"/>
      <c r="Q116" s="640"/>
      <c r="R116" s="735" t="str">
        <f>IF(G116-H116+I116+J116-K116+L116+M116=N116,"OK","ERROR")</f>
        <v>OK</v>
      </c>
    </row>
    <row r="117" spans="1:20" ht="39" customHeight="1" x14ac:dyDescent="0.5">
      <c r="A117" s="725">
        <v>117</v>
      </c>
      <c r="B117" s="649"/>
      <c r="C117" s="643"/>
      <c r="D117" s="649"/>
      <c r="E117" s="740" t="s">
        <v>341</v>
      </c>
      <c r="F117" s="646"/>
      <c r="G117" s="742" t="s">
        <v>275</v>
      </c>
      <c r="H117" s="742" t="s">
        <v>319</v>
      </c>
      <c r="I117" s="742" t="s">
        <v>320</v>
      </c>
      <c r="J117" s="742" t="s">
        <v>321</v>
      </c>
      <c r="K117" s="742" t="s">
        <v>322</v>
      </c>
      <c r="L117" s="742" t="s">
        <v>317</v>
      </c>
      <c r="M117" s="742" t="s">
        <v>318</v>
      </c>
      <c r="N117" s="683" t="s">
        <v>12</v>
      </c>
      <c r="O117" s="743" t="s">
        <v>92</v>
      </c>
      <c r="P117" s="744" t="s">
        <v>325</v>
      </c>
      <c r="Q117" s="640"/>
    </row>
    <row r="118" spans="1:20" ht="15" customHeight="1" x14ac:dyDescent="0.45">
      <c r="A118" s="725">
        <v>118</v>
      </c>
      <c r="B118" s="649"/>
      <c r="C118" s="643"/>
      <c r="D118" s="649"/>
      <c r="E118" s="681" t="s">
        <v>324</v>
      </c>
      <c r="F118" s="646"/>
      <c r="G118" s="528"/>
      <c r="H118" s="528"/>
      <c r="I118" s="528"/>
      <c r="J118" s="528"/>
      <c r="K118" s="528"/>
      <c r="L118" s="528"/>
      <c r="M118" s="528"/>
      <c r="N118" s="530">
        <f t="shared" ref="N118:N120" si="6">G118-H118+I118+J118-K118+L118+M118</f>
        <v>0</v>
      </c>
      <c r="O118" s="528"/>
      <c r="P118" s="528"/>
      <c r="Q118" s="640"/>
    </row>
    <row r="119" spans="1:20" ht="15" customHeight="1" x14ac:dyDescent="0.45">
      <c r="A119" s="725">
        <v>119</v>
      </c>
      <c r="B119" s="649"/>
      <c r="C119" s="643"/>
      <c r="D119" s="649"/>
      <c r="E119" s="681" t="s">
        <v>314</v>
      </c>
      <c r="F119" s="646"/>
      <c r="G119" s="528"/>
      <c r="H119" s="528"/>
      <c r="I119" s="528"/>
      <c r="J119" s="528"/>
      <c r="K119" s="528"/>
      <c r="L119" s="528"/>
      <c r="M119" s="528"/>
      <c r="N119" s="530">
        <f t="shared" si="6"/>
        <v>0</v>
      </c>
      <c r="O119" s="528"/>
      <c r="P119" s="528"/>
      <c r="Q119" s="640"/>
      <c r="R119" s="735"/>
    </row>
    <row r="120" spans="1:20" ht="15" customHeight="1" thickBot="1" x14ac:dyDescent="0.5">
      <c r="A120" s="725">
        <v>120</v>
      </c>
      <c r="B120" s="649"/>
      <c r="C120" s="643"/>
      <c r="D120" s="649"/>
      <c r="E120" s="681" t="s">
        <v>315</v>
      </c>
      <c r="F120" s="646"/>
      <c r="G120" s="528"/>
      <c r="H120" s="528"/>
      <c r="I120" s="528"/>
      <c r="J120" s="528"/>
      <c r="K120" s="528"/>
      <c r="L120" s="528"/>
      <c r="M120" s="528"/>
      <c r="N120" s="530">
        <f t="shared" si="6"/>
        <v>0</v>
      </c>
      <c r="O120" s="642"/>
      <c r="P120" s="642"/>
      <c r="Q120" s="640"/>
    </row>
    <row r="121" spans="1:20" ht="15" customHeight="1" thickBot="1" x14ac:dyDescent="0.55000000000000004">
      <c r="A121" s="725">
        <v>121</v>
      </c>
      <c r="B121" s="649"/>
      <c r="C121" s="643"/>
      <c r="D121" s="649"/>
      <c r="E121" s="741" t="s">
        <v>316</v>
      </c>
      <c r="F121" s="646"/>
      <c r="G121" s="650">
        <f>SUM(G118:G120)</f>
        <v>0</v>
      </c>
      <c r="H121" s="650">
        <f t="shared" ref="H121:N121" si="7">SUM(H118:H120)</f>
        <v>0</v>
      </c>
      <c r="I121" s="650">
        <f t="shared" si="7"/>
        <v>0</v>
      </c>
      <c r="J121" s="650">
        <f t="shared" si="7"/>
        <v>0</v>
      </c>
      <c r="K121" s="650">
        <f t="shared" si="7"/>
        <v>0</v>
      </c>
      <c r="L121" s="650">
        <f t="shared" si="7"/>
        <v>0</v>
      </c>
      <c r="M121" s="650">
        <f t="shared" si="7"/>
        <v>0</v>
      </c>
      <c r="N121" s="650">
        <f t="shared" si="7"/>
        <v>0</v>
      </c>
      <c r="O121" s="642"/>
      <c r="P121" s="642"/>
      <c r="Q121" s="640"/>
      <c r="R121" s="735" t="str">
        <f>IF(G121-H121+I121+J121-K121+L121+M121=N121,"OK","ERROR")</f>
        <v>OK</v>
      </c>
    </row>
    <row r="122" spans="1:20" ht="15" customHeight="1" thickBot="1" x14ac:dyDescent="0.55000000000000004">
      <c r="A122" s="725">
        <v>122</v>
      </c>
      <c r="B122" s="649"/>
      <c r="C122" s="643"/>
      <c r="D122" s="649"/>
      <c r="E122" s="741"/>
      <c r="F122" s="646"/>
      <c r="G122" s="732"/>
      <c r="H122" s="732"/>
      <c r="I122" s="732"/>
      <c r="J122" s="732"/>
      <c r="K122" s="732"/>
      <c r="L122" s="732"/>
      <c r="M122" s="732"/>
      <c r="N122" s="732"/>
      <c r="O122" s="642"/>
      <c r="P122" s="642"/>
      <c r="Q122" s="640"/>
      <c r="R122" s="735"/>
    </row>
    <row r="123" spans="1:20" ht="15" customHeight="1" thickBot="1" x14ac:dyDescent="0.55000000000000004">
      <c r="A123" s="725">
        <v>123</v>
      </c>
      <c r="B123" s="649"/>
      <c r="C123" s="643"/>
      <c r="D123" s="649"/>
      <c r="E123" s="741"/>
      <c r="F123" s="741" t="s">
        <v>1088</v>
      </c>
      <c r="G123" s="650">
        <f>G116+G121</f>
        <v>0</v>
      </c>
      <c r="H123" s="650">
        <f t="shared" ref="H123:N123" si="8">H116+H121</f>
        <v>0</v>
      </c>
      <c r="I123" s="650">
        <f t="shared" si="8"/>
        <v>0</v>
      </c>
      <c r="J123" s="650">
        <f t="shared" si="8"/>
        <v>0</v>
      </c>
      <c r="K123" s="650">
        <f t="shared" si="8"/>
        <v>0</v>
      </c>
      <c r="L123" s="650">
        <f t="shared" si="8"/>
        <v>0</v>
      </c>
      <c r="M123" s="650">
        <f t="shared" si="8"/>
        <v>0</v>
      </c>
      <c r="N123" s="650">
        <f t="shared" si="8"/>
        <v>0</v>
      </c>
      <c r="O123" s="642"/>
      <c r="P123" s="642"/>
      <c r="Q123" s="640"/>
      <c r="R123" s="735" t="str">
        <f>IF(G123-H123+I123+J123-K123+L123+M123=N123,"OK","ERROR")</f>
        <v>OK</v>
      </c>
    </row>
    <row r="124" spans="1:20" ht="42.75" customHeight="1" thickBot="1" x14ac:dyDescent="0.5">
      <c r="A124" s="725">
        <v>124</v>
      </c>
      <c r="B124" s="649"/>
      <c r="C124" s="643"/>
      <c r="D124" s="643"/>
      <c r="E124" s="643"/>
      <c r="F124" s="643"/>
      <c r="G124" s="742" t="s">
        <v>275</v>
      </c>
      <c r="H124" s="742" t="s">
        <v>319</v>
      </c>
      <c r="I124" s="742" t="s">
        <v>320</v>
      </c>
      <c r="J124" s="643"/>
      <c r="K124" s="747" t="s">
        <v>510</v>
      </c>
      <c r="L124" s="643"/>
      <c r="M124" s="643"/>
      <c r="N124" s="683" t="s">
        <v>12</v>
      </c>
      <c r="O124" s="743" t="s">
        <v>1091</v>
      </c>
      <c r="P124" s="744" t="s">
        <v>1092</v>
      </c>
      <c r="Q124" s="640"/>
    </row>
    <row r="125" spans="1:20" ht="15" customHeight="1" thickBot="1" x14ac:dyDescent="0.55000000000000004">
      <c r="A125" s="725">
        <v>125</v>
      </c>
      <c r="B125" s="649"/>
      <c r="C125" s="643"/>
      <c r="D125" s="643"/>
      <c r="E125" s="741"/>
      <c r="F125" s="741" t="s">
        <v>347</v>
      </c>
      <c r="G125" s="528"/>
      <c r="H125" s="528"/>
      <c r="I125" s="528"/>
      <c r="J125" s="643"/>
      <c r="K125" s="528"/>
      <c r="L125" s="643"/>
      <c r="M125" s="643"/>
      <c r="N125" s="691">
        <f>G125-H125+I125-K125</f>
        <v>0</v>
      </c>
      <c r="O125" s="420"/>
      <c r="P125" s="528"/>
      <c r="Q125" s="640"/>
    </row>
    <row r="126" spans="1:20" ht="15" customHeight="1" thickBot="1" x14ac:dyDescent="0.5">
      <c r="A126" s="725">
        <v>126</v>
      </c>
      <c r="B126" s="649"/>
      <c r="C126" s="643"/>
      <c r="D126" s="643"/>
      <c r="E126" s="643"/>
      <c r="F126" s="643"/>
      <c r="G126" s="643"/>
      <c r="H126" s="643"/>
      <c r="I126" s="643"/>
      <c r="J126" s="643"/>
      <c r="K126" s="643"/>
      <c r="L126" s="643"/>
      <c r="M126" s="643"/>
      <c r="N126" s="643"/>
      <c r="O126" s="643"/>
      <c r="P126" s="642"/>
      <c r="Q126" s="640"/>
    </row>
    <row r="127" spans="1:20" ht="15" customHeight="1" thickBot="1" x14ac:dyDescent="0.55000000000000004">
      <c r="A127" s="725">
        <v>127</v>
      </c>
      <c r="B127" s="649"/>
      <c r="C127" s="643"/>
      <c r="D127" s="649"/>
      <c r="E127" s="741" t="s">
        <v>326</v>
      </c>
      <c r="F127" s="646"/>
      <c r="G127" s="650">
        <f>G123+G125</f>
        <v>0</v>
      </c>
      <c r="H127" s="650">
        <f t="shared" ref="H127:N127" si="9">H123+H125</f>
        <v>0</v>
      </c>
      <c r="I127" s="650">
        <f t="shared" si="9"/>
        <v>0</v>
      </c>
      <c r="J127" s="650">
        <f t="shared" si="9"/>
        <v>0</v>
      </c>
      <c r="K127" s="650">
        <f t="shared" si="9"/>
        <v>0</v>
      </c>
      <c r="L127" s="650">
        <f t="shared" si="9"/>
        <v>0</v>
      </c>
      <c r="M127" s="650">
        <f t="shared" si="9"/>
        <v>0</v>
      </c>
      <c r="N127" s="650">
        <f t="shared" si="9"/>
        <v>0</v>
      </c>
      <c r="O127" s="642"/>
      <c r="P127" s="642"/>
      <c r="Q127" s="640"/>
      <c r="R127" s="735" t="str">
        <f>IF(G127-H127+I127+J127-K127+L127+M127=N127,"OK","ERROR")</f>
        <v>OK</v>
      </c>
    </row>
    <row r="128" spans="1:20" ht="15" customHeight="1" x14ac:dyDescent="0.45">
      <c r="A128" s="725">
        <v>128</v>
      </c>
      <c r="B128" s="649"/>
      <c r="C128" s="643"/>
      <c r="D128" s="649"/>
      <c r="E128" s="681"/>
      <c r="F128" s="646"/>
      <c r="G128" s="732"/>
      <c r="H128" s="732"/>
      <c r="I128" s="732"/>
      <c r="J128" s="732"/>
      <c r="K128" s="732"/>
      <c r="L128" s="732"/>
      <c r="M128" s="732"/>
      <c r="N128" s="642"/>
      <c r="O128" s="642"/>
      <c r="P128" s="642"/>
      <c r="Q128" s="640"/>
    </row>
  </sheetData>
  <sheetProtection formatRows="0" insertRows="0"/>
  <mergeCells count="35">
    <mergeCell ref="C93:D93"/>
    <mergeCell ref="F93:I93"/>
    <mergeCell ref="J93:M93"/>
    <mergeCell ref="C91:D91"/>
    <mergeCell ref="F91:I91"/>
    <mergeCell ref="J91:M91"/>
    <mergeCell ref="C92:D92"/>
    <mergeCell ref="F92:I92"/>
    <mergeCell ref="J92:M92"/>
    <mergeCell ref="F88:I88"/>
    <mergeCell ref="J88:M88"/>
    <mergeCell ref="F89:I89"/>
    <mergeCell ref="J89:M89"/>
    <mergeCell ref="F90:I90"/>
    <mergeCell ref="J90:M90"/>
    <mergeCell ref="L84:P84"/>
    <mergeCell ref="C86:D86"/>
    <mergeCell ref="F86:I86"/>
    <mergeCell ref="J86:M86"/>
    <mergeCell ref="C87:D87"/>
    <mergeCell ref="F87:I87"/>
    <mergeCell ref="J87:M87"/>
    <mergeCell ref="M78:N78"/>
    <mergeCell ref="O78:P78"/>
    <mergeCell ref="N2:P2"/>
    <mergeCell ref="N3:P3"/>
    <mergeCell ref="A5:Q5"/>
    <mergeCell ref="M27:N27"/>
    <mergeCell ref="O27:P27"/>
    <mergeCell ref="C51:P51"/>
    <mergeCell ref="M59:N59"/>
    <mergeCell ref="O59:P59"/>
    <mergeCell ref="M68:N68"/>
    <mergeCell ref="O68:P68"/>
    <mergeCell ref="M77:P77"/>
  </mergeCells>
  <conditionalFormatting sqref="N97:N104 N114:N115">
    <cfRule type="expression" dxfId="19" priority="10" stopIfTrue="1">
      <formula>$T$97&lt;&gt;TRUE</formula>
    </cfRule>
  </conditionalFormatting>
  <conditionalFormatting sqref="N107:N111">
    <cfRule type="expression" dxfId="18" priority="9" stopIfTrue="1">
      <formula>$T$97&lt;&gt;TRUE</formula>
    </cfRule>
  </conditionalFormatting>
  <conditionalFormatting sqref="N118:N120">
    <cfRule type="expression" dxfId="17" priority="8" stopIfTrue="1">
      <formula>$T$97&lt;&gt;TRUE</formula>
    </cfRule>
  </conditionalFormatting>
  <conditionalFormatting sqref="N117">
    <cfRule type="expression" dxfId="16" priority="7" stopIfTrue="1">
      <formula>$T$97&lt;&gt;TRUE</formula>
    </cfRule>
  </conditionalFormatting>
  <conditionalFormatting sqref="N105 N112 N115">
    <cfRule type="expression" dxfId="15" priority="11" stopIfTrue="1">
      <formula>$T$104&lt;&gt;TRUE</formula>
    </cfRule>
  </conditionalFormatting>
  <conditionalFormatting sqref="N124">
    <cfRule type="expression" dxfId="14" priority="6" stopIfTrue="1">
      <formula>$T$97&lt;&gt;TRUE</formula>
    </cfRule>
  </conditionalFormatting>
  <conditionalFormatting sqref="N125">
    <cfRule type="expression" dxfId="13" priority="5" stopIfTrue="1">
      <formula>$T$97&lt;&gt;TRUE</formula>
    </cfRule>
  </conditionalFormatting>
  <conditionalFormatting sqref="N113">
    <cfRule type="expression" dxfId="12" priority="4" stopIfTrue="1">
      <formula>$T$104&lt;&gt;TRUE</formula>
    </cfRule>
  </conditionalFormatting>
  <conditionalFormatting sqref="N121">
    <cfRule type="expression" dxfId="11" priority="3" stopIfTrue="1">
      <formula>$T$104&lt;&gt;TRUE</formula>
    </cfRule>
  </conditionalFormatting>
  <conditionalFormatting sqref="N123">
    <cfRule type="expression" dxfId="10" priority="2" stopIfTrue="1">
      <formula>$T$104&lt;&gt;TRUE</formula>
    </cfRule>
  </conditionalFormatting>
  <conditionalFormatting sqref="N127">
    <cfRule type="expression" dxfId="9" priority="1" stopIfTrue="1">
      <formula>$T$104&lt;&gt;TRUE</formula>
    </cfRule>
  </conditionalFormatting>
  <dataValidations count="2">
    <dataValidation allowBlank="1" showInputMessage="1" showErrorMessage="1" prompt="Please enter text" sqref="F86:F93 J86:J93" xr:uid="{7942A4C4-180C-4491-95D2-E9D826CD8423}"/>
    <dataValidation allowBlank="1" showErrorMessage="1" sqref="F94:P94" xr:uid="{6F4FE19C-ACF1-4EAD-8D03-F33B57378EED}"/>
  </dataValidations>
  <pageMargins left="0.70866141732283472" right="0.70866141732283472" top="0.74803149606299213" bottom="0.74803149606299213" header="0.31496062992125984" footer="0.31496062992125984"/>
  <pageSetup paperSize="9" scale="55" fitToHeight="3" orientation="landscape" r:id="rId1"/>
  <headerFooter alignWithMargins="0">
    <oddHeader>&amp;CCommerce Commission Information Disclosure Template</oddHeader>
    <oddFooter>&amp;L&amp;F&amp;C&amp;P&amp;R&amp;A</oddFooter>
  </headerFooter>
  <rowBreaks count="2" manualBreakCount="2">
    <brk id="51" max="15" man="1"/>
    <brk id="76"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F264F-567A-44F7-8370-E71C12CCFBAD}">
  <sheetPr>
    <tabColor rgb="FF99CCFF"/>
  </sheetPr>
  <dimension ref="A1:T122"/>
  <sheetViews>
    <sheetView showGridLines="0" view="pageBreakPreview" zoomScaleNormal="100" zoomScaleSheetLayoutView="100" workbookViewId="0"/>
  </sheetViews>
  <sheetFormatPr defaultColWidth="9.1328125" defaultRowHeight="14.25" x14ac:dyDescent="0.45"/>
  <cols>
    <col min="1" max="1" width="5.1328125" style="569" customWidth="1"/>
    <col min="2" max="2" width="3.1328125" style="569" customWidth="1"/>
    <col min="3" max="3" width="6.1328125" style="569" customWidth="1"/>
    <col min="4" max="4" width="2.265625" style="581" customWidth="1"/>
    <col min="5" max="5" width="1.73046875" style="569" customWidth="1"/>
    <col min="6" max="6" width="41.265625" style="569" customWidth="1"/>
    <col min="7" max="11" width="16" style="569" customWidth="1"/>
    <col min="12" max="16" width="16.1328125" style="569" customWidth="1"/>
    <col min="17" max="17" width="2.73046875" style="569" customWidth="1"/>
    <col min="18" max="18" width="20.73046875" style="584" customWidth="1"/>
    <col min="19" max="19" width="33.1328125" style="569" customWidth="1"/>
    <col min="20" max="20" width="14" style="569" customWidth="1"/>
    <col min="21" max="16384" width="9.1328125" style="569"/>
  </cols>
  <sheetData>
    <row r="1" spans="1:20" s="571" customFormat="1" ht="15" customHeight="1" x14ac:dyDescent="0.45">
      <c r="A1" s="567"/>
      <c r="B1" s="663"/>
      <c r="C1" s="663"/>
      <c r="D1" s="663"/>
      <c r="E1" s="663"/>
      <c r="F1" s="663"/>
      <c r="G1" s="663"/>
      <c r="H1" s="663"/>
      <c r="I1" s="663"/>
      <c r="J1" s="663"/>
      <c r="K1" s="663"/>
      <c r="L1" s="663"/>
      <c r="M1" s="663"/>
      <c r="N1" s="663"/>
      <c r="O1" s="663"/>
      <c r="P1" s="663"/>
      <c r="Q1" s="723"/>
      <c r="R1" s="584"/>
      <c r="S1" s="569"/>
      <c r="T1" s="569"/>
    </row>
    <row r="2" spans="1:20" s="571" customFormat="1" ht="18" customHeight="1" x14ac:dyDescent="0.5">
      <c r="A2" s="662"/>
      <c r="B2" s="656"/>
      <c r="C2" s="656"/>
      <c r="D2" s="656"/>
      <c r="E2" s="656"/>
      <c r="F2" s="656"/>
      <c r="G2" s="656"/>
      <c r="H2" s="656"/>
      <c r="I2" s="656"/>
      <c r="J2" s="656"/>
      <c r="K2" s="656"/>
      <c r="L2" s="656"/>
      <c r="M2" s="661" t="s">
        <v>8</v>
      </c>
      <c r="N2" s="1184" t="s">
        <v>431</v>
      </c>
      <c r="O2" s="1185"/>
      <c r="P2" s="1186"/>
      <c r="Q2" s="724"/>
      <c r="R2" s="584"/>
      <c r="S2" s="569"/>
      <c r="T2" s="569"/>
    </row>
    <row r="3" spans="1:20" s="571" customFormat="1" ht="18" customHeight="1" x14ac:dyDescent="0.5">
      <c r="A3" s="662"/>
      <c r="B3" s="656"/>
      <c r="C3" s="656"/>
      <c r="D3" s="656"/>
      <c r="E3" s="656"/>
      <c r="F3" s="656"/>
      <c r="G3" s="656"/>
      <c r="H3" s="656"/>
      <c r="I3" s="656"/>
      <c r="J3" s="656"/>
      <c r="K3" s="656"/>
      <c r="L3" s="656"/>
      <c r="M3" s="661" t="s">
        <v>122</v>
      </c>
      <c r="N3" s="1198" t="str">
        <f>IF(ISNUMBER(CoverSheet!$C$11),CoverSheet!$C$11,"")</f>
        <v/>
      </c>
      <c r="O3" s="1199"/>
      <c r="P3" s="1200"/>
      <c r="Q3" s="724"/>
      <c r="R3" s="584"/>
      <c r="S3" s="569"/>
      <c r="T3" s="569"/>
    </row>
    <row r="4" spans="1:20" s="571" customFormat="1" ht="20.25" customHeight="1" x14ac:dyDescent="0.65">
      <c r="A4" s="660" t="s">
        <v>1203</v>
      </c>
      <c r="B4" s="656"/>
      <c r="C4" s="656"/>
      <c r="D4" s="656"/>
      <c r="E4" s="656"/>
      <c r="F4" s="656"/>
      <c r="G4" s="656"/>
      <c r="H4" s="656"/>
      <c r="I4" s="656"/>
      <c r="J4" s="656"/>
      <c r="K4" s="656"/>
      <c r="L4" s="656"/>
      <c r="M4" s="658"/>
      <c r="N4" s="656"/>
      <c r="O4" s="656"/>
      <c r="P4" s="656"/>
      <c r="Q4" s="724"/>
      <c r="R4" s="582"/>
      <c r="S4" s="569"/>
      <c r="T4" s="569"/>
    </row>
    <row r="5" spans="1:20" ht="48" customHeight="1" x14ac:dyDescent="0.45">
      <c r="A5" s="1182" t="s">
        <v>1183</v>
      </c>
      <c r="B5" s="1183"/>
      <c r="C5" s="1183"/>
      <c r="D5" s="1183"/>
      <c r="E5" s="1183"/>
      <c r="F5" s="1183"/>
      <c r="G5" s="1183"/>
      <c r="H5" s="1183"/>
      <c r="I5" s="1183"/>
      <c r="J5" s="1183"/>
      <c r="K5" s="1183"/>
      <c r="L5" s="1183"/>
      <c r="M5" s="1183"/>
      <c r="N5" s="1183"/>
      <c r="O5" s="1183"/>
      <c r="P5" s="1183"/>
      <c r="Q5" s="1202"/>
      <c r="R5" s="582"/>
    </row>
    <row r="6" spans="1:20" s="571" customFormat="1" ht="15" customHeight="1" x14ac:dyDescent="0.45">
      <c r="A6" s="659" t="s">
        <v>138</v>
      </c>
      <c r="B6" s="658"/>
      <c r="C6" s="657"/>
      <c r="D6" s="656"/>
      <c r="E6" s="656"/>
      <c r="F6" s="656"/>
      <c r="G6" s="656"/>
      <c r="H6" s="656"/>
      <c r="I6" s="656"/>
      <c r="J6" s="656"/>
      <c r="K6" s="656"/>
      <c r="L6" s="656"/>
      <c r="M6" s="656"/>
      <c r="N6" s="656"/>
      <c r="O6" s="656"/>
      <c r="P6" s="656"/>
      <c r="Q6" s="724"/>
      <c r="R6" s="582"/>
      <c r="S6" s="569"/>
      <c r="T6" s="569"/>
    </row>
    <row r="7" spans="1:20" ht="30" customHeight="1" x14ac:dyDescent="0.55000000000000004">
      <c r="A7" s="725">
        <v>7</v>
      </c>
      <c r="B7" s="641"/>
      <c r="C7" s="671" t="s">
        <v>1204</v>
      </c>
      <c r="D7" s="641"/>
      <c r="E7" s="641"/>
      <c r="F7" s="641"/>
      <c r="G7" s="641"/>
      <c r="H7" s="641"/>
      <c r="I7" s="641"/>
      <c r="J7" s="649"/>
      <c r="K7" s="649"/>
      <c r="L7" s="683" t="s">
        <v>44</v>
      </c>
      <c r="M7" s="683" t="s">
        <v>44</v>
      </c>
      <c r="N7" s="683" t="s">
        <v>44</v>
      </c>
      <c r="O7" s="683" t="s">
        <v>44</v>
      </c>
      <c r="P7" s="683" t="s">
        <v>44</v>
      </c>
      <c r="Q7" s="686"/>
      <c r="R7" s="582"/>
    </row>
    <row r="8" spans="1:20" x14ac:dyDescent="0.45">
      <c r="A8" s="725">
        <v>8</v>
      </c>
      <c r="B8" s="641"/>
      <c r="C8" s="649"/>
      <c r="D8" s="649"/>
      <c r="E8" s="649"/>
      <c r="F8" s="649"/>
      <c r="G8" s="649"/>
      <c r="H8" s="649"/>
      <c r="I8" s="649"/>
      <c r="J8" s="649"/>
      <c r="K8" s="649" t="s">
        <v>432</v>
      </c>
      <c r="L8" s="726" t="s">
        <v>433</v>
      </c>
      <c r="M8" s="726" t="s">
        <v>434</v>
      </c>
      <c r="N8" s="726" t="s">
        <v>14</v>
      </c>
      <c r="O8" s="726" t="s">
        <v>15</v>
      </c>
      <c r="P8" s="726" t="s">
        <v>435</v>
      </c>
      <c r="Q8" s="686"/>
      <c r="R8" s="582"/>
    </row>
    <row r="9" spans="1:20" ht="15" customHeight="1" x14ac:dyDescent="0.45">
      <c r="A9" s="725">
        <v>9</v>
      </c>
      <c r="B9" s="641"/>
      <c r="C9" s="649"/>
      <c r="D9" s="649"/>
      <c r="E9" s="649"/>
      <c r="F9" s="646"/>
      <c r="G9" s="649"/>
      <c r="H9" s="649"/>
      <c r="I9" s="649"/>
      <c r="J9" s="649"/>
      <c r="K9" s="649"/>
      <c r="L9" s="727" t="s">
        <v>19</v>
      </c>
      <c r="M9" s="727" t="s">
        <v>19</v>
      </c>
      <c r="N9" s="727" t="s">
        <v>19</v>
      </c>
      <c r="O9" s="727" t="s">
        <v>19</v>
      </c>
      <c r="P9" s="727" t="s">
        <v>19</v>
      </c>
      <c r="Q9" s="686"/>
      <c r="R9" s="583"/>
    </row>
    <row r="10" spans="1:20" ht="15" customHeight="1" x14ac:dyDescent="0.45">
      <c r="A10" s="725">
        <v>10</v>
      </c>
      <c r="B10" s="641"/>
      <c r="C10" s="649"/>
      <c r="D10" s="649"/>
      <c r="E10" s="653" t="s">
        <v>20</v>
      </c>
      <c r="F10" s="653"/>
      <c r="G10" s="649"/>
      <c r="H10" s="649"/>
      <c r="I10" s="649"/>
      <c r="J10" s="649"/>
      <c r="K10" s="649"/>
      <c r="L10" s="860"/>
      <c r="M10" s="861"/>
      <c r="N10" s="861"/>
      <c r="O10" s="861"/>
      <c r="P10" s="861">
        <f>O22</f>
        <v>600000</v>
      </c>
      <c r="Q10" s="686"/>
      <c r="R10" s="582" t="s">
        <v>378</v>
      </c>
      <c r="S10" s="582" t="s">
        <v>222</v>
      </c>
    </row>
    <row r="11" spans="1:20" ht="15" customHeight="1" x14ac:dyDescent="0.45">
      <c r="A11" s="725">
        <v>11</v>
      </c>
      <c r="B11" s="641"/>
      <c r="C11" s="649"/>
      <c r="D11" s="649"/>
      <c r="E11" s="653"/>
      <c r="F11" s="653"/>
      <c r="G11" s="649"/>
      <c r="H11" s="649"/>
      <c r="I11" s="649"/>
      <c r="J11" s="649"/>
      <c r="K11" s="649"/>
      <c r="L11" s="641"/>
      <c r="M11" s="641"/>
      <c r="N11" s="641"/>
      <c r="O11" s="641"/>
      <c r="P11" s="641"/>
      <c r="Q11" s="686"/>
      <c r="R11" s="582"/>
      <c r="S11" s="591"/>
    </row>
    <row r="12" spans="1:20" ht="15" customHeight="1" x14ac:dyDescent="0.45">
      <c r="A12" s="725">
        <v>12</v>
      </c>
      <c r="B12" s="641"/>
      <c r="C12" s="676"/>
      <c r="D12" s="654" t="s">
        <v>5</v>
      </c>
      <c r="E12" s="653" t="s">
        <v>256</v>
      </c>
      <c r="F12" s="653"/>
      <c r="G12" s="649"/>
      <c r="H12" s="649"/>
      <c r="I12" s="649"/>
      <c r="J12" s="649"/>
      <c r="K12" s="649"/>
      <c r="L12" s="528"/>
      <c r="M12" s="528"/>
      <c r="N12" s="528"/>
      <c r="O12" s="528"/>
      <c r="P12" s="532">
        <f>P30</f>
        <v>0</v>
      </c>
      <c r="Q12" s="686"/>
      <c r="R12" s="582" t="s">
        <v>442</v>
      </c>
      <c r="S12" s="582" t="s">
        <v>217</v>
      </c>
    </row>
    <row r="13" spans="1:20" ht="15" customHeight="1" x14ac:dyDescent="0.45">
      <c r="A13" s="725">
        <v>13</v>
      </c>
      <c r="B13" s="641"/>
      <c r="C13" s="649"/>
      <c r="D13" s="654"/>
      <c r="E13" s="653"/>
      <c r="F13" s="653"/>
      <c r="G13" s="649"/>
      <c r="H13" s="649"/>
      <c r="I13" s="649"/>
      <c r="J13" s="649"/>
      <c r="K13" s="649"/>
      <c r="L13" s="641"/>
      <c r="M13" s="641"/>
      <c r="N13" s="641"/>
      <c r="O13" s="641"/>
      <c r="P13" s="641"/>
      <c r="Q13" s="686"/>
      <c r="R13" s="582"/>
      <c r="S13" s="591"/>
    </row>
    <row r="14" spans="1:20" ht="15" customHeight="1" x14ac:dyDescent="0.45">
      <c r="A14" s="725">
        <v>14</v>
      </c>
      <c r="B14" s="641"/>
      <c r="C14" s="676"/>
      <c r="D14" s="654" t="s">
        <v>6</v>
      </c>
      <c r="E14" s="653" t="s">
        <v>255</v>
      </c>
      <c r="F14" s="653"/>
      <c r="G14" s="649"/>
      <c r="H14" s="649"/>
      <c r="I14" s="649"/>
      <c r="J14" s="649"/>
      <c r="K14" s="649"/>
      <c r="L14" s="528"/>
      <c r="M14" s="528"/>
      <c r="N14" s="528"/>
      <c r="O14" s="528"/>
      <c r="P14" s="532">
        <f>P32</f>
        <v>0</v>
      </c>
      <c r="Q14" s="686"/>
      <c r="R14" s="582" t="s">
        <v>443</v>
      </c>
      <c r="S14" s="582" t="s">
        <v>218</v>
      </c>
    </row>
    <row r="15" spans="1:20" ht="15" customHeight="1" x14ac:dyDescent="0.45">
      <c r="A15" s="725">
        <v>15</v>
      </c>
      <c r="B15" s="641"/>
      <c r="C15" s="649"/>
      <c r="D15" s="654"/>
      <c r="E15" s="653"/>
      <c r="F15" s="653"/>
      <c r="G15" s="649"/>
      <c r="H15" s="649"/>
      <c r="I15" s="649"/>
      <c r="J15" s="649"/>
      <c r="K15" s="649"/>
      <c r="L15" s="641"/>
      <c r="M15" s="641"/>
      <c r="N15" s="641"/>
      <c r="O15" s="641"/>
      <c r="P15" s="641"/>
      <c r="Q15" s="686"/>
      <c r="R15" s="582"/>
      <c r="S15" s="591"/>
    </row>
    <row r="16" spans="1:20" ht="15" customHeight="1" x14ac:dyDescent="0.45">
      <c r="A16" s="725">
        <v>16</v>
      </c>
      <c r="B16" s="641"/>
      <c r="C16" s="676"/>
      <c r="D16" s="654" t="s">
        <v>6</v>
      </c>
      <c r="E16" s="653" t="s">
        <v>73</v>
      </c>
      <c r="F16" s="653"/>
      <c r="G16" s="649"/>
      <c r="H16" s="649"/>
      <c r="I16" s="649"/>
      <c r="J16" s="649"/>
      <c r="K16" s="649"/>
      <c r="L16" s="528"/>
      <c r="M16" s="528"/>
      <c r="N16" s="528"/>
      <c r="O16" s="528">
        <v>600000</v>
      </c>
      <c r="P16" s="532">
        <f>P37</f>
        <v>0</v>
      </c>
      <c r="Q16" s="686"/>
      <c r="R16" s="582" t="s">
        <v>440</v>
      </c>
      <c r="S16" s="582" t="s">
        <v>219</v>
      </c>
    </row>
    <row r="17" spans="1:20" s="572" customFormat="1" ht="15" customHeight="1" x14ac:dyDescent="0.45">
      <c r="A17" s="725">
        <v>17</v>
      </c>
      <c r="B17" s="641"/>
      <c r="C17" s="649"/>
      <c r="D17" s="654"/>
      <c r="E17" s="653"/>
      <c r="F17" s="653"/>
      <c r="G17" s="649"/>
      <c r="H17" s="649"/>
      <c r="I17" s="649"/>
      <c r="J17" s="649"/>
      <c r="K17" s="649"/>
      <c r="L17" s="641"/>
      <c r="M17" s="641"/>
      <c r="N17" s="641"/>
      <c r="O17" s="641"/>
      <c r="P17" s="641"/>
      <c r="Q17" s="686"/>
      <c r="R17" s="582"/>
      <c r="S17" s="591"/>
      <c r="T17" s="569"/>
    </row>
    <row r="18" spans="1:20" s="570" customFormat="1" ht="15" customHeight="1" x14ac:dyDescent="0.45">
      <c r="A18" s="725">
        <v>18</v>
      </c>
      <c r="B18" s="641"/>
      <c r="C18" s="676"/>
      <c r="D18" s="654" t="s">
        <v>5</v>
      </c>
      <c r="E18" s="653" t="s">
        <v>24</v>
      </c>
      <c r="F18" s="653"/>
      <c r="G18" s="649"/>
      <c r="H18" s="649"/>
      <c r="I18" s="649"/>
      <c r="J18" s="649"/>
      <c r="K18" s="649"/>
      <c r="L18" s="528"/>
      <c r="M18" s="528"/>
      <c r="N18" s="528"/>
      <c r="O18" s="528"/>
      <c r="P18" s="532">
        <f>P42</f>
        <v>0</v>
      </c>
      <c r="Q18" s="686"/>
      <c r="R18" s="582" t="s">
        <v>456</v>
      </c>
      <c r="S18" s="582" t="s">
        <v>220</v>
      </c>
      <c r="T18" s="569"/>
    </row>
    <row r="19" spans="1:20" s="570" customFormat="1" ht="15" customHeight="1" x14ac:dyDescent="0.45">
      <c r="A19" s="725">
        <v>19</v>
      </c>
      <c r="B19" s="641"/>
      <c r="C19" s="676"/>
      <c r="D19" s="654"/>
      <c r="E19" s="653"/>
      <c r="F19" s="653"/>
      <c r="G19" s="649"/>
      <c r="H19" s="649"/>
      <c r="I19" s="649"/>
      <c r="J19" s="649"/>
      <c r="K19" s="649"/>
      <c r="L19" s="745"/>
      <c r="M19" s="745"/>
      <c r="N19" s="745"/>
      <c r="O19" s="745"/>
      <c r="P19" s="397"/>
      <c r="Q19" s="686"/>
      <c r="R19" s="582"/>
      <c r="S19" s="582"/>
      <c r="T19" s="569"/>
    </row>
    <row r="20" spans="1:20" s="570" customFormat="1" ht="15" customHeight="1" x14ac:dyDescent="0.45">
      <c r="A20" s="725">
        <v>20</v>
      </c>
      <c r="B20" s="641"/>
      <c r="C20" s="676"/>
      <c r="D20" s="654" t="s">
        <v>6</v>
      </c>
      <c r="E20" s="653" t="s">
        <v>26</v>
      </c>
      <c r="F20" s="653"/>
      <c r="G20" s="649"/>
      <c r="H20" s="649"/>
      <c r="I20" s="649"/>
      <c r="J20" s="649"/>
      <c r="K20" s="649"/>
      <c r="L20" s="528"/>
      <c r="M20" s="528"/>
      <c r="N20" s="528"/>
      <c r="O20" s="528"/>
      <c r="P20" s="532">
        <f>P44</f>
        <v>-600000</v>
      </c>
      <c r="Q20" s="686"/>
      <c r="R20" s="582" t="s">
        <v>457</v>
      </c>
      <c r="S20" s="582" t="s">
        <v>221</v>
      </c>
      <c r="T20" s="569"/>
    </row>
    <row r="21" spans="1:20" s="570" customFormat="1" ht="15" customHeight="1" thickBot="1" x14ac:dyDescent="0.5">
      <c r="A21" s="725">
        <v>21</v>
      </c>
      <c r="B21" s="641"/>
      <c r="C21" s="649"/>
      <c r="D21" s="649"/>
      <c r="E21" s="653"/>
      <c r="F21" s="653"/>
      <c r="G21" s="649"/>
      <c r="H21" s="649"/>
      <c r="I21" s="649"/>
      <c r="J21" s="649"/>
      <c r="K21" s="649"/>
      <c r="L21" s="641"/>
      <c r="M21" s="641"/>
      <c r="N21" s="641"/>
      <c r="O21" s="641"/>
      <c r="P21" s="641"/>
      <c r="Q21" s="686"/>
      <c r="R21" s="582"/>
      <c r="S21" s="591"/>
      <c r="T21" s="569"/>
    </row>
    <row r="22" spans="1:20" s="570" customFormat="1" ht="15" customHeight="1" thickBot="1" x14ac:dyDescent="0.5">
      <c r="A22" s="725">
        <v>22</v>
      </c>
      <c r="B22" s="641"/>
      <c r="C22" s="643"/>
      <c r="D22" s="643"/>
      <c r="E22" s="653" t="s">
        <v>74</v>
      </c>
      <c r="F22" s="653"/>
      <c r="G22" s="649"/>
      <c r="H22" s="649"/>
      <c r="I22" s="649"/>
      <c r="J22" s="649"/>
      <c r="K22" s="649"/>
      <c r="L22" s="722">
        <f>L10-L12+L14+L16-L18+L20</f>
        <v>0</v>
      </c>
      <c r="M22" s="722">
        <f t="shared" ref="M22:P22" si="0">M10-M12+M14+M16-M18+M20</f>
        <v>0</v>
      </c>
      <c r="N22" s="722">
        <f t="shared" si="0"/>
        <v>0</v>
      </c>
      <c r="O22" s="722">
        <f t="shared" si="0"/>
        <v>600000</v>
      </c>
      <c r="P22" s="722">
        <f t="shared" si="0"/>
        <v>0</v>
      </c>
      <c r="Q22" s="686"/>
      <c r="R22" s="582" t="s">
        <v>378</v>
      </c>
      <c r="S22" s="582"/>
      <c r="T22" s="569"/>
    </row>
    <row r="23" spans="1:20" s="570" customFormat="1" x14ac:dyDescent="0.45">
      <c r="A23" s="725">
        <v>23</v>
      </c>
      <c r="B23" s="641"/>
      <c r="C23" s="643"/>
      <c r="D23" s="649"/>
      <c r="E23" s="649"/>
      <c r="F23" s="646"/>
      <c r="G23" s="649"/>
      <c r="H23" s="649"/>
      <c r="I23" s="649"/>
      <c r="J23" s="649"/>
      <c r="K23" s="649"/>
      <c r="L23" s="642"/>
      <c r="M23" s="642"/>
      <c r="N23" s="642"/>
      <c r="O23" s="642"/>
      <c r="P23" s="642"/>
      <c r="Q23" s="686"/>
      <c r="R23" s="582"/>
      <c r="S23" s="569"/>
      <c r="T23" s="569"/>
    </row>
    <row r="24" spans="1:20" ht="30" customHeight="1" x14ac:dyDescent="0.55000000000000004">
      <c r="A24" s="725">
        <v>24</v>
      </c>
      <c r="B24" s="641"/>
      <c r="C24" s="671" t="s">
        <v>1205</v>
      </c>
      <c r="D24" s="649"/>
      <c r="E24" s="649"/>
      <c r="F24" s="649"/>
      <c r="G24" s="649"/>
      <c r="H24" s="649"/>
      <c r="I24" s="649"/>
      <c r="J24" s="649"/>
      <c r="K24" s="649"/>
      <c r="L24" s="642"/>
      <c r="M24" s="642"/>
      <c r="N24" s="642"/>
      <c r="O24" s="642"/>
      <c r="P24" s="642"/>
      <c r="Q24" s="686"/>
      <c r="R24" s="582"/>
    </row>
    <row r="25" spans="1:20" x14ac:dyDescent="0.45">
      <c r="A25" s="725">
        <v>25</v>
      </c>
      <c r="B25" s="655"/>
      <c r="C25" s="642"/>
      <c r="D25" s="649"/>
      <c r="E25" s="649"/>
      <c r="F25" s="646"/>
      <c r="G25" s="649"/>
      <c r="H25" s="649"/>
      <c r="I25" s="649"/>
      <c r="J25" s="649"/>
      <c r="K25" s="649"/>
      <c r="L25" s="649"/>
      <c r="M25" s="1211" t="s">
        <v>75</v>
      </c>
      <c r="N25" s="1211"/>
      <c r="O25" s="1211" t="s">
        <v>44</v>
      </c>
      <c r="P25" s="1211"/>
      <c r="Q25" s="686"/>
      <c r="R25" s="582"/>
    </row>
    <row r="26" spans="1:20" x14ac:dyDescent="0.45">
      <c r="A26" s="725">
        <v>26</v>
      </c>
      <c r="B26" s="641"/>
      <c r="C26" s="649"/>
      <c r="D26" s="649"/>
      <c r="E26" s="649"/>
      <c r="F26" s="646"/>
      <c r="G26" s="649"/>
      <c r="H26" s="649"/>
      <c r="I26" s="649"/>
      <c r="J26" s="649"/>
      <c r="K26" s="649"/>
      <c r="L26" s="649"/>
      <c r="M26" s="727" t="s">
        <v>19</v>
      </c>
      <c r="N26" s="727" t="s">
        <v>19</v>
      </c>
      <c r="O26" s="727" t="s">
        <v>19</v>
      </c>
      <c r="P26" s="727" t="s">
        <v>19</v>
      </c>
      <c r="Q26" s="686"/>
      <c r="R26" s="583"/>
    </row>
    <row r="27" spans="1:20" ht="15" customHeight="1" x14ac:dyDescent="0.45">
      <c r="A27" s="725">
        <v>27</v>
      </c>
      <c r="B27" s="641"/>
      <c r="C27" s="649"/>
      <c r="D27" s="649"/>
      <c r="E27" s="653" t="s">
        <v>20</v>
      </c>
      <c r="F27" s="653"/>
      <c r="G27" s="649"/>
      <c r="H27" s="649"/>
      <c r="I27" s="649"/>
      <c r="J27" s="649"/>
      <c r="K27" s="649"/>
      <c r="L27" s="649"/>
      <c r="M27" s="641"/>
      <c r="N27" s="528"/>
      <c r="O27" s="641"/>
      <c r="P27" s="532">
        <f>P10</f>
        <v>600000</v>
      </c>
      <c r="Q27" s="686"/>
      <c r="R27" s="582" t="s">
        <v>299</v>
      </c>
      <c r="S27" s="582" t="s">
        <v>438</v>
      </c>
    </row>
    <row r="28" spans="1:20" ht="15" customHeight="1" x14ac:dyDescent="0.45">
      <c r="A28" s="725">
        <v>28</v>
      </c>
      <c r="B28" s="641"/>
      <c r="C28" s="649"/>
      <c r="D28" s="649"/>
      <c r="E28" s="653"/>
      <c r="F28" s="653"/>
      <c r="G28" s="649"/>
      <c r="H28" s="649"/>
      <c r="I28" s="649"/>
      <c r="J28" s="649"/>
      <c r="K28" s="649"/>
      <c r="L28" s="649"/>
      <c r="M28" s="641"/>
      <c r="N28" s="641"/>
      <c r="O28" s="641"/>
      <c r="P28" s="397"/>
      <c r="Q28" s="686"/>
      <c r="R28" s="582"/>
      <c r="S28" s="582"/>
    </row>
    <row r="29" spans="1:20" ht="15" customHeight="1" x14ac:dyDescent="0.45">
      <c r="A29" s="725">
        <v>29</v>
      </c>
      <c r="B29" s="641"/>
      <c r="C29" s="649"/>
      <c r="D29" s="654" t="s">
        <v>5</v>
      </c>
      <c r="E29" s="653"/>
      <c r="F29" s="653"/>
      <c r="G29" s="649"/>
      <c r="H29" s="649"/>
      <c r="I29" s="649"/>
      <c r="J29" s="649"/>
      <c r="K29" s="649"/>
      <c r="L29" s="649"/>
      <c r="M29" s="641"/>
      <c r="N29" s="641"/>
      <c r="O29" s="641"/>
      <c r="P29" s="641"/>
      <c r="Q29" s="686"/>
      <c r="R29" s="582"/>
    </row>
    <row r="30" spans="1:20" ht="15" customHeight="1" x14ac:dyDescent="0.45">
      <c r="A30" s="725">
        <v>30</v>
      </c>
      <c r="B30" s="641"/>
      <c r="C30" s="649"/>
      <c r="D30" s="654"/>
      <c r="E30" s="653" t="s">
        <v>256</v>
      </c>
      <c r="F30" s="653"/>
      <c r="G30" s="649"/>
      <c r="H30" s="649"/>
      <c r="I30" s="649"/>
      <c r="J30" s="649"/>
      <c r="K30" s="649"/>
      <c r="L30" s="649"/>
      <c r="M30" s="641"/>
      <c r="N30" s="532">
        <f>N78</f>
        <v>0</v>
      </c>
      <c r="O30" s="641"/>
      <c r="P30" s="532">
        <f>P78</f>
        <v>0</v>
      </c>
      <c r="Q30" s="686"/>
      <c r="R30" s="582" t="s">
        <v>448</v>
      </c>
    </row>
    <row r="31" spans="1:20" ht="15" customHeight="1" x14ac:dyDescent="0.45">
      <c r="A31" s="725">
        <v>31</v>
      </c>
      <c r="B31" s="641"/>
      <c r="C31" s="649"/>
      <c r="D31" s="654" t="s">
        <v>6</v>
      </c>
      <c r="E31" s="653"/>
      <c r="F31" s="653"/>
      <c r="G31" s="649"/>
      <c r="H31" s="649"/>
      <c r="I31" s="649"/>
      <c r="J31" s="649"/>
      <c r="K31" s="649"/>
      <c r="L31" s="649"/>
      <c r="M31" s="641"/>
      <c r="N31" s="641"/>
      <c r="O31" s="641"/>
      <c r="P31" s="641"/>
      <c r="Q31" s="686"/>
      <c r="R31" s="582"/>
    </row>
    <row r="32" spans="1:20" ht="15" customHeight="1" x14ac:dyDescent="0.45">
      <c r="A32" s="725">
        <v>32</v>
      </c>
      <c r="B32" s="641"/>
      <c r="C32" s="649"/>
      <c r="D32" s="654"/>
      <c r="E32" s="653" t="s">
        <v>255</v>
      </c>
      <c r="F32" s="653"/>
      <c r="G32" s="649"/>
      <c r="H32" s="649"/>
      <c r="I32" s="649"/>
      <c r="J32" s="649"/>
      <c r="K32" s="649"/>
      <c r="L32" s="649"/>
      <c r="M32" s="641"/>
      <c r="N32" s="532">
        <f>N61</f>
        <v>0</v>
      </c>
      <c r="O32" s="641"/>
      <c r="P32" s="532">
        <f>P61</f>
        <v>0</v>
      </c>
      <c r="Q32" s="686"/>
      <c r="R32" s="582" t="s">
        <v>449</v>
      </c>
    </row>
    <row r="33" spans="1:20" ht="15" customHeight="1" x14ac:dyDescent="0.45">
      <c r="A33" s="725">
        <v>33</v>
      </c>
      <c r="B33" s="641"/>
      <c r="C33" s="649"/>
      <c r="D33" s="654" t="s">
        <v>6</v>
      </c>
      <c r="E33" s="653"/>
      <c r="F33" s="649"/>
      <c r="G33" s="649"/>
      <c r="H33" s="649"/>
      <c r="I33" s="649"/>
      <c r="J33" s="649"/>
      <c r="K33" s="649"/>
      <c r="L33" s="649"/>
      <c r="M33" s="641"/>
      <c r="N33" s="641"/>
      <c r="O33" s="641"/>
      <c r="P33" s="641"/>
      <c r="Q33" s="686"/>
      <c r="R33" s="582"/>
    </row>
    <row r="34" spans="1:20" s="578" customFormat="1" ht="15" customHeight="1" x14ac:dyDescent="0.45">
      <c r="A34" s="725">
        <v>34</v>
      </c>
      <c r="B34" s="641"/>
      <c r="C34" s="649"/>
      <c r="D34" s="654"/>
      <c r="E34" s="653"/>
      <c r="F34" s="649" t="s">
        <v>76</v>
      </c>
      <c r="G34" s="649"/>
      <c r="H34" s="649"/>
      <c r="I34" s="649"/>
      <c r="J34" s="649"/>
      <c r="K34" s="649"/>
      <c r="L34" s="649"/>
      <c r="M34" s="528"/>
      <c r="N34" s="641"/>
      <c r="O34" s="528"/>
      <c r="P34" s="641"/>
      <c r="Q34" s="686"/>
      <c r="R34" s="582"/>
      <c r="S34" s="569"/>
      <c r="T34" s="569"/>
    </row>
    <row r="35" spans="1:20" s="578" customFormat="1" ht="15" customHeight="1" x14ac:dyDescent="0.45">
      <c r="A35" s="725">
        <v>35</v>
      </c>
      <c r="B35" s="641"/>
      <c r="C35" s="649"/>
      <c r="D35" s="654"/>
      <c r="E35" s="653"/>
      <c r="F35" s="649" t="s">
        <v>77</v>
      </c>
      <c r="G35" s="649"/>
      <c r="H35" s="649"/>
      <c r="I35" s="649"/>
      <c r="J35" s="649"/>
      <c r="K35" s="649"/>
      <c r="L35" s="649"/>
      <c r="M35" s="528"/>
      <c r="N35" s="641"/>
      <c r="O35" s="528"/>
      <c r="P35" s="641"/>
      <c r="Q35" s="686"/>
      <c r="R35" s="582"/>
      <c r="S35" s="569"/>
      <c r="T35" s="569"/>
    </row>
    <row r="36" spans="1:20" s="578" customFormat="1" ht="15" customHeight="1" x14ac:dyDescent="0.45">
      <c r="A36" s="725">
        <v>36</v>
      </c>
      <c r="B36" s="641"/>
      <c r="C36" s="649"/>
      <c r="D36" s="654"/>
      <c r="E36" s="653"/>
      <c r="F36" s="649" t="s">
        <v>78</v>
      </c>
      <c r="G36" s="649"/>
      <c r="H36" s="649"/>
      <c r="I36" s="649"/>
      <c r="J36" s="649"/>
      <c r="K36" s="649"/>
      <c r="L36" s="649"/>
      <c r="M36" s="528"/>
      <c r="N36" s="641"/>
      <c r="O36" s="528"/>
      <c r="P36" s="641"/>
      <c r="Q36" s="686"/>
      <c r="R36" s="582"/>
      <c r="S36" s="569"/>
      <c r="T36" s="569"/>
    </row>
    <row r="37" spans="1:20" s="578" customFormat="1" ht="15" customHeight="1" x14ac:dyDescent="0.45">
      <c r="A37" s="725">
        <v>37</v>
      </c>
      <c r="B37" s="641"/>
      <c r="C37" s="649"/>
      <c r="D37" s="654"/>
      <c r="E37" s="653" t="s">
        <v>73</v>
      </c>
      <c r="F37" s="649"/>
      <c r="G37" s="649"/>
      <c r="H37" s="649"/>
      <c r="I37" s="649"/>
      <c r="J37" s="649"/>
      <c r="K37" s="649"/>
      <c r="L37" s="649"/>
      <c r="M37" s="641"/>
      <c r="N37" s="532">
        <f>SUM(M34:M36)</f>
        <v>0</v>
      </c>
      <c r="O37" s="641"/>
      <c r="P37" s="532">
        <f>SUM(O34:O36)</f>
        <v>0</v>
      </c>
      <c r="Q37" s="686"/>
      <c r="R37" s="582" t="s">
        <v>135</v>
      </c>
      <c r="S37" s="569"/>
      <c r="T37" s="569"/>
    </row>
    <row r="38" spans="1:20" s="578" customFormat="1" ht="15" customHeight="1" x14ac:dyDescent="0.45">
      <c r="A38" s="725">
        <v>38</v>
      </c>
      <c r="B38" s="641"/>
      <c r="C38" s="649"/>
      <c r="D38" s="654" t="s">
        <v>79</v>
      </c>
      <c r="E38" s="653"/>
      <c r="F38" s="649"/>
      <c r="G38" s="649"/>
      <c r="H38" s="649"/>
      <c r="I38" s="649"/>
      <c r="J38" s="649"/>
      <c r="K38" s="649"/>
      <c r="L38" s="649"/>
      <c r="M38" s="641"/>
      <c r="N38" s="641"/>
      <c r="O38" s="641"/>
      <c r="P38" s="641"/>
      <c r="Q38" s="686"/>
      <c r="R38" s="582"/>
      <c r="S38" s="569"/>
      <c r="T38" s="569"/>
    </row>
    <row r="39" spans="1:20" s="578" customFormat="1" ht="15" customHeight="1" x14ac:dyDescent="0.45">
      <c r="A39" s="725">
        <v>39</v>
      </c>
      <c r="B39" s="641"/>
      <c r="C39" s="676"/>
      <c r="D39" s="654"/>
      <c r="E39" s="653"/>
      <c r="F39" s="649" t="s">
        <v>80</v>
      </c>
      <c r="G39" s="649"/>
      <c r="H39" s="649"/>
      <c r="I39" s="649"/>
      <c r="J39" s="649"/>
      <c r="K39" s="649"/>
      <c r="L39" s="649"/>
      <c r="M39" s="528"/>
      <c r="N39" s="641"/>
      <c r="O39" s="528"/>
      <c r="P39" s="641"/>
      <c r="Q39" s="686"/>
      <c r="R39" s="582"/>
      <c r="S39" s="569"/>
      <c r="T39" s="569"/>
    </row>
    <row r="40" spans="1:20" s="578" customFormat="1" ht="15" customHeight="1" x14ac:dyDescent="0.45">
      <c r="A40" s="725">
        <v>40</v>
      </c>
      <c r="B40" s="641"/>
      <c r="C40" s="649"/>
      <c r="D40" s="654"/>
      <c r="E40" s="653"/>
      <c r="F40" s="649" t="s">
        <v>81</v>
      </c>
      <c r="G40" s="649"/>
      <c r="H40" s="649"/>
      <c r="I40" s="649"/>
      <c r="J40" s="649"/>
      <c r="K40" s="649"/>
      <c r="L40" s="649"/>
      <c r="M40" s="528"/>
      <c r="N40" s="641"/>
      <c r="O40" s="528"/>
      <c r="P40" s="641"/>
      <c r="Q40" s="686"/>
      <c r="R40" s="582"/>
      <c r="S40" s="569"/>
      <c r="T40" s="569"/>
    </row>
    <row r="41" spans="1:20" s="578" customFormat="1" ht="15" customHeight="1" x14ac:dyDescent="0.45">
      <c r="A41" s="725">
        <v>41</v>
      </c>
      <c r="B41" s="641"/>
      <c r="C41" s="649"/>
      <c r="D41" s="654"/>
      <c r="E41" s="653"/>
      <c r="F41" s="649" t="s">
        <v>82</v>
      </c>
      <c r="G41" s="649"/>
      <c r="H41" s="649"/>
      <c r="I41" s="649"/>
      <c r="J41" s="649"/>
      <c r="K41" s="649"/>
      <c r="L41" s="649"/>
      <c r="M41" s="528"/>
      <c r="N41" s="641"/>
      <c r="O41" s="528"/>
      <c r="P41" s="641"/>
      <c r="Q41" s="686"/>
      <c r="R41" s="582"/>
      <c r="S41" s="569"/>
      <c r="T41" s="569"/>
    </row>
    <row r="42" spans="1:20" s="578" customFormat="1" ht="15" customHeight="1" x14ac:dyDescent="0.45">
      <c r="A42" s="725">
        <v>42</v>
      </c>
      <c r="B42" s="641"/>
      <c r="C42" s="649"/>
      <c r="D42" s="654"/>
      <c r="E42" s="653" t="s">
        <v>24</v>
      </c>
      <c r="F42" s="649"/>
      <c r="G42" s="649"/>
      <c r="H42" s="649"/>
      <c r="I42" s="649"/>
      <c r="J42" s="649"/>
      <c r="K42" s="649"/>
      <c r="L42" s="649"/>
      <c r="M42" s="641"/>
      <c r="N42" s="532">
        <f>SUM(M39:M41)</f>
        <v>0</v>
      </c>
      <c r="O42" s="641"/>
      <c r="P42" s="532">
        <f>SUM(O39:O41)</f>
        <v>0</v>
      </c>
      <c r="Q42" s="686"/>
      <c r="R42" s="582" t="s">
        <v>134</v>
      </c>
      <c r="S42" s="569"/>
      <c r="T42" s="569"/>
    </row>
    <row r="43" spans="1:20" ht="15" customHeight="1" x14ac:dyDescent="0.45">
      <c r="A43" s="725">
        <v>43</v>
      </c>
      <c r="B43" s="641"/>
      <c r="C43" s="649"/>
      <c r="D43" s="654"/>
      <c r="E43" s="653"/>
      <c r="F43" s="646"/>
      <c r="G43" s="649"/>
      <c r="H43" s="649"/>
      <c r="I43" s="649"/>
      <c r="J43" s="649"/>
      <c r="K43" s="649"/>
      <c r="L43" s="649"/>
      <c r="M43" s="641"/>
      <c r="N43" s="641"/>
      <c r="O43" s="641"/>
      <c r="P43" s="641"/>
      <c r="Q43" s="686"/>
      <c r="R43" s="582"/>
    </row>
    <row r="44" spans="1:20" ht="15" customHeight="1" x14ac:dyDescent="0.45">
      <c r="A44" s="725">
        <v>44</v>
      </c>
      <c r="B44" s="641"/>
      <c r="C44" s="676"/>
      <c r="D44" s="654" t="s">
        <v>6</v>
      </c>
      <c r="E44" s="653" t="s">
        <v>26</v>
      </c>
      <c r="F44" s="649"/>
      <c r="G44" s="649"/>
      <c r="H44" s="649"/>
      <c r="I44" s="649"/>
      <c r="J44" s="649"/>
      <c r="K44" s="649"/>
      <c r="L44" s="649"/>
      <c r="M44" s="641"/>
      <c r="N44" s="641"/>
      <c r="O44" s="641"/>
      <c r="P44" s="532">
        <f>P46-(P27-P30+P32+P37-P42)</f>
        <v>-600000</v>
      </c>
      <c r="Q44" s="686"/>
      <c r="R44" s="582" t="s">
        <v>450</v>
      </c>
    </row>
    <row r="45" spans="1:20" ht="15" customHeight="1" thickBot="1" x14ac:dyDescent="0.5">
      <c r="A45" s="725">
        <v>45</v>
      </c>
      <c r="B45" s="641"/>
      <c r="C45" s="649"/>
      <c r="D45" s="649"/>
      <c r="E45" s="653"/>
      <c r="F45" s="649"/>
      <c r="G45" s="649"/>
      <c r="H45" s="649"/>
      <c r="I45" s="649"/>
      <c r="J45" s="649"/>
      <c r="K45" s="649"/>
      <c r="L45" s="649"/>
      <c r="M45" s="641"/>
      <c r="N45" s="641"/>
      <c r="O45" s="641"/>
      <c r="P45" s="641"/>
      <c r="Q45" s="686"/>
      <c r="R45" s="582"/>
    </row>
    <row r="46" spans="1:20" ht="15" customHeight="1" thickBot="1" x14ac:dyDescent="0.5">
      <c r="A46" s="725">
        <v>46</v>
      </c>
      <c r="B46" s="641"/>
      <c r="C46" s="653"/>
      <c r="D46" s="649"/>
      <c r="E46" s="653" t="s">
        <v>74</v>
      </c>
      <c r="F46" s="649"/>
      <c r="G46" s="649"/>
      <c r="H46" s="649"/>
      <c r="I46" s="649"/>
      <c r="J46" s="649"/>
      <c r="K46" s="649"/>
      <c r="L46" s="649"/>
      <c r="M46" s="641"/>
      <c r="N46" s="722">
        <f>N27-N30+N32+N37-N42</f>
        <v>0</v>
      </c>
      <c r="O46" s="641"/>
      <c r="P46" s="722">
        <f>'S4a.Asset Allocations'!K87</f>
        <v>0</v>
      </c>
      <c r="Q46" s="686"/>
      <c r="R46" s="582" t="s">
        <v>451</v>
      </c>
    </row>
    <row r="47" spans="1:20" ht="42" customHeight="1" x14ac:dyDescent="0.45">
      <c r="A47" s="725">
        <v>47</v>
      </c>
      <c r="B47" s="641"/>
      <c r="C47" s="1212" t="s">
        <v>264</v>
      </c>
      <c r="D47" s="1212"/>
      <c r="E47" s="1212"/>
      <c r="F47" s="1212"/>
      <c r="G47" s="1212"/>
      <c r="H47" s="1212"/>
      <c r="I47" s="1212"/>
      <c r="J47" s="1212"/>
      <c r="K47" s="1212"/>
      <c r="L47" s="1212"/>
      <c r="M47" s="1212"/>
      <c r="N47" s="1212"/>
      <c r="O47" s="1212"/>
      <c r="P47" s="1212"/>
      <c r="Q47" s="686"/>
      <c r="R47" s="582"/>
    </row>
    <row r="48" spans="1:20" ht="17.25" customHeight="1" x14ac:dyDescent="0.45">
      <c r="A48" s="725">
        <v>48</v>
      </c>
      <c r="B48" s="641"/>
      <c r="C48" s="746"/>
      <c r="D48" s="746"/>
      <c r="E48" s="746"/>
      <c r="F48" s="746"/>
      <c r="G48" s="746"/>
      <c r="H48" s="746"/>
      <c r="I48" s="746"/>
      <c r="J48" s="746"/>
      <c r="K48" s="746"/>
      <c r="L48" s="746"/>
      <c r="M48" s="746"/>
      <c r="N48" s="746"/>
      <c r="O48" s="746"/>
      <c r="P48" s="746"/>
      <c r="Q48" s="686"/>
      <c r="R48" s="582"/>
    </row>
    <row r="49" spans="1:20" ht="30" customHeight="1" x14ac:dyDescent="0.55000000000000004">
      <c r="A49" s="725">
        <v>49</v>
      </c>
      <c r="B49" s="649"/>
      <c r="C49" s="648" t="s">
        <v>1206</v>
      </c>
      <c r="D49" s="649"/>
      <c r="E49" s="649"/>
      <c r="F49" s="649"/>
      <c r="G49" s="649"/>
      <c r="H49" s="649"/>
      <c r="I49" s="649"/>
      <c r="J49" s="649"/>
      <c r="K49" s="649"/>
      <c r="L49" s="642"/>
      <c r="M49" s="642"/>
      <c r="N49" s="642"/>
      <c r="O49" s="642"/>
      <c r="P49" s="642"/>
      <c r="Q49" s="686"/>
      <c r="R49" s="582"/>
    </row>
    <row r="50" spans="1:20" x14ac:dyDescent="0.45">
      <c r="A50" s="725">
        <v>50</v>
      </c>
      <c r="B50" s="642"/>
      <c r="C50" s="642"/>
      <c r="D50" s="642"/>
      <c r="E50" s="642"/>
      <c r="F50" s="642"/>
      <c r="G50" s="642"/>
      <c r="H50" s="642"/>
      <c r="I50" s="642"/>
      <c r="J50" s="649"/>
      <c r="K50" s="642"/>
      <c r="L50" s="642"/>
      <c r="M50" s="642"/>
      <c r="N50" s="642"/>
      <c r="O50" s="642"/>
      <c r="P50" s="642"/>
      <c r="Q50" s="686"/>
      <c r="R50" s="582"/>
    </row>
    <row r="51" spans="1:20" ht="15" customHeight="1" x14ac:dyDescent="0.45">
      <c r="A51" s="725">
        <v>51</v>
      </c>
      <c r="B51" s="649"/>
      <c r="C51" s="649"/>
      <c r="D51" s="649"/>
      <c r="E51" s="649"/>
      <c r="F51" s="649" t="s">
        <v>1079</v>
      </c>
      <c r="G51" s="649"/>
      <c r="H51" s="649"/>
      <c r="I51" s="649"/>
      <c r="J51" s="649"/>
      <c r="K51" s="649"/>
      <c r="L51" s="649"/>
      <c r="M51" s="649"/>
      <c r="N51" s="649"/>
      <c r="O51" s="649"/>
      <c r="P51" s="528"/>
      <c r="Q51" s="686"/>
      <c r="R51" s="582"/>
      <c r="S51" s="582" t="s">
        <v>162</v>
      </c>
    </row>
    <row r="52" spans="1:20" ht="15" customHeight="1" x14ac:dyDescent="0.45">
      <c r="A52" s="725">
        <v>52</v>
      </c>
      <c r="B52" s="649"/>
      <c r="C52" s="649"/>
      <c r="D52" s="649"/>
      <c r="E52" s="649"/>
      <c r="F52" s="649" t="s">
        <v>1080</v>
      </c>
      <c r="G52" s="649"/>
      <c r="H52" s="649"/>
      <c r="I52" s="649"/>
      <c r="J52" s="649"/>
      <c r="K52" s="649"/>
      <c r="L52" s="649"/>
      <c r="M52" s="649"/>
      <c r="N52" s="649"/>
      <c r="O52" s="649"/>
      <c r="P52" s="528"/>
      <c r="Q52" s="686"/>
      <c r="R52" s="582"/>
      <c r="S52" s="582" t="s">
        <v>162</v>
      </c>
    </row>
    <row r="53" spans="1:20" ht="15" customHeight="1" x14ac:dyDescent="0.45">
      <c r="A53" s="725">
        <v>53</v>
      </c>
      <c r="B53" s="649"/>
      <c r="C53" s="649"/>
      <c r="D53" s="649"/>
      <c r="E53" s="649"/>
      <c r="F53" s="649" t="s">
        <v>84</v>
      </c>
      <c r="G53" s="649"/>
      <c r="H53" s="649"/>
      <c r="I53" s="649"/>
      <c r="J53" s="649"/>
      <c r="K53" s="649"/>
      <c r="L53" s="649"/>
      <c r="M53" s="649"/>
      <c r="N53" s="649"/>
      <c r="O53" s="649"/>
      <c r="P53" s="336">
        <f>IF(P51&lt;&gt;0,P51/P52-1, 0)</f>
        <v>0</v>
      </c>
      <c r="Q53" s="686"/>
      <c r="R53" s="582"/>
    </row>
    <row r="54" spans="1:20" ht="15" customHeight="1" x14ac:dyDescent="0.45">
      <c r="A54" s="725">
        <v>54</v>
      </c>
      <c r="B54" s="649"/>
      <c r="C54" s="649"/>
      <c r="D54" s="649"/>
      <c r="E54" s="649"/>
      <c r="F54" s="649"/>
      <c r="G54" s="649"/>
      <c r="H54" s="649"/>
      <c r="I54" s="649"/>
      <c r="J54" s="649"/>
      <c r="K54" s="649"/>
      <c r="L54" s="649"/>
      <c r="M54" s="690"/>
      <c r="N54" s="690"/>
      <c r="O54" s="690"/>
      <c r="P54" s="690"/>
      <c r="Q54" s="686"/>
      <c r="R54" s="582"/>
    </row>
    <row r="55" spans="1:20" ht="15" customHeight="1" x14ac:dyDescent="0.45">
      <c r="A55" s="725">
        <v>55</v>
      </c>
      <c r="B55" s="649"/>
      <c r="C55" s="649"/>
      <c r="D55" s="649"/>
      <c r="E55" s="649"/>
      <c r="F55" s="649"/>
      <c r="G55" s="649"/>
      <c r="H55" s="649"/>
      <c r="I55" s="649"/>
      <c r="J55" s="649"/>
      <c r="K55" s="649"/>
      <c r="L55" s="649"/>
      <c r="M55" s="1213" t="s">
        <v>75</v>
      </c>
      <c r="N55" s="1213"/>
      <c r="O55" s="1213" t="s">
        <v>44</v>
      </c>
      <c r="P55" s="1213"/>
      <c r="Q55" s="686"/>
      <c r="R55" s="582"/>
    </row>
    <row r="56" spans="1:20" ht="15" customHeight="1" x14ac:dyDescent="0.45">
      <c r="A56" s="725">
        <v>56</v>
      </c>
      <c r="B56" s="649"/>
      <c r="C56" s="649"/>
      <c r="D56" s="649"/>
      <c r="E56" s="649"/>
      <c r="F56" s="649"/>
      <c r="G56" s="649"/>
      <c r="H56" s="649"/>
      <c r="I56" s="649"/>
      <c r="J56" s="649"/>
      <c r="K56" s="649"/>
      <c r="L56" s="649"/>
      <c r="M56" s="728" t="s">
        <v>19</v>
      </c>
      <c r="N56" s="728" t="s">
        <v>19</v>
      </c>
      <c r="O56" s="728" t="s">
        <v>19</v>
      </c>
      <c r="P56" s="728" t="s">
        <v>19</v>
      </c>
      <c r="Q56" s="686"/>
      <c r="R56" s="583"/>
    </row>
    <row r="57" spans="1:20" ht="15" customHeight="1" x14ac:dyDescent="0.45">
      <c r="A57" s="725">
        <v>57</v>
      </c>
      <c r="B57" s="649"/>
      <c r="C57" s="649"/>
      <c r="D57" s="649"/>
      <c r="E57" s="649"/>
      <c r="F57" s="649" t="s">
        <v>20</v>
      </c>
      <c r="G57" s="649"/>
      <c r="H57" s="649"/>
      <c r="I57" s="649"/>
      <c r="J57" s="649"/>
      <c r="K57" s="649"/>
      <c r="L57" s="649"/>
      <c r="M57" s="531">
        <f>N27</f>
        <v>0</v>
      </c>
      <c r="N57" s="641"/>
      <c r="O57" s="531">
        <f>P27</f>
        <v>600000</v>
      </c>
      <c r="P57" s="641"/>
      <c r="Q57" s="686"/>
      <c r="R57" s="582" t="s">
        <v>439</v>
      </c>
    </row>
    <row r="58" spans="1:20" ht="15" customHeight="1" x14ac:dyDescent="0.45">
      <c r="A58" s="725">
        <v>58</v>
      </c>
      <c r="B58" s="642"/>
      <c r="C58" s="676"/>
      <c r="D58" s="654" t="s">
        <v>5</v>
      </c>
      <c r="E58" s="676"/>
      <c r="F58" s="644" t="s">
        <v>1082</v>
      </c>
      <c r="G58" s="644"/>
      <c r="H58" s="644"/>
      <c r="I58" s="644"/>
      <c r="J58" s="644"/>
      <c r="K58" s="644"/>
      <c r="L58" s="649"/>
      <c r="M58" s="528"/>
      <c r="N58" s="641"/>
      <c r="O58" s="528"/>
      <c r="P58" s="641"/>
      <c r="Q58" s="686"/>
      <c r="R58" s="582"/>
    </row>
    <row r="59" spans="1:20" ht="15" customHeight="1" x14ac:dyDescent="0.45">
      <c r="A59" s="725">
        <v>59</v>
      </c>
      <c r="B59" s="649"/>
      <c r="C59" s="649"/>
      <c r="D59" s="649"/>
      <c r="E59" s="649"/>
      <c r="F59" s="649"/>
      <c r="G59" s="649"/>
      <c r="H59" s="649"/>
      <c r="I59" s="649"/>
      <c r="J59" s="649"/>
      <c r="K59" s="649"/>
      <c r="L59" s="649"/>
      <c r="M59" s="641"/>
      <c r="N59" s="641"/>
      <c r="O59" s="641"/>
      <c r="P59" s="641"/>
      <c r="Q59" s="686"/>
      <c r="R59" s="582"/>
    </row>
    <row r="60" spans="1:20" ht="15" customHeight="1" thickBot="1" x14ac:dyDescent="0.5">
      <c r="A60" s="725">
        <v>60</v>
      </c>
      <c r="B60" s="649"/>
      <c r="C60" s="649"/>
      <c r="D60" s="644"/>
      <c r="E60" s="644"/>
      <c r="F60" s="644" t="s">
        <v>85</v>
      </c>
      <c r="G60" s="644"/>
      <c r="H60" s="644"/>
      <c r="I60" s="644"/>
      <c r="J60" s="644"/>
      <c r="K60" s="644"/>
      <c r="L60" s="649"/>
      <c r="M60" s="531">
        <f>M57-M58</f>
        <v>0</v>
      </c>
      <c r="N60" s="641"/>
      <c r="O60" s="531">
        <f>O57-O58</f>
        <v>600000</v>
      </c>
      <c r="P60" s="641"/>
      <c r="Q60" s="686"/>
      <c r="R60" s="582"/>
    </row>
    <row r="61" spans="1:20" ht="15" customHeight="1" thickBot="1" x14ac:dyDescent="0.5">
      <c r="A61" s="725">
        <v>61</v>
      </c>
      <c r="B61" s="649"/>
      <c r="C61" s="649"/>
      <c r="D61" s="649"/>
      <c r="E61" s="729" t="s">
        <v>255</v>
      </c>
      <c r="F61" s="649"/>
      <c r="G61" s="649"/>
      <c r="H61" s="649"/>
      <c r="I61" s="649"/>
      <c r="J61" s="649"/>
      <c r="K61" s="649"/>
      <c r="L61" s="649"/>
      <c r="M61" s="641"/>
      <c r="N61" s="650">
        <f>IF(M60&lt;&gt;0,M60*$P53,0)</f>
        <v>0</v>
      </c>
      <c r="O61" s="641"/>
      <c r="P61" s="650">
        <f>IF(O60&lt;&gt;0,O60*$P53,0)</f>
        <v>0</v>
      </c>
      <c r="Q61" s="686"/>
      <c r="R61" s="582" t="s">
        <v>455</v>
      </c>
    </row>
    <row r="62" spans="1:20" s="570" customFormat="1" x14ac:dyDescent="0.45">
      <c r="A62" s="725">
        <v>62</v>
      </c>
      <c r="B62" s="649"/>
      <c r="C62" s="649"/>
      <c r="D62" s="649"/>
      <c r="E62" s="649"/>
      <c r="F62" s="649"/>
      <c r="G62" s="649"/>
      <c r="H62" s="649"/>
      <c r="I62" s="649"/>
      <c r="J62" s="649"/>
      <c r="K62" s="649"/>
      <c r="L62" s="649"/>
      <c r="M62" s="649"/>
      <c r="N62" s="649"/>
      <c r="O62" s="649"/>
      <c r="P62" s="649"/>
      <c r="Q62" s="686"/>
      <c r="R62" s="582"/>
      <c r="S62" s="569"/>
      <c r="T62" s="569"/>
    </row>
    <row r="63" spans="1:20" ht="30" customHeight="1" x14ac:dyDescent="0.55000000000000004">
      <c r="A63" s="725">
        <v>63</v>
      </c>
      <c r="B63" s="649"/>
      <c r="C63" s="648" t="s">
        <v>1207</v>
      </c>
      <c r="D63" s="649"/>
      <c r="E63" s="649"/>
      <c r="F63" s="649"/>
      <c r="G63" s="649"/>
      <c r="H63" s="649"/>
      <c r="I63" s="649"/>
      <c r="J63" s="649"/>
      <c r="K63" s="649"/>
      <c r="L63" s="642"/>
      <c r="M63" s="642"/>
      <c r="N63" s="642"/>
      <c r="O63" s="642"/>
      <c r="P63" s="642"/>
      <c r="Q63" s="686"/>
      <c r="R63" s="582"/>
    </row>
    <row r="64" spans="1:20" ht="35.25" customHeight="1" x14ac:dyDescent="0.45">
      <c r="A64" s="725">
        <v>64</v>
      </c>
      <c r="B64" s="649"/>
      <c r="C64" s="649"/>
      <c r="D64" s="649"/>
      <c r="E64" s="649"/>
      <c r="F64" s="649"/>
      <c r="G64" s="649"/>
      <c r="H64" s="649"/>
      <c r="I64" s="649"/>
      <c r="J64" s="649"/>
      <c r="K64" s="649"/>
      <c r="L64" s="649"/>
      <c r="M64" s="1211" t="s">
        <v>86</v>
      </c>
      <c r="N64" s="1211"/>
      <c r="O64" s="1211" t="s">
        <v>87</v>
      </c>
      <c r="P64" s="1211"/>
      <c r="Q64" s="686"/>
      <c r="R64" s="582"/>
    </row>
    <row r="65" spans="1:19" ht="15" customHeight="1" x14ac:dyDescent="0.45">
      <c r="A65" s="725">
        <v>65</v>
      </c>
      <c r="B65" s="649"/>
      <c r="C65" s="649"/>
      <c r="D65" s="644"/>
      <c r="E65" s="653" t="s">
        <v>88</v>
      </c>
      <c r="F65" s="644"/>
      <c r="G65" s="644"/>
      <c r="H65" s="644"/>
      <c r="I65" s="644"/>
      <c r="J65" s="644"/>
      <c r="K65" s="644"/>
      <c r="L65" s="649"/>
      <c r="M65" s="641"/>
      <c r="N65" s="528"/>
      <c r="O65" s="641"/>
      <c r="P65" s="528"/>
      <c r="Q65" s="686"/>
      <c r="R65" s="582"/>
      <c r="S65" s="582" t="s">
        <v>163</v>
      </c>
    </row>
    <row r="66" spans="1:19" ht="15" customHeight="1" x14ac:dyDescent="0.45">
      <c r="A66" s="725">
        <v>66</v>
      </c>
      <c r="B66" s="649"/>
      <c r="C66" s="654"/>
      <c r="D66" s="654" t="s">
        <v>6</v>
      </c>
      <c r="E66" s="653"/>
      <c r="F66" s="649" t="s">
        <v>89</v>
      </c>
      <c r="G66" s="643"/>
      <c r="H66" s="643"/>
      <c r="I66" s="643"/>
      <c r="J66" s="643"/>
      <c r="K66" s="643"/>
      <c r="L66" s="649"/>
      <c r="M66" s="528"/>
      <c r="N66" s="641"/>
      <c r="O66" s="531">
        <f>'S6.Actual Expenditure Capex'!L35</f>
        <v>0</v>
      </c>
      <c r="P66" s="641"/>
      <c r="Q66" s="686"/>
      <c r="R66" s="582" t="s">
        <v>300</v>
      </c>
    </row>
    <row r="67" spans="1:19" ht="15" customHeight="1" x14ac:dyDescent="0.45">
      <c r="A67" s="725">
        <v>67</v>
      </c>
      <c r="B67" s="649"/>
      <c r="C67" s="654"/>
      <c r="D67" s="654" t="s">
        <v>5</v>
      </c>
      <c r="E67" s="653"/>
      <c r="F67" s="649" t="s">
        <v>23</v>
      </c>
      <c r="G67" s="643"/>
      <c r="H67" s="643"/>
      <c r="I67" s="643"/>
      <c r="J67" s="643"/>
      <c r="K67" s="643"/>
      <c r="L67" s="649"/>
      <c r="M67" s="531">
        <f>N37</f>
        <v>0</v>
      </c>
      <c r="N67" s="641"/>
      <c r="O67" s="531">
        <f>P37</f>
        <v>0</v>
      </c>
      <c r="P67" s="641"/>
      <c r="Q67" s="686"/>
      <c r="R67" s="592" t="s">
        <v>440</v>
      </c>
    </row>
    <row r="68" spans="1:19" ht="15" customHeight="1" thickBot="1" x14ac:dyDescent="0.5">
      <c r="A68" s="725">
        <v>68</v>
      </c>
      <c r="B68" s="649"/>
      <c r="C68" s="654"/>
      <c r="D68" s="654" t="s">
        <v>6</v>
      </c>
      <c r="E68" s="653"/>
      <c r="F68" s="649" t="s">
        <v>26</v>
      </c>
      <c r="G68" s="643"/>
      <c r="H68" s="643"/>
      <c r="I68" s="643"/>
      <c r="J68" s="643"/>
      <c r="K68" s="643"/>
      <c r="L68" s="649"/>
      <c r="M68" s="641"/>
      <c r="N68" s="641"/>
      <c r="O68" s="528"/>
      <c r="P68" s="641"/>
      <c r="Q68" s="686"/>
      <c r="R68" s="582"/>
    </row>
    <row r="69" spans="1:19" ht="15" customHeight="1" thickBot="1" x14ac:dyDescent="0.5">
      <c r="A69" s="725">
        <v>69</v>
      </c>
      <c r="B69" s="649"/>
      <c r="C69" s="649"/>
      <c r="D69" s="644"/>
      <c r="E69" s="653" t="s">
        <v>90</v>
      </c>
      <c r="F69" s="644"/>
      <c r="G69" s="644"/>
      <c r="H69" s="644"/>
      <c r="I69" s="644"/>
      <c r="J69" s="644"/>
      <c r="K69" s="644"/>
      <c r="L69" s="649"/>
      <c r="M69" s="641"/>
      <c r="N69" s="650">
        <f>N65+M66-M67</f>
        <v>0</v>
      </c>
      <c r="O69" s="641"/>
      <c r="P69" s="650">
        <f>P65+O66-O67+O68</f>
        <v>0</v>
      </c>
      <c r="Q69" s="686"/>
      <c r="R69" s="582"/>
    </row>
    <row r="70" spans="1:19" ht="15" customHeight="1" x14ac:dyDescent="0.45">
      <c r="A70" s="725">
        <v>70</v>
      </c>
      <c r="B70" s="649"/>
      <c r="C70" s="649"/>
      <c r="D70" s="644"/>
      <c r="E70" s="644"/>
      <c r="F70" s="644"/>
      <c r="G70" s="644"/>
      <c r="H70" s="644"/>
      <c r="I70" s="644"/>
      <c r="J70" s="644"/>
      <c r="K70" s="644"/>
      <c r="L70" s="649"/>
      <c r="M70" s="649"/>
      <c r="N70" s="642"/>
      <c r="O70" s="649"/>
      <c r="P70" s="649"/>
      <c r="Q70" s="686"/>
      <c r="R70" s="582"/>
    </row>
    <row r="71" spans="1:19" ht="15" customHeight="1" x14ac:dyDescent="0.45">
      <c r="A71" s="725">
        <v>71</v>
      </c>
      <c r="B71" s="649"/>
      <c r="C71" s="649"/>
      <c r="D71" s="644"/>
      <c r="E71" s="644"/>
      <c r="F71" s="649" t="s">
        <v>91</v>
      </c>
      <c r="G71" s="644"/>
      <c r="H71" s="644"/>
      <c r="I71" s="644"/>
      <c r="J71" s="644"/>
      <c r="K71" s="644"/>
      <c r="L71" s="649"/>
      <c r="M71" s="649"/>
      <c r="N71" s="642"/>
      <c r="O71" s="649"/>
      <c r="P71" s="529"/>
      <c r="Q71" s="686"/>
      <c r="R71" s="582"/>
    </row>
    <row r="72" spans="1:19" ht="15" customHeight="1" x14ac:dyDescent="0.45">
      <c r="A72" s="725">
        <v>72</v>
      </c>
      <c r="B72" s="649"/>
      <c r="C72" s="649"/>
      <c r="D72" s="644"/>
      <c r="E72" s="644"/>
      <c r="F72" s="649"/>
      <c r="G72" s="644"/>
      <c r="H72" s="644"/>
      <c r="I72" s="644"/>
      <c r="J72" s="644"/>
      <c r="K72" s="644"/>
      <c r="L72" s="649"/>
      <c r="M72" s="649"/>
      <c r="N72" s="642"/>
      <c r="O72" s="649"/>
      <c r="P72" s="649"/>
      <c r="Q72" s="686"/>
      <c r="R72" s="582"/>
    </row>
    <row r="73" spans="1:19" ht="30" customHeight="1" x14ac:dyDescent="0.55000000000000004">
      <c r="A73" s="725">
        <v>73</v>
      </c>
      <c r="B73" s="649"/>
      <c r="C73" s="648" t="s">
        <v>1208</v>
      </c>
      <c r="D73" s="649"/>
      <c r="E73" s="649"/>
      <c r="F73" s="649"/>
      <c r="G73" s="649"/>
      <c r="H73" s="649"/>
      <c r="I73" s="649"/>
      <c r="J73" s="649"/>
      <c r="K73" s="649"/>
      <c r="L73" s="642"/>
      <c r="M73" s="1214"/>
      <c r="N73" s="1214"/>
      <c r="O73" s="1214"/>
      <c r="P73" s="1214"/>
      <c r="Q73" s="686"/>
      <c r="R73" s="582"/>
    </row>
    <row r="74" spans="1:19" ht="12.75" customHeight="1" x14ac:dyDescent="0.45">
      <c r="A74" s="725">
        <v>74</v>
      </c>
      <c r="B74" s="649"/>
      <c r="C74" s="649"/>
      <c r="D74" s="649"/>
      <c r="E74" s="649"/>
      <c r="F74" s="649"/>
      <c r="G74" s="649"/>
      <c r="H74" s="649"/>
      <c r="I74" s="649"/>
      <c r="J74" s="649"/>
      <c r="K74" s="649"/>
      <c r="L74" s="649"/>
      <c r="M74" s="1211" t="s">
        <v>75</v>
      </c>
      <c r="N74" s="1211"/>
      <c r="O74" s="1211" t="s">
        <v>44</v>
      </c>
      <c r="P74" s="1211"/>
      <c r="Q74" s="686"/>
      <c r="R74" s="582"/>
    </row>
    <row r="75" spans="1:19" ht="15" customHeight="1" x14ac:dyDescent="0.45">
      <c r="A75" s="725">
        <v>75</v>
      </c>
      <c r="B75" s="649"/>
      <c r="C75" s="649"/>
      <c r="D75" s="649"/>
      <c r="E75" s="649"/>
      <c r="F75" s="649"/>
      <c r="G75" s="649"/>
      <c r="H75" s="649"/>
      <c r="I75" s="649"/>
      <c r="J75" s="649"/>
      <c r="K75" s="649"/>
      <c r="L75" s="649"/>
      <c r="M75" s="727" t="s">
        <v>19</v>
      </c>
      <c r="N75" s="727" t="s">
        <v>19</v>
      </c>
      <c r="O75" s="727" t="s">
        <v>19</v>
      </c>
      <c r="P75" s="727" t="s">
        <v>19</v>
      </c>
      <c r="Q75" s="686"/>
      <c r="R75" s="583"/>
    </row>
    <row r="76" spans="1:19" ht="15" customHeight="1" x14ac:dyDescent="0.45">
      <c r="A76" s="725">
        <v>76</v>
      </c>
      <c r="B76" s="649"/>
      <c r="C76" s="649"/>
      <c r="D76" s="649"/>
      <c r="E76" s="649"/>
      <c r="F76" s="646" t="s">
        <v>265</v>
      </c>
      <c r="G76" s="649"/>
      <c r="H76" s="649"/>
      <c r="I76" s="649"/>
      <c r="J76" s="649"/>
      <c r="K76" s="649"/>
      <c r="L76" s="649"/>
      <c r="M76" s="528"/>
      <c r="N76" s="641"/>
      <c r="O76" s="528"/>
      <c r="P76" s="641"/>
      <c r="Q76" s="686"/>
      <c r="R76" s="582"/>
    </row>
    <row r="77" spans="1:19" ht="15" customHeight="1" thickBot="1" x14ac:dyDescent="0.5">
      <c r="A77" s="725">
        <v>77</v>
      </c>
      <c r="B77" s="649"/>
      <c r="C77" s="649"/>
      <c r="D77" s="654"/>
      <c r="E77" s="649"/>
      <c r="F77" s="646" t="s">
        <v>266</v>
      </c>
      <c r="G77" s="649"/>
      <c r="H77" s="649"/>
      <c r="I77" s="649"/>
      <c r="J77" s="649"/>
      <c r="K77" s="649"/>
      <c r="L77" s="649"/>
      <c r="M77" s="528"/>
      <c r="N77" s="641"/>
      <c r="O77" s="528"/>
      <c r="P77" s="641"/>
      <c r="Q77" s="686"/>
      <c r="R77" s="582"/>
    </row>
    <row r="78" spans="1:19" ht="15" customHeight="1" thickBot="1" x14ac:dyDescent="0.5">
      <c r="A78" s="725">
        <v>78</v>
      </c>
      <c r="B78" s="649"/>
      <c r="C78" s="649"/>
      <c r="D78" s="649"/>
      <c r="E78" s="653" t="s">
        <v>47</v>
      </c>
      <c r="F78" s="649"/>
      <c r="G78" s="649"/>
      <c r="H78" s="649"/>
      <c r="I78" s="649"/>
      <c r="J78" s="649"/>
      <c r="K78" s="649"/>
      <c r="L78" s="649"/>
      <c r="M78" s="641"/>
      <c r="N78" s="722">
        <f>SUM(M76:M77)</f>
        <v>0</v>
      </c>
      <c r="O78" s="641"/>
      <c r="P78" s="722">
        <f>SUM(O76:O77)</f>
        <v>0</v>
      </c>
      <c r="Q78" s="686"/>
      <c r="R78" s="582" t="s">
        <v>454</v>
      </c>
    </row>
    <row r="79" spans="1:19" x14ac:dyDescent="0.45">
      <c r="A79" s="725">
        <v>79</v>
      </c>
      <c r="B79" s="649"/>
      <c r="C79" s="649"/>
      <c r="D79" s="649"/>
      <c r="E79" s="649"/>
      <c r="F79" s="649"/>
      <c r="G79" s="649"/>
      <c r="H79" s="649"/>
      <c r="I79" s="649"/>
      <c r="J79" s="649"/>
      <c r="K79" s="649"/>
      <c r="L79" s="649"/>
      <c r="M79" s="649"/>
      <c r="N79" s="649"/>
      <c r="O79" s="649"/>
      <c r="P79" s="649"/>
      <c r="Q79" s="640"/>
      <c r="R79" s="582"/>
    </row>
    <row r="80" spans="1:19" ht="30" customHeight="1" x14ac:dyDescent="0.55000000000000004">
      <c r="A80" s="725">
        <v>80</v>
      </c>
      <c r="B80" s="649"/>
      <c r="C80" s="648" t="s">
        <v>1209</v>
      </c>
      <c r="D80" s="649"/>
      <c r="E80" s="649"/>
      <c r="F80" s="649"/>
      <c r="G80" s="649"/>
      <c r="H80" s="649"/>
      <c r="I80" s="649"/>
      <c r="J80" s="649"/>
      <c r="K80" s="649"/>
      <c r="L80" s="1215" t="s">
        <v>13</v>
      </c>
      <c r="M80" s="1215"/>
      <c r="N80" s="1215"/>
      <c r="O80" s="1215"/>
      <c r="P80" s="1215"/>
      <c r="Q80" s="686"/>
      <c r="R80" s="582"/>
    </row>
    <row r="81" spans="1:20" ht="67.5" customHeight="1" x14ac:dyDescent="0.45">
      <c r="A81" s="725">
        <v>81</v>
      </c>
      <c r="B81" s="649"/>
      <c r="C81" s="730"/>
      <c r="D81" s="730"/>
      <c r="E81" s="730"/>
      <c r="F81" s="653" t="s">
        <v>327</v>
      </c>
      <c r="G81" s="730"/>
      <c r="H81" s="730"/>
      <c r="I81" s="730"/>
      <c r="J81" s="731" t="s">
        <v>267</v>
      </c>
      <c r="K81" s="731"/>
      <c r="L81" s="731"/>
      <c r="M81" s="731"/>
      <c r="N81" s="683" t="s">
        <v>83</v>
      </c>
      <c r="O81" s="683" t="s">
        <v>268</v>
      </c>
      <c r="P81" s="683" t="s">
        <v>269</v>
      </c>
      <c r="Q81" s="686"/>
      <c r="R81" s="582"/>
    </row>
    <row r="82" spans="1:20" ht="15" customHeight="1" x14ac:dyDescent="0.45">
      <c r="A82" s="725">
        <v>82</v>
      </c>
      <c r="B82" s="649"/>
      <c r="C82" s="1216"/>
      <c r="D82" s="1216"/>
      <c r="E82" s="730"/>
      <c r="F82" s="1217"/>
      <c r="G82" s="1218"/>
      <c r="H82" s="1218"/>
      <c r="I82" s="1219"/>
      <c r="J82" s="1220"/>
      <c r="K82" s="1218"/>
      <c r="L82" s="1218"/>
      <c r="M82" s="1219"/>
      <c r="N82" s="528"/>
      <c r="O82" s="528"/>
      <c r="P82" s="528"/>
      <c r="Q82" s="686"/>
    </row>
    <row r="83" spans="1:20" ht="15" customHeight="1" x14ac:dyDescent="0.45">
      <c r="A83" s="725">
        <v>83</v>
      </c>
      <c r="B83" s="649"/>
      <c r="C83" s="1216"/>
      <c r="D83" s="1216"/>
      <c r="E83" s="730"/>
      <c r="F83" s="1217"/>
      <c r="G83" s="1218"/>
      <c r="H83" s="1218"/>
      <c r="I83" s="1219"/>
      <c r="J83" s="1220"/>
      <c r="K83" s="1218"/>
      <c r="L83" s="1218"/>
      <c r="M83" s="1219"/>
      <c r="N83" s="528"/>
      <c r="O83" s="528"/>
      <c r="P83" s="528"/>
      <c r="Q83" s="686"/>
    </row>
    <row r="84" spans="1:20" ht="15" customHeight="1" x14ac:dyDescent="0.45">
      <c r="A84" s="725">
        <v>84</v>
      </c>
      <c r="B84" s="649"/>
      <c r="C84" s="690"/>
      <c r="D84" s="690"/>
      <c r="E84" s="730"/>
      <c r="F84" s="1217"/>
      <c r="G84" s="1218"/>
      <c r="H84" s="1218"/>
      <c r="I84" s="1219"/>
      <c r="J84" s="1220"/>
      <c r="K84" s="1218"/>
      <c r="L84" s="1218"/>
      <c r="M84" s="1219"/>
      <c r="N84" s="528"/>
      <c r="O84" s="528"/>
      <c r="P84" s="528"/>
      <c r="Q84" s="686"/>
    </row>
    <row r="85" spans="1:20" ht="15" customHeight="1" x14ac:dyDescent="0.45">
      <c r="A85" s="725">
        <v>85</v>
      </c>
      <c r="B85" s="649"/>
      <c r="C85" s="690"/>
      <c r="D85" s="690"/>
      <c r="E85" s="730"/>
      <c r="F85" s="1217"/>
      <c r="G85" s="1218"/>
      <c r="H85" s="1218"/>
      <c r="I85" s="1219"/>
      <c r="J85" s="1220"/>
      <c r="K85" s="1218"/>
      <c r="L85" s="1218"/>
      <c r="M85" s="1219"/>
      <c r="N85" s="528"/>
      <c r="O85" s="528"/>
      <c r="P85" s="528"/>
      <c r="Q85" s="686"/>
    </row>
    <row r="86" spans="1:20" ht="15" customHeight="1" x14ac:dyDescent="0.45">
      <c r="A86" s="725">
        <v>86</v>
      </c>
      <c r="B86" s="649"/>
      <c r="C86" s="690"/>
      <c r="D86" s="690"/>
      <c r="E86" s="730"/>
      <c r="F86" s="1217"/>
      <c r="G86" s="1218"/>
      <c r="H86" s="1218"/>
      <c r="I86" s="1219"/>
      <c r="J86" s="1220"/>
      <c r="K86" s="1218"/>
      <c r="L86" s="1218"/>
      <c r="M86" s="1219"/>
      <c r="N86" s="528"/>
      <c r="O86" s="528"/>
      <c r="P86" s="528"/>
      <c r="Q86" s="686"/>
    </row>
    <row r="87" spans="1:20" ht="15" customHeight="1" x14ac:dyDescent="0.45">
      <c r="A87" s="725">
        <v>87</v>
      </c>
      <c r="B87" s="649"/>
      <c r="C87" s="1216"/>
      <c r="D87" s="1216"/>
      <c r="E87" s="730"/>
      <c r="F87" s="1217"/>
      <c r="G87" s="1218"/>
      <c r="H87" s="1218"/>
      <c r="I87" s="1219"/>
      <c r="J87" s="1220"/>
      <c r="K87" s="1218"/>
      <c r="L87" s="1218"/>
      <c r="M87" s="1219"/>
      <c r="N87" s="528"/>
      <c r="O87" s="528"/>
      <c r="P87" s="528"/>
      <c r="Q87" s="686"/>
    </row>
    <row r="88" spans="1:20" ht="15" customHeight="1" x14ac:dyDescent="0.45">
      <c r="A88" s="725">
        <v>88</v>
      </c>
      <c r="B88" s="649"/>
      <c r="C88" s="1216"/>
      <c r="D88" s="1216"/>
      <c r="E88" s="730"/>
      <c r="F88" s="1217"/>
      <c r="G88" s="1218"/>
      <c r="H88" s="1218"/>
      <c r="I88" s="1219"/>
      <c r="J88" s="1220"/>
      <c r="K88" s="1218"/>
      <c r="L88" s="1218"/>
      <c r="M88" s="1219"/>
      <c r="N88" s="528"/>
      <c r="O88" s="528"/>
      <c r="P88" s="528"/>
      <c r="Q88" s="686"/>
    </row>
    <row r="89" spans="1:20" ht="15" customHeight="1" x14ac:dyDescent="0.45">
      <c r="A89" s="725">
        <v>89</v>
      </c>
      <c r="B89" s="649"/>
      <c r="C89" s="1216"/>
      <c r="D89" s="1216"/>
      <c r="E89" s="730"/>
      <c r="F89" s="1217"/>
      <c r="G89" s="1218"/>
      <c r="H89" s="1218"/>
      <c r="I89" s="1219"/>
      <c r="J89" s="1220"/>
      <c r="K89" s="1218"/>
      <c r="L89" s="1218"/>
      <c r="M89" s="1219"/>
      <c r="N89" s="528"/>
      <c r="O89" s="528"/>
      <c r="P89" s="528"/>
      <c r="Q89" s="686"/>
    </row>
    <row r="90" spans="1:20" ht="15" customHeight="1" x14ac:dyDescent="0.45">
      <c r="A90" s="725">
        <v>90</v>
      </c>
      <c r="B90" s="649"/>
      <c r="C90" s="690"/>
      <c r="D90" s="690"/>
      <c r="E90" s="730"/>
      <c r="F90" s="721" t="s">
        <v>157</v>
      </c>
      <c r="G90" s="690"/>
      <c r="H90" s="690"/>
      <c r="I90" s="730"/>
      <c r="J90" s="730"/>
      <c r="K90" s="730"/>
      <c r="L90" s="690"/>
      <c r="M90" s="730"/>
      <c r="N90" s="690"/>
      <c r="O90" s="730"/>
      <c r="P90" s="730"/>
      <c r="Q90" s="686"/>
    </row>
    <row r="91" spans="1:20" ht="30" customHeight="1" thickBot="1" x14ac:dyDescent="0.6">
      <c r="A91" s="725">
        <v>91</v>
      </c>
      <c r="B91" s="649"/>
      <c r="C91" s="648" t="s">
        <v>1210</v>
      </c>
      <c r="D91" s="649"/>
      <c r="E91" s="649"/>
      <c r="F91" s="649"/>
      <c r="G91" s="649"/>
      <c r="H91" s="649"/>
      <c r="I91" s="649"/>
      <c r="J91" s="649"/>
      <c r="K91" s="649"/>
      <c r="L91" s="642"/>
      <c r="M91" s="642"/>
      <c r="N91" s="642"/>
      <c r="O91" s="736"/>
      <c r="P91" s="736"/>
      <c r="Q91" s="686"/>
    </row>
    <row r="92" spans="1:20" ht="27.4" thickBot="1" x14ac:dyDescent="0.55000000000000004">
      <c r="A92" s="725">
        <v>92</v>
      </c>
      <c r="B92" s="649"/>
      <c r="C92" s="649"/>
      <c r="D92" s="649"/>
      <c r="E92" s="740" t="s">
        <v>304</v>
      </c>
      <c r="F92" s="649"/>
      <c r="G92" s="742" t="s">
        <v>275</v>
      </c>
      <c r="H92" s="742" t="s">
        <v>319</v>
      </c>
      <c r="I92" s="742" t="s">
        <v>320</v>
      </c>
      <c r="J92" s="742" t="s">
        <v>321</v>
      </c>
      <c r="K92" s="742" t="s">
        <v>322</v>
      </c>
      <c r="L92" s="742" t="s">
        <v>317</v>
      </c>
      <c r="M92" s="742" t="s">
        <v>318</v>
      </c>
      <c r="N92" s="683" t="s">
        <v>12</v>
      </c>
      <c r="O92" s="743" t="s">
        <v>92</v>
      </c>
      <c r="P92" s="744" t="s">
        <v>325</v>
      </c>
      <c r="Q92" s="640"/>
      <c r="S92" s="669" t="s">
        <v>158</v>
      </c>
      <c r="T92" s="586" t="s">
        <v>159</v>
      </c>
    </row>
    <row r="93" spans="1:20" ht="15" customHeight="1" x14ac:dyDescent="0.45">
      <c r="A93" s="725">
        <v>93</v>
      </c>
      <c r="B93" s="649"/>
      <c r="C93" s="643"/>
      <c r="D93" s="737"/>
      <c r="E93" s="737" t="s">
        <v>302</v>
      </c>
      <c r="F93" s="649"/>
      <c r="G93" s="528"/>
      <c r="H93" s="528"/>
      <c r="I93" s="528"/>
      <c r="J93" s="528"/>
      <c r="K93" s="528"/>
      <c r="L93" s="528"/>
      <c r="M93" s="528"/>
      <c r="N93" s="530">
        <f>G93-H93+I93+J93-K93+L93+M93</f>
        <v>0</v>
      </c>
      <c r="O93" s="528"/>
      <c r="P93" s="528"/>
      <c r="Q93" s="640"/>
      <c r="S93" s="596">
        <f>P27</f>
        <v>600000</v>
      </c>
      <c r="T93" s="589" t="b">
        <f>ROUND(S93,0)=ROUND(G121,0)</f>
        <v>0</v>
      </c>
    </row>
    <row r="94" spans="1:20" ht="15" customHeight="1" x14ac:dyDescent="0.45">
      <c r="A94" s="725">
        <v>94</v>
      </c>
      <c r="B94" s="649"/>
      <c r="C94" s="654"/>
      <c r="D94" s="738"/>
      <c r="E94" s="738" t="s">
        <v>305</v>
      </c>
      <c r="F94" s="649"/>
      <c r="G94" s="528"/>
      <c r="H94" s="528"/>
      <c r="I94" s="528"/>
      <c r="J94" s="528"/>
      <c r="K94" s="528"/>
      <c r="L94" s="528"/>
      <c r="M94" s="528"/>
      <c r="N94" s="530">
        <f t="shared" ref="N94:N100" si="1">G94-H94+I94+J94-K94+L94+M94</f>
        <v>0</v>
      </c>
      <c r="O94" s="528"/>
      <c r="P94" s="528"/>
      <c r="Q94" s="640"/>
      <c r="S94" s="596">
        <f>P30</f>
        <v>0</v>
      </c>
      <c r="T94" s="587" t="b">
        <f>ROUND(S94,0)=ROUND(H121,0)</f>
        <v>1</v>
      </c>
    </row>
    <row r="95" spans="1:20" ht="15" customHeight="1" x14ac:dyDescent="0.45">
      <c r="A95" s="725">
        <v>95</v>
      </c>
      <c r="B95" s="649"/>
      <c r="C95" s="654"/>
      <c r="D95" s="738"/>
      <c r="E95" s="738" t="s">
        <v>306</v>
      </c>
      <c r="F95" s="649"/>
      <c r="G95" s="528"/>
      <c r="H95" s="528"/>
      <c r="I95" s="528"/>
      <c r="J95" s="528"/>
      <c r="K95" s="528"/>
      <c r="L95" s="528"/>
      <c r="M95" s="528"/>
      <c r="N95" s="530">
        <f t="shared" si="1"/>
        <v>0</v>
      </c>
      <c r="O95" s="528"/>
      <c r="P95" s="528"/>
      <c r="Q95" s="640"/>
      <c r="S95" s="596">
        <f>P32</f>
        <v>0</v>
      </c>
      <c r="T95" s="587" t="b">
        <f>ROUND(S95,0)=ROUND(I121,0)</f>
        <v>1</v>
      </c>
    </row>
    <row r="96" spans="1:20" ht="15" customHeight="1" x14ac:dyDescent="0.45">
      <c r="A96" s="725">
        <v>96</v>
      </c>
      <c r="B96" s="649"/>
      <c r="C96" s="654"/>
      <c r="D96" s="738"/>
      <c r="E96" s="738" t="s">
        <v>307</v>
      </c>
      <c r="F96" s="649"/>
      <c r="G96" s="528"/>
      <c r="H96" s="528"/>
      <c r="I96" s="528"/>
      <c r="J96" s="528"/>
      <c r="K96" s="528"/>
      <c r="L96" s="528"/>
      <c r="M96" s="528"/>
      <c r="N96" s="530">
        <f t="shared" si="1"/>
        <v>0</v>
      </c>
      <c r="O96" s="528"/>
      <c r="P96" s="528"/>
      <c r="Q96" s="640"/>
      <c r="S96" s="596">
        <f>P37</f>
        <v>0</v>
      </c>
      <c r="T96" s="587" t="b">
        <f>ROUND(S96,0)=ROUND(J121,0)</f>
        <v>1</v>
      </c>
    </row>
    <row r="97" spans="1:20" ht="15" customHeight="1" x14ac:dyDescent="0.45">
      <c r="A97" s="725">
        <v>97</v>
      </c>
      <c r="B97" s="649"/>
      <c r="C97" s="654"/>
      <c r="D97" s="738"/>
      <c r="E97" s="738" t="s">
        <v>308</v>
      </c>
      <c r="F97" s="649"/>
      <c r="G97" s="528"/>
      <c r="H97" s="528"/>
      <c r="I97" s="528"/>
      <c r="J97" s="528"/>
      <c r="K97" s="528"/>
      <c r="L97" s="528"/>
      <c r="M97" s="528"/>
      <c r="N97" s="530">
        <f t="shared" si="1"/>
        <v>0</v>
      </c>
      <c r="O97" s="528"/>
      <c r="P97" s="528"/>
      <c r="Q97" s="640"/>
      <c r="S97" s="596">
        <f>P42</f>
        <v>0</v>
      </c>
      <c r="T97" s="587" t="b">
        <f>ROUND(S97,0)=ROUND(K121,0)</f>
        <v>1</v>
      </c>
    </row>
    <row r="98" spans="1:20" ht="15" customHeight="1" x14ac:dyDescent="0.45">
      <c r="A98" s="725">
        <v>98</v>
      </c>
      <c r="B98" s="649"/>
      <c r="C98" s="654"/>
      <c r="D98" s="738"/>
      <c r="E98" s="738" t="s">
        <v>309</v>
      </c>
      <c r="F98" s="649"/>
      <c r="G98" s="528"/>
      <c r="H98" s="528"/>
      <c r="I98" s="528"/>
      <c r="J98" s="528"/>
      <c r="K98" s="528"/>
      <c r="L98" s="528"/>
      <c r="M98" s="528"/>
      <c r="N98" s="530">
        <f t="shared" si="1"/>
        <v>0</v>
      </c>
      <c r="O98" s="528"/>
      <c r="P98" s="528"/>
      <c r="Q98" s="640"/>
      <c r="S98" s="596">
        <f>P44</f>
        <v>-600000</v>
      </c>
      <c r="T98" s="587" t="b">
        <f>ROUND(S98,0)=ROUND(L121,0)</f>
        <v>0</v>
      </c>
    </row>
    <row r="99" spans="1:20" ht="15" customHeight="1" x14ac:dyDescent="0.45">
      <c r="A99" s="725">
        <v>99</v>
      </c>
      <c r="B99" s="649"/>
      <c r="C99" s="654"/>
      <c r="D99" s="738"/>
      <c r="E99" s="738" t="s">
        <v>310</v>
      </c>
      <c r="F99" s="649"/>
      <c r="G99" s="528"/>
      <c r="H99" s="528"/>
      <c r="I99" s="528"/>
      <c r="J99" s="528"/>
      <c r="K99" s="528"/>
      <c r="L99" s="528"/>
      <c r="M99" s="528"/>
      <c r="N99" s="530">
        <f t="shared" si="1"/>
        <v>0</v>
      </c>
      <c r="O99" s="528"/>
      <c r="P99" s="528"/>
      <c r="Q99" s="640"/>
      <c r="S99" s="596"/>
      <c r="T99" s="587"/>
    </row>
    <row r="100" spans="1:20" ht="15" customHeight="1" thickBot="1" x14ac:dyDescent="0.5">
      <c r="A100" s="725">
        <v>100</v>
      </c>
      <c r="B100" s="649"/>
      <c r="C100" s="654"/>
      <c r="D100" s="739"/>
      <c r="E100" s="681" t="s">
        <v>338</v>
      </c>
      <c r="F100" s="649"/>
      <c r="G100" s="528"/>
      <c r="H100" s="528"/>
      <c r="I100" s="528"/>
      <c r="J100" s="528"/>
      <c r="K100" s="528"/>
      <c r="L100" s="528"/>
      <c r="M100" s="528"/>
      <c r="N100" s="530">
        <f t="shared" si="1"/>
        <v>0</v>
      </c>
      <c r="O100" s="528"/>
      <c r="P100" s="528"/>
      <c r="Q100" s="640"/>
      <c r="S100" s="597">
        <f>P46</f>
        <v>0</v>
      </c>
      <c r="T100" s="588" t="b">
        <f>ROUND(S100,0)=ROUND(N121,0)</f>
        <v>1</v>
      </c>
    </row>
    <row r="101" spans="1:20" ht="15" customHeight="1" thickBot="1" x14ac:dyDescent="0.5">
      <c r="A101" s="725">
        <v>101</v>
      </c>
      <c r="B101" s="649"/>
      <c r="C101" s="643"/>
      <c r="D101" s="649"/>
      <c r="E101" s="653" t="s">
        <v>303</v>
      </c>
      <c r="F101" s="646"/>
      <c r="G101" s="650">
        <f>SUM(G93:G100)</f>
        <v>0</v>
      </c>
      <c r="H101" s="650">
        <f t="shared" ref="H101:M101" si="2">SUM(H93:H100)</f>
        <v>0</v>
      </c>
      <c r="I101" s="650">
        <f t="shared" si="2"/>
        <v>0</v>
      </c>
      <c r="J101" s="650">
        <f t="shared" si="2"/>
        <v>0</v>
      </c>
      <c r="K101" s="650">
        <f t="shared" si="2"/>
        <v>0</v>
      </c>
      <c r="L101" s="650">
        <f t="shared" si="2"/>
        <v>0</v>
      </c>
      <c r="M101" s="650">
        <f t="shared" si="2"/>
        <v>0</v>
      </c>
      <c r="N101" s="650">
        <f>SUM(N93:N100)</f>
        <v>0</v>
      </c>
      <c r="O101" s="735"/>
      <c r="P101" s="735"/>
      <c r="Q101" s="640"/>
      <c r="R101" s="735" t="str">
        <f>IF(G101-H101+I101+J101-K101+L101+M101=N101,"OK","ERROR")</f>
        <v>OK</v>
      </c>
    </row>
    <row r="102" spans="1:20" ht="15" customHeight="1" x14ac:dyDescent="0.45">
      <c r="A102" s="725">
        <v>102</v>
      </c>
      <c r="B102" s="649"/>
      <c r="C102" s="643"/>
      <c r="D102" s="649"/>
      <c r="E102" s="653"/>
      <c r="F102" s="646"/>
      <c r="G102" s="646"/>
      <c r="H102" s="646"/>
      <c r="I102" s="646"/>
      <c r="J102" s="646"/>
      <c r="K102" s="646"/>
      <c r="L102" s="646"/>
      <c r="M102" s="646"/>
      <c r="N102" s="646"/>
      <c r="O102" s="735"/>
      <c r="P102" s="735"/>
      <c r="Q102" s="640"/>
      <c r="S102" s="733"/>
      <c r="T102" s="734"/>
    </row>
    <row r="103" spans="1:20" ht="42" customHeight="1" x14ac:dyDescent="0.5">
      <c r="A103" s="725">
        <v>103</v>
      </c>
      <c r="B103" s="649"/>
      <c r="C103" s="643"/>
      <c r="D103" s="649"/>
      <c r="E103" s="740" t="s">
        <v>311</v>
      </c>
      <c r="F103" s="646"/>
      <c r="G103" s="742" t="s">
        <v>275</v>
      </c>
      <c r="H103" s="742" t="s">
        <v>319</v>
      </c>
      <c r="I103" s="742" t="s">
        <v>320</v>
      </c>
      <c r="J103" s="742" t="s">
        <v>321</v>
      </c>
      <c r="K103" s="742" t="s">
        <v>322</v>
      </c>
      <c r="L103" s="742" t="s">
        <v>317</v>
      </c>
      <c r="M103" s="742" t="s">
        <v>318</v>
      </c>
      <c r="N103" s="683" t="s">
        <v>12</v>
      </c>
      <c r="O103" s="743" t="s">
        <v>92</v>
      </c>
      <c r="P103" s="744" t="s">
        <v>325</v>
      </c>
      <c r="Q103" s="640"/>
      <c r="S103" s="733"/>
      <c r="T103" s="734"/>
    </row>
    <row r="104" spans="1:20" ht="15" customHeight="1" x14ac:dyDescent="0.45">
      <c r="A104" s="725">
        <v>104</v>
      </c>
      <c r="B104" s="649"/>
      <c r="C104" s="643"/>
      <c r="D104" s="649"/>
      <c r="E104" s="738" t="s">
        <v>308</v>
      </c>
      <c r="F104" s="649"/>
      <c r="G104" s="528"/>
      <c r="H104" s="528"/>
      <c r="I104" s="528"/>
      <c r="J104" s="528"/>
      <c r="K104" s="528"/>
      <c r="L104" s="528"/>
      <c r="M104" s="528"/>
      <c r="N104" s="530">
        <f>G104-H104+I104+J104-K104+L104+M104</f>
        <v>0</v>
      </c>
      <c r="O104" s="528"/>
      <c r="P104" s="528"/>
      <c r="Q104" s="640"/>
      <c r="S104" s="733"/>
      <c r="T104" s="734"/>
    </row>
    <row r="105" spans="1:20" ht="15" customHeight="1" x14ac:dyDescent="0.45">
      <c r="A105" s="725">
        <v>105</v>
      </c>
      <c r="B105" s="649"/>
      <c r="C105" s="643"/>
      <c r="D105" s="649"/>
      <c r="E105" s="738" t="s">
        <v>309</v>
      </c>
      <c r="F105" s="649"/>
      <c r="G105" s="528"/>
      <c r="H105" s="528"/>
      <c r="I105" s="528"/>
      <c r="J105" s="528"/>
      <c r="K105" s="528"/>
      <c r="L105" s="528"/>
      <c r="M105" s="528"/>
      <c r="N105" s="530">
        <f t="shared" ref="N105:N111" si="3">G105-H105+I105+J105-K105+L105+M105</f>
        <v>0</v>
      </c>
      <c r="O105" s="528"/>
      <c r="P105" s="528"/>
      <c r="Q105" s="640"/>
      <c r="S105" s="733"/>
      <c r="T105" s="734"/>
    </row>
    <row r="106" spans="1:20" ht="15" customHeight="1" x14ac:dyDescent="0.45">
      <c r="A106" s="725">
        <v>106</v>
      </c>
      <c r="B106" s="649"/>
      <c r="C106" s="643"/>
      <c r="D106" s="649"/>
      <c r="E106" s="738" t="s">
        <v>310</v>
      </c>
      <c r="F106" s="649"/>
      <c r="G106" s="528"/>
      <c r="H106" s="528"/>
      <c r="I106" s="528"/>
      <c r="J106" s="528"/>
      <c r="K106" s="528"/>
      <c r="L106" s="528"/>
      <c r="M106" s="528"/>
      <c r="N106" s="530">
        <f t="shared" si="3"/>
        <v>0</v>
      </c>
      <c r="O106" s="528"/>
      <c r="P106" s="528"/>
      <c r="Q106" s="640"/>
      <c r="S106" s="733"/>
      <c r="T106" s="734"/>
    </row>
    <row r="107" spans="1:20" ht="15" customHeight="1" thickBot="1" x14ac:dyDescent="0.5">
      <c r="A107" s="725">
        <v>107</v>
      </c>
      <c r="B107" s="649"/>
      <c r="C107" s="643"/>
      <c r="D107" s="649"/>
      <c r="E107" s="681" t="s">
        <v>339</v>
      </c>
      <c r="F107" s="649"/>
      <c r="G107" s="528"/>
      <c r="H107" s="528"/>
      <c r="I107" s="528"/>
      <c r="J107" s="528"/>
      <c r="K107" s="528"/>
      <c r="L107" s="528"/>
      <c r="M107" s="528"/>
      <c r="N107" s="530">
        <f t="shared" si="3"/>
        <v>0</v>
      </c>
      <c r="O107" s="528"/>
      <c r="P107" s="528"/>
      <c r="Q107" s="640"/>
      <c r="S107" s="733"/>
      <c r="T107" s="734"/>
    </row>
    <row r="108" spans="1:20" ht="15" customHeight="1" thickBot="1" x14ac:dyDescent="0.5">
      <c r="A108" s="725">
        <v>108</v>
      </c>
      <c r="B108" s="649"/>
      <c r="C108" s="643"/>
      <c r="D108" s="649"/>
      <c r="E108" s="653" t="s">
        <v>323</v>
      </c>
      <c r="F108" s="649"/>
      <c r="G108" s="650">
        <f>SUM(G104:G107)</f>
        <v>0</v>
      </c>
      <c r="H108" s="650">
        <f t="shared" ref="H108:M108" si="4">SUM(H104:H107)</f>
        <v>0</v>
      </c>
      <c r="I108" s="650">
        <f t="shared" si="4"/>
        <v>0</v>
      </c>
      <c r="J108" s="650">
        <f t="shared" si="4"/>
        <v>0</v>
      </c>
      <c r="K108" s="650">
        <f t="shared" si="4"/>
        <v>0</v>
      </c>
      <c r="L108" s="650">
        <f t="shared" si="4"/>
        <v>0</v>
      </c>
      <c r="M108" s="650">
        <f t="shared" si="4"/>
        <v>0</v>
      </c>
      <c r="N108" s="650">
        <f>SUM(N104:N107)</f>
        <v>0</v>
      </c>
      <c r="O108" s="732"/>
      <c r="P108" s="732"/>
      <c r="Q108" s="640"/>
      <c r="R108" s="735" t="str">
        <f>IF(G108-H108+I108+J108-K108+L108+M108=N108,"OK","ERROR")</f>
        <v>OK</v>
      </c>
      <c r="S108" s="733"/>
      <c r="T108" s="734"/>
    </row>
    <row r="109" spans="1:20" ht="40.5" customHeight="1" thickBot="1" x14ac:dyDescent="0.55000000000000004">
      <c r="A109" s="725">
        <v>109</v>
      </c>
      <c r="B109" s="649"/>
      <c r="C109" s="643"/>
      <c r="D109" s="649"/>
      <c r="E109" s="740" t="s">
        <v>340</v>
      </c>
      <c r="F109" s="649"/>
      <c r="G109" s="742" t="s">
        <v>275</v>
      </c>
      <c r="H109" s="742" t="s">
        <v>319</v>
      </c>
      <c r="I109" s="742" t="s">
        <v>320</v>
      </c>
      <c r="J109" s="742" t="s">
        <v>321</v>
      </c>
      <c r="K109" s="742" t="s">
        <v>322</v>
      </c>
      <c r="L109" s="742" t="s">
        <v>317</v>
      </c>
      <c r="M109" s="742" t="s">
        <v>318</v>
      </c>
      <c r="N109" s="650" t="s">
        <v>12</v>
      </c>
      <c r="O109" s="743" t="s">
        <v>92</v>
      </c>
      <c r="P109" s="744" t="s">
        <v>325</v>
      </c>
      <c r="Q109" s="640"/>
      <c r="S109" s="733"/>
      <c r="T109" s="734"/>
    </row>
    <row r="110" spans="1:20" ht="15" customHeight="1" x14ac:dyDescent="0.45">
      <c r="A110" s="725">
        <v>110</v>
      </c>
      <c r="B110" s="649"/>
      <c r="C110" s="643"/>
      <c r="D110" s="649"/>
      <c r="E110" s="681" t="s">
        <v>312</v>
      </c>
      <c r="F110" s="646"/>
      <c r="G110" s="528"/>
      <c r="H110" s="528"/>
      <c r="I110" s="528"/>
      <c r="J110" s="528"/>
      <c r="K110" s="528"/>
      <c r="L110" s="528"/>
      <c r="M110" s="528"/>
      <c r="N110" s="530">
        <f t="shared" si="3"/>
        <v>0</v>
      </c>
      <c r="O110" s="528"/>
      <c r="P110" s="528"/>
      <c r="Q110" s="640"/>
      <c r="S110" s="733"/>
      <c r="T110" s="734"/>
    </row>
    <row r="111" spans="1:20" ht="15" customHeight="1" thickBot="1" x14ac:dyDescent="0.5">
      <c r="A111" s="725">
        <v>111</v>
      </c>
      <c r="B111" s="649"/>
      <c r="C111" s="643"/>
      <c r="D111" s="649"/>
      <c r="E111" s="681" t="s">
        <v>123</v>
      </c>
      <c r="F111" s="646"/>
      <c r="G111" s="528"/>
      <c r="H111" s="528"/>
      <c r="I111" s="528"/>
      <c r="J111" s="528"/>
      <c r="K111" s="528"/>
      <c r="L111" s="528"/>
      <c r="M111" s="528"/>
      <c r="N111" s="530">
        <f t="shared" si="3"/>
        <v>0</v>
      </c>
      <c r="O111" s="528"/>
      <c r="P111" s="528"/>
      <c r="Q111" s="640"/>
    </row>
    <row r="112" spans="1:20" ht="15" customHeight="1" thickBot="1" x14ac:dyDescent="0.55000000000000004">
      <c r="A112" s="725">
        <v>112</v>
      </c>
      <c r="B112" s="649"/>
      <c r="C112" s="643"/>
      <c r="D112" s="649"/>
      <c r="E112" s="741" t="s">
        <v>313</v>
      </c>
      <c r="F112" s="646"/>
      <c r="G112" s="650">
        <f>G101+G108+G110+G111</f>
        <v>0</v>
      </c>
      <c r="H112" s="650">
        <f t="shared" ref="H112:N112" si="5">H101+H108+H110+H111</f>
        <v>0</v>
      </c>
      <c r="I112" s="650">
        <f t="shared" si="5"/>
        <v>0</v>
      </c>
      <c r="J112" s="650">
        <f t="shared" si="5"/>
        <v>0</v>
      </c>
      <c r="K112" s="650">
        <f t="shared" si="5"/>
        <v>0</v>
      </c>
      <c r="L112" s="650">
        <f t="shared" si="5"/>
        <v>0</v>
      </c>
      <c r="M112" s="650">
        <f t="shared" si="5"/>
        <v>0</v>
      </c>
      <c r="N112" s="650">
        <f t="shared" si="5"/>
        <v>0</v>
      </c>
      <c r="O112" s="642"/>
      <c r="P112" s="642"/>
      <c r="Q112" s="640"/>
      <c r="R112" s="735" t="str">
        <f>IF(G112-H112+I112+J112-K112+L112+M112=N112,"OK","ERROR")</f>
        <v>OK</v>
      </c>
    </row>
    <row r="113" spans="1:18" ht="39" customHeight="1" x14ac:dyDescent="0.5">
      <c r="A113" s="725">
        <v>113</v>
      </c>
      <c r="B113" s="649"/>
      <c r="C113" s="643"/>
      <c r="D113" s="649"/>
      <c r="E113" s="740" t="s">
        <v>341</v>
      </c>
      <c r="F113" s="646"/>
      <c r="G113" s="742" t="s">
        <v>275</v>
      </c>
      <c r="H113" s="742" t="s">
        <v>319</v>
      </c>
      <c r="I113" s="742" t="s">
        <v>320</v>
      </c>
      <c r="J113" s="742" t="s">
        <v>321</v>
      </c>
      <c r="K113" s="742" t="s">
        <v>322</v>
      </c>
      <c r="L113" s="742" t="s">
        <v>317</v>
      </c>
      <c r="M113" s="742" t="s">
        <v>318</v>
      </c>
      <c r="N113" s="683" t="s">
        <v>12</v>
      </c>
      <c r="O113" s="743" t="s">
        <v>92</v>
      </c>
      <c r="P113" s="744" t="s">
        <v>325</v>
      </c>
      <c r="Q113" s="640"/>
    </row>
    <row r="114" spans="1:18" ht="15" customHeight="1" x14ac:dyDescent="0.45">
      <c r="A114" s="725">
        <v>114</v>
      </c>
      <c r="B114" s="649"/>
      <c r="C114" s="643"/>
      <c r="D114" s="649"/>
      <c r="E114" s="681" t="s">
        <v>324</v>
      </c>
      <c r="F114" s="646"/>
      <c r="G114" s="528"/>
      <c r="H114" s="528"/>
      <c r="I114" s="528"/>
      <c r="J114" s="528"/>
      <c r="K114" s="528"/>
      <c r="L114" s="528"/>
      <c r="M114" s="528"/>
      <c r="N114" s="530">
        <f t="shared" ref="N114:N116" si="6">G114-H114+I114+J114-K114+L114+M114</f>
        <v>0</v>
      </c>
      <c r="O114" s="528"/>
      <c r="P114" s="528"/>
      <c r="Q114" s="640"/>
    </row>
    <row r="115" spans="1:18" ht="15" customHeight="1" x14ac:dyDescent="0.45">
      <c r="A115" s="725">
        <v>115</v>
      </c>
      <c r="B115" s="649"/>
      <c r="C115" s="643"/>
      <c r="D115" s="649"/>
      <c r="E115" s="681" t="s">
        <v>314</v>
      </c>
      <c r="F115" s="646"/>
      <c r="G115" s="528"/>
      <c r="H115" s="528"/>
      <c r="I115" s="528"/>
      <c r="J115" s="528"/>
      <c r="K115" s="528"/>
      <c r="L115" s="528"/>
      <c r="M115" s="528"/>
      <c r="N115" s="530">
        <f t="shared" si="6"/>
        <v>0</v>
      </c>
      <c r="O115" s="528"/>
      <c r="P115" s="528"/>
      <c r="Q115" s="640"/>
      <c r="R115" s="735"/>
    </row>
    <row r="116" spans="1:18" ht="15" customHeight="1" thickBot="1" x14ac:dyDescent="0.5">
      <c r="A116" s="725">
        <v>116</v>
      </c>
      <c r="B116" s="649"/>
      <c r="C116" s="643"/>
      <c r="D116" s="649"/>
      <c r="E116" s="681" t="s">
        <v>315</v>
      </c>
      <c r="F116" s="646"/>
      <c r="G116" s="528"/>
      <c r="H116" s="528"/>
      <c r="I116" s="528"/>
      <c r="J116" s="528"/>
      <c r="K116" s="528"/>
      <c r="L116" s="528"/>
      <c r="M116" s="528"/>
      <c r="N116" s="530">
        <f t="shared" si="6"/>
        <v>0</v>
      </c>
      <c r="O116" s="642"/>
      <c r="P116" s="642"/>
      <c r="Q116" s="640"/>
    </row>
    <row r="117" spans="1:18" ht="15" customHeight="1" thickBot="1" x14ac:dyDescent="0.55000000000000004">
      <c r="A117" s="725">
        <v>117</v>
      </c>
      <c r="B117" s="649"/>
      <c r="C117" s="643"/>
      <c r="D117" s="649"/>
      <c r="E117" s="741" t="s">
        <v>316</v>
      </c>
      <c r="F117" s="646"/>
      <c r="G117" s="650">
        <f>SUM(G114:G116)</f>
        <v>0</v>
      </c>
      <c r="H117" s="650">
        <f t="shared" ref="H117:N117" si="7">SUM(H114:H116)</f>
        <v>0</v>
      </c>
      <c r="I117" s="650">
        <f t="shared" si="7"/>
        <v>0</v>
      </c>
      <c r="J117" s="650">
        <f t="shared" si="7"/>
        <v>0</v>
      </c>
      <c r="K117" s="650">
        <f t="shared" si="7"/>
        <v>0</v>
      </c>
      <c r="L117" s="650">
        <f t="shared" si="7"/>
        <v>0</v>
      </c>
      <c r="M117" s="650">
        <f t="shared" si="7"/>
        <v>0</v>
      </c>
      <c r="N117" s="650">
        <f t="shared" si="7"/>
        <v>0</v>
      </c>
      <c r="O117" s="642"/>
      <c r="P117" s="642"/>
      <c r="Q117" s="640"/>
      <c r="R117" s="735" t="str">
        <f>IF(G117-H117+I117+J117-K117+L117+M117=N117,"OK","ERROR")</f>
        <v>OK</v>
      </c>
    </row>
    <row r="118" spans="1:18" ht="15" customHeight="1" thickBot="1" x14ac:dyDescent="0.55000000000000004">
      <c r="A118" s="725">
        <v>118</v>
      </c>
      <c r="B118" s="649"/>
      <c r="C118" s="643"/>
      <c r="D118" s="649"/>
      <c r="E118" s="741"/>
      <c r="F118" s="646"/>
      <c r="G118" s="732"/>
      <c r="H118" s="732"/>
      <c r="I118" s="732"/>
      <c r="J118" s="732"/>
      <c r="K118" s="732"/>
      <c r="L118" s="732"/>
      <c r="M118" s="732"/>
      <c r="N118" s="732"/>
      <c r="O118" s="642"/>
      <c r="P118" s="642"/>
      <c r="Q118" s="640"/>
      <c r="R118" s="735"/>
    </row>
    <row r="119" spans="1:18" ht="15" customHeight="1" thickBot="1" x14ac:dyDescent="0.55000000000000004">
      <c r="A119" s="725">
        <v>119</v>
      </c>
      <c r="B119" s="649"/>
      <c r="C119" s="643"/>
      <c r="D119" s="649"/>
      <c r="E119" s="741"/>
      <c r="F119" s="741" t="s">
        <v>1089</v>
      </c>
      <c r="G119" s="650">
        <f>G112+G117</f>
        <v>0</v>
      </c>
      <c r="H119" s="650">
        <f t="shared" ref="H119:N119" si="8">H112+H117</f>
        <v>0</v>
      </c>
      <c r="I119" s="650">
        <f t="shared" si="8"/>
        <v>0</v>
      </c>
      <c r="J119" s="650">
        <f t="shared" si="8"/>
        <v>0</v>
      </c>
      <c r="K119" s="650">
        <f t="shared" si="8"/>
        <v>0</v>
      </c>
      <c r="L119" s="650">
        <f t="shared" si="8"/>
        <v>0</v>
      </c>
      <c r="M119" s="650">
        <f t="shared" si="8"/>
        <v>0</v>
      </c>
      <c r="N119" s="650">
        <f t="shared" si="8"/>
        <v>0</v>
      </c>
      <c r="O119" s="642"/>
      <c r="P119" s="642"/>
      <c r="Q119" s="640"/>
      <c r="R119" s="735" t="str">
        <f>IF(G119-H119+I119+J119-K119+L119+M119=N119,"OK","ERROR")</f>
        <v>OK</v>
      </c>
    </row>
    <row r="120" spans="1:18" ht="15" customHeight="1" thickBot="1" x14ac:dyDescent="0.5">
      <c r="A120" s="725">
        <v>120</v>
      </c>
      <c r="B120" s="649"/>
      <c r="C120" s="643"/>
      <c r="D120" s="643"/>
      <c r="E120" s="643"/>
      <c r="F120" s="643"/>
      <c r="G120" s="643"/>
      <c r="H120" s="643"/>
      <c r="I120" s="643"/>
      <c r="J120" s="643"/>
      <c r="K120" s="643"/>
      <c r="L120" s="643"/>
      <c r="M120" s="643"/>
      <c r="N120" s="643"/>
      <c r="O120" s="643"/>
      <c r="P120" s="642"/>
      <c r="Q120" s="640"/>
    </row>
    <row r="121" spans="1:18" ht="15" customHeight="1" thickBot="1" x14ac:dyDescent="0.55000000000000004">
      <c r="A121" s="725">
        <v>121</v>
      </c>
      <c r="B121" s="649"/>
      <c r="C121" s="643"/>
      <c r="D121" s="649"/>
      <c r="E121" s="741" t="s">
        <v>326</v>
      </c>
      <c r="F121" s="646"/>
      <c r="G121" s="650">
        <f>G119+G114</f>
        <v>0</v>
      </c>
      <c r="H121" s="650">
        <f t="shared" ref="H121:N121" si="9">H119+H114</f>
        <v>0</v>
      </c>
      <c r="I121" s="650">
        <f t="shared" si="9"/>
        <v>0</v>
      </c>
      <c r="J121" s="650">
        <f t="shared" si="9"/>
        <v>0</v>
      </c>
      <c r="K121" s="650">
        <f t="shared" si="9"/>
        <v>0</v>
      </c>
      <c r="L121" s="650">
        <f t="shared" si="9"/>
        <v>0</v>
      </c>
      <c r="M121" s="650">
        <f t="shared" si="9"/>
        <v>0</v>
      </c>
      <c r="N121" s="650">
        <f t="shared" si="9"/>
        <v>0</v>
      </c>
      <c r="O121" s="642"/>
      <c r="P121" s="642"/>
      <c r="Q121" s="640"/>
      <c r="R121" s="735" t="str">
        <f>IF(G121-H121+I121+J121-K121+L121+M121=N121,"OK","ERROR")</f>
        <v>OK</v>
      </c>
    </row>
    <row r="122" spans="1:18" ht="15" customHeight="1" x14ac:dyDescent="0.45">
      <c r="A122" s="725">
        <v>122</v>
      </c>
      <c r="B122" s="649"/>
      <c r="C122" s="643"/>
      <c r="D122" s="649"/>
      <c r="E122" s="681"/>
      <c r="F122" s="646"/>
      <c r="G122" s="732"/>
      <c r="H122" s="732"/>
      <c r="I122" s="732"/>
      <c r="J122" s="732"/>
      <c r="K122" s="732"/>
      <c r="L122" s="732"/>
      <c r="M122" s="732"/>
      <c r="N122" s="642"/>
      <c r="O122" s="642"/>
      <c r="P122" s="642"/>
      <c r="Q122" s="640"/>
    </row>
  </sheetData>
  <sheetProtection formatRows="0" insertRows="0"/>
  <mergeCells count="35">
    <mergeCell ref="C89:D89"/>
    <mergeCell ref="F89:I89"/>
    <mergeCell ref="J89:M89"/>
    <mergeCell ref="C87:D87"/>
    <mergeCell ref="F87:I87"/>
    <mergeCell ref="J87:M87"/>
    <mergeCell ref="C88:D88"/>
    <mergeCell ref="F88:I88"/>
    <mergeCell ref="J88:M88"/>
    <mergeCell ref="F84:I84"/>
    <mergeCell ref="J84:M84"/>
    <mergeCell ref="F85:I85"/>
    <mergeCell ref="J85:M85"/>
    <mergeCell ref="F86:I86"/>
    <mergeCell ref="J86:M86"/>
    <mergeCell ref="L80:P80"/>
    <mergeCell ref="C82:D82"/>
    <mergeCell ref="F82:I82"/>
    <mergeCell ref="J82:M82"/>
    <mergeCell ref="C83:D83"/>
    <mergeCell ref="F83:I83"/>
    <mergeCell ref="J83:M83"/>
    <mergeCell ref="M74:N74"/>
    <mergeCell ref="O74:P74"/>
    <mergeCell ref="N2:P2"/>
    <mergeCell ref="N3:P3"/>
    <mergeCell ref="A5:Q5"/>
    <mergeCell ref="M25:N25"/>
    <mergeCell ref="O25:P25"/>
    <mergeCell ref="C47:P47"/>
    <mergeCell ref="M55:N55"/>
    <mergeCell ref="O55:P55"/>
    <mergeCell ref="M64:N64"/>
    <mergeCell ref="O64:P64"/>
    <mergeCell ref="M73:P73"/>
  </mergeCells>
  <conditionalFormatting sqref="N93:N100 N110:N111">
    <cfRule type="expression" dxfId="8" priority="12" stopIfTrue="1">
      <formula>$T$93&lt;&gt;TRUE</formula>
    </cfRule>
  </conditionalFormatting>
  <conditionalFormatting sqref="N103:N107">
    <cfRule type="expression" dxfId="7" priority="11" stopIfTrue="1">
      <formula>$T$93&lt;&gt;TRUE</formula>
    </cfRule>
  </conditionalFormatting>
  <conditionalFormatting sqref="N114:N116">
    <cfRule type="expression" dxfId="6" priority="10" stopIfTrue="1">
      <formula>$T$93&lt;&gt;TRUE</formula>
    </cfRule>
  </conditionalFormatting>
  <conditionalFormatting sqref="N113">
    <cfRule type="expression" dxfId="5" priority="9" stopIfTrue="1">
      <formula>$T$93&lt;&gt;TRUE</formula>
    </cfRule>
  </conditionalFormatting>
  <conditionalFormatting sqref="N101 N108 N111">
    <cfRule type="expression" dxfId="4" priority="13" stopIfTrue="1">
      <formula>$T$100&lt;&gt;TRUE</formula>
    </cfRule>
  </conditionalFormatting>
  <conditionalFormatting sqref="N109">
    <cfRule type="expression" dxfId="3" priority="6" stopIfTrue="1">
      <formula>$T$100&lt;&gt;TRUE</formula>
    </cfRule>
  </conditionalFormatting>
  <conditionalFormatting sqref="N117">
    <cfRule type="expression" dxfId="2" priority="5" stopIfTrue="1">
      <formula>$T$100&lt;&gt;TRUE</formula>
    </cfRule>
  </conditionalFormatting>
  <conditionalFormatting sqref="N119">
    <cfRule type="expression" dxfId="1" priority="4" stopIfTrue="1">
      <formula>$T$100&lt;&gt;TRUE</formula>
    </cfRule>
  </conditionalFormatting>
  <conditionalFormatting sqref="N112">
    <cfRule type="expression" dxfId="0" priority="1" stopIfTrue="1">
      <formula>$T$100&lt;&gt;TRUE</formula>
    </cfRule>
  </conditionalFormatting>
  <dataValidations count="2">
    <dataValidation allowBlank="1" showInputMessage="1" showErrorMessage="1" prompt="Please enter text" sqref="F82:F89 J82:J89" xr:uid="{4398AC6D-1693-41BD-B609-A475111C093E}"/>
    <dataValidation allowBlank="1" showErrorMessage="1" sqref="F90:P90" xr:uid="{B4580765-B712-4DCA-9AC8-0751A66ABF67}"/>
  </dataValidations>
  <pageMargins left="0.70866141732283472" right="0.70866141732283472" top="0.74803149606299213" bottom="0.74803149606299213" header="0.31496062992125984" footer="0.31496062992125984"/>
  <pageSetup paperSize="9" scale="55" fitToHeight="3" orientation="landscape" r:id="rId1"/>
  <headerFooter alignWithMargins="0">
    <oddHeader>&amp;CCommerce Commission Information Disclosure Template</oddHeader>
    <oddFooter>&amp;L&amp;F&amp;C&amp;P&amp;R&amp;A</oddFooter>
  </headerFooter>
  <rowBreaks count="2" manualBreakCount="2">
    <brk id="47" max="15" man="1"/>
    <brk id="72"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rgb="FF003870"/>
    <pageSetUpPr fitToPage="1"/>
  </sheetPr>
  <dimension ref="A1:T26"/>
  <sheetViews>
    <sheetView showGridLines="0" view="pageBreakPreview" zoomScaleNormal="100" zoomScaleSheetLayoutView="100" workbookViewId="0">
      <selection activeCell="A6" sqref="A6"/>
    </sheetView>
  </sheetViews>
  <sheetFormatPr defaultColWidth="9.1328125" defaultRowHeight="14.25" x14ac:dyDescent="0.45"/>
  <cols>
    <col min="1" max="1" width="3.73046875" style="16" customWidth="1"/>
    <col min="2" max="2" width="3.1328125" style="16" customWidth="1"/>
    <col min="3" max="3" width="6.1328125" style="16" customWidth="1"/>
    <col min="4" max="5" width="2.265625" style="16" customWidth="1"/>
    <col min="6" max="6" width="62.3984375" style="15" customWidth="1"/>
    <col min="7" max="15" width="2.59765625" style="15" customWidth="1"/>
    <col min="16" max="16" width="16.1328125" style="15" customWidth="1"/>
    <col min="17" max="18" width="16.1328125" style="16" customWidth="1"/>
    <col min="19" max="19" width="2.73046875" style="16" customWidth="1"/>
    <col min="20" max="20" width="13.265625" style="31" customWidth="1"/>
    <col min="21" max="16384" width="9.1328125" style="16"/>
  </cols>
  <sheetData>
    <row r="1" spans="1:20" s="14" customFormat="1" ht="15" customHeight="1" x14ac:dyDescent="0.45">
      <c r="A1" s="376"/>
      <c r="B1" s="377"/>
      <c r="C1" s="377"/>
      <c r="D1" s="377"/>
      <c r="E1" s="400"/>
      <c r="F1" s="400"/>
      <c r="G1" s="400"/>
      <c r="H1" s="400"/>
      <c r="I1" s="400"/>
      <c r="J1" s="400"/>
      <c r="K1" s="400"/>
      <c r="L1" s="400"/>
      <c r="M1" s="400"/>
      <c r="N1" s="400"/>
      <c r="O1" s="400"/>
      <c r="P1" s="400"/>
      <c r="Q1" s="400"/>
      <c r="R1" s="377"/>
      <c r="S1" s="401"/>
      <c r="T1" s="31"/>
    </row>
    <row r="2" spans="1:20" s="14" customFormat="1" ht="18" customHeight="1" x14ac:dyDescent="0.5">
      <c r="A2" s="378"/>
      <c r="B2" s="379"/>
      <c r="C2" s="379"/>
      <c r="D2" s="379"/>
      <c r="E2" s="402"/>
      <c r="F2" s="402"/>
      <c r="G2" s="402"/>
      <c r="H2" s="402"/>
      <c r="I2" s="402"/>
      <c r="J2" s="402"/>
      <c r="K2" s="402"/>
      <c r="L2" s="402"/>
      <c r="M2" s="402"/>
      <c r="N2" s="402"/>
      <c r="O2" s="403"/>
      <c r="P2" s="1179" t="s">
        <v>8</v>
      </c>
      <c r="Q2" s="1184" t="s">
        <v>431</v>
      </c>
      <c r="R2" s="1185"/>
      <c r="S2" s="1186"/>
      <c r="T2" s="31"/>
    </row>
    <row r="3" spans="1:20" s="14" customFormat="1" ht="18" customHeight="1" x14ac:dyDescent="0.5">
      <c r="A3" s="378"/>
      <c r="B3" s="379"/>
      <c r="C3" s="379"/>
      <c r="D3" s="379"/>
      <c r="E3" s="402"/>
      <c r="F3" s="402"/>
      <c r="G3" s="402"/>
      <c r="H3" s="402"/>
      <c r="I3" s="402"/>
      <c r="J3" s="402"/>
      <c r="K3" s="402"/>
      <c r="L3" s="402"/>
      <c r="M3" s="402"/>
      <c r="N3" s="402"/>
      <c r="O3" s="403"/>
      <c r="P3" s="1179" t="s">
        <v>122</v>
      </c>
      <c r="Q3" s="1198" t="str">
        <f>IF(ISNUMBER(CoverSheet!$C$11),CoverSheet!$C$11,"")</f>
        <v/>
      </c>
      <c r="R3" s="1199"/>
      <c r="S3" s="1200"/>
      <c r="T3" s="31"/>
    </row>
    <row r="4" spans="1:20" s="14" customFormat="1" ht="20.25" customHeight="1" x14ac:dyDescent="0.65">
      <c r="A4" s="772" t="s">
        <v>1040</v>
      </c>
      <c r="B4" s="315"/>
      <c r="C4" s="222"/>
      <c r="D4" s="222"/>
      <c r="E4" s="1177"/>
      <c r="F4" s="1177"/>
      <c r="G4" s="1177"/>
      <c r="H4" s="1177"/>
      <c r="I4" s="1177"/>
      <c r="J4" s="1177"/>
      <c r="K4" s="1177"/>
      <c r="L4" s="1177"/>
      <c r="M4" s="1177"/>
      <c r="N4" s="1177"/>
      <c r="O4" s="1177"/>
      <c r="P4" s="1178"/>
      <c r="Q4" s="1177"/>
      <c r="R4" s="222"/>
      <c r="S4" s="404"/>
      <c r="T4" s="31"/>
    </row>
    <row r="5" spans="1:20" s="28" customFormat="1" ht="66" customHeight="1" x14ac:dyDescent="0.45">
      <c r="A5" s="1182" t="s">
        <v>1184</v>
      </c>
      <c r="B5" s="1183"/>
      <c r="C5" s="1183"/>
      <c r="D5" s="1183"/>
      <c r="E5" s="1183"/>
      <c r="F5" s="1183"/>
      <c r="G5" s="1183"/>
      <c r="H5" s="1183"/>
      <c r="I5" s="1183"/>
      <c r="J5" s="1183"/>
      <c r="K5" s="1183"/>
      <c r="L5" s="1183"/>
      <c r="M5" s="1183"/>
      <c r="N5" s="1183"/>
      <c r="O5" s="1183"/>
      <c r="P5" s="1183"/>
      <c r="Q5" s="1183"/>
      <c r="R5" s="1183"/>
      <c r="S5" s="406"/>
      <c r="T5" s="30"/>
    </row>
    <row r="6" spans="1:20" s="14" customFormat="1" ht="15" customHeight="1" x14ac:dyDescent="0.45">
      <c r="A6" s="381" t="s">
        <v>138</v>
      </c>
      <c r="B6" s="380"/>
      <c r="C6" s="382"/>
      <c r="D6" s="379"/>
      <c r="E6" s="405"/>
      <c r="F6" s="405"/>
      <c r="G6" s="405"/>
      <c r="H6" s="405"/>
      <c r="I6" s="405"/>
      <c r="J6" s="405"/>
      <c r="K6" s="405"/>
      <c r="L6" s="405"/>
      <c r="M6" s="405"/>
      <c r="N6" s="405"/>
      <c r="O6" s="405"/>
      <c r="P6" s="405"/>
      <c r="Q6" s="405"/>
      <c r="R6" s="379"/>
      <c r="S6" s="404"/>
      <c r="T6" s="31"/>
    </row>
    <row r="7" spans="1:20" s="156" customFormat="1" ht="15" customHeight="1" x14ac:dyDescent="0.45">
      <c r="A7" s="381"/>
      <c r="B7" s="380"/>
      <c r="C7" s="382"/>
      <c r="D7" s="379"/>
      <c r="E7" s="405"/>
      <c r="F7" s="405"/>
      <c r="G7" s="405"/>
      <c r="H7" s="405"/>
      <c r="I7" s="405"/>
      <c r="J7" s="405"/>
      <c r="K7" s="405"/>
      <c r="L7" s="405"/>
      <c r="M7" s="405"/>
      <c r="N7" s="405"/>
      <c r="O7" s="405"/>
      <c r="P7" s="405"/>
      <c r="Q7" s="405"/>
      <c r="R7" s="379"/>
      <c r="S7" s="404"/>
      <c r="T7" s="31"/>
    </row>
    <row r="8" spans="1:20" ht="30" customHeight="1" x14ac:dyDescent="0.55000000000000004">
      <c r="A8" s="169">
        <v>8</v>
      </c>
      <c r="B8" s="165"/>
      <c r="C8" s="227" t="s">
        <v>1039</v>
      </c>
      <c r="D8" s="191"/>
      <c r="E8" s="191"/>
      <c r="F8" s="234"/>
      <c r="G8" s="191"/>
      <c r="H8" s="191"/>
      <c r="I8" s="191"/>
      <c r="J8" s="191"/>
      <c r="K8" s="191"/>
      <c r="L8" s="191"/>
      <c r="M8" s="191"/>
      <c r="N8" s="191"/>
      <c r="O8" s="191"/>
      <c r="P8" s="344"/>
      <c r="Q8" s="261" t="s">
        <v>93</v>
      </c>
      <c r="R8" s="344"/>
      <c r="S8" s="163"/>
      <c r="T8" s="32"/>
    </row>
    <row r="9" spans="1:20" ht="15" customHeight="1" x14ac:dyDescent="0.45">
      <c r="A9" s="169">
        <v>9</v>
      </c>
      <c r="B9" s="165"/>
      <c r="C9" s="234"/>
      <c r="D9" s="191"/>
      <c r="E9" s="191"/>
      <c r="F9" s="426"/>
      <c r="G9" s="191"/>
      <c r="H9" s="191"/>
      <c r="I9" s="191"/>
      <c r="J9" s="191"/>
      <c r="K9" s="191"/>
      <c r="L9" s="191"/>
      <c r="M9" s="191"/>
      <c r="N9" s="191"/>
      <c r="O9" s="191"/>
      <c r="P9" s="261" t="s">
        <v>329</v>
      </c>
      <c r="Q9" s="261" t="s">
        <v>331</v>
      </c>
      <c r="R9" s="261" t="s">
        <v>330</v>
      </c>
      <c r="S9" s="163"/>
    </row>
    <row r="10" spans="1:20" s="755" customFormat="1" ht="15" customHeight="1" x14ac:dyDescent="0.45">
      <c r="A10" s="765">
        <v>10</v>
      </c>
      <c r="B10" s="641"/>
      <c r="C10" s="678"/>
      <c r="D10" s="655"/>
      <c r="E10" s="655"/>
      <c r="F10" s="655" t="s">
        <v>348</v>
      </c>
      <c r="G10" s="655"/>
      <c r="H10" s="655"/>
      <c r="I10" s="655"/>
      <c r="J10" s="655"/>
      <c r="K10" s="655"/>
      <c r="L10" s="655"/>
      <c r="M10" s="655"/>
      <c r="N10" s="655"/>
      <c r="O10" s="655"/>
      <c r="P10" s="528"/>
      <c r="Q10" s="528"/>
      <c r="R10" s="333">
        <f t="shared" ref="R10" si="0">SUM(P10:Q10)</f>
        <v>0</v>
      </c>
      <c r="S10" s="763"/>
      <c r="T10" s="582"/>
    </row>
    <row r="11" spans="1:20" s="51" customFormat="1" ht="15" customHeight="1" x14ac:dyDescent="0.45">
      <c r="A11" s="765">
        <v>11</v>
      </c>
      <c r="B11" s="165"/>
      <c r="C11" s="234"/>
      <c r="D11" s="191"/>
      <c r="E11" s="191"/>
      <c r="F11" s="426" t="s">
        <v>349</v>
      </c>
      <c r="G11" s="191"/>
      <c r="H11" s="191"/>
      <c r="I11" s="191"/>
      <c r="J11" s="191"/>
      <c r="K11" s="191"/>
      <c r="L11" s="191"/>
      <c r="M11" s="191"/>
      <c r="N11" s="191"/>
      <c r="O11" s="191"/>
      <c r="P11" s="180"/>
      <c r="Q11" s="180"/>
      <c r="R11" s="333">
        <f t="shared" ref="R11:R20" si="1">SUM(P11:Q11)</f>
        <v>0</v>
      </c>
      <c r="S11" s="163"/>
      <c r="T11" s="31" t="s">
        <v>137</v>
      </c>
    </row>
    <row r="12" spans="1:20" s="51" customFormat="1" ht="15" customHeight="1" x14ac:dyDescent="0.45">
      <c r="A12" s="765">
        <v>12</v>
      </c>
      <c r="B12" s="165"/>
      <c r="C12" s="234"/>
      <c r="D12" s="191"/>
      <c r="E12" s="191"/>
      <c r="F12" s="426" t="s">
        <v>350</v>
      </c>
      <c r="G12" s="191"/>
      <c r="H12" s="191"/>
      <c r="I12" s="191"/>
      <c r="J12" s="191"/>
      <c r="K12" s="191"/>
      <c r="L12" s="191"/>
      <c r="M12" s="191"/>
      <c r="N12" s="191"/>
      <c r="O12" s="191"/>
      <c r="P12" s="180"/>
      <c r="Q12" s="180"/>
      <c r="R12" s="333">
        <f t="shared" si="1"/>
        <v>0</v>
      </c>
      <c r="S12" s="163"/>
      <c r="T12" s="31" t="s">
        <v>137</v>
      </c>
    </row>
    <row r="13" spans="1:20" ht="15" customHeight="1" x14ac:dyDescent="0.45">
      <c r="A13" s="765">
        <v>13</v>
      </c>
      <c r="B13" s="165"/>
      <c r="C13" s="234"/>
      <c r="D13" s="191"/>
      <c r="E13" s="191"/>
      <c r="F13" s="426" t="s">
        <v>351</v>
      </c>
      <c r="G13" s="191"/>
      <c r="H13" s="191"/>
      <c r="I13" s="191"/>
      <c r="J13" s="191"/>
      <c r="K13" s="191"/>
      <c r="L13" s="191"/>
      <c r="M13" s="191"/>
      <c r="N13" s="191"/>
      <c r="O13" s="191"/>
      <c r="P13" s="1"/>
      <c r="Q13" s="1"/>
      <c r="R13" s="333">
        <f t="shared" si="1"/>
        <v>0</v>
      </c>
      <c r="S13" s="163"/>
      <c r="T13" s="31" t="s">
        <v>137</v>
      </c>
    </row>
    <row r="14" spans="1:20" s="51" customFormat="1" ht="15" customHeight="1" x14ac:dyDescent="0.45">
      <c r="A14" s="765">
        <v>14</v>
      </c>
      <c r="B14" s="165"/>
      <c r="C14" s="234"/>
      <c r="D14" s="191"/>
      <c r="E14" s="191"/>
      <c r="F14" s="426" t="s">
        <v>1027</v>
      </c>
      <c r="G14" s="191"/>
      <c r="H14" s="191"/>
      <c r="I14" s="191"/>
      <c r="J14" s="191"/>
      <c r="K14" s="191"/>
      <c r="L14" s="191"/>
      <c r="M14" s="191"/>
      <c r="N14" s="191"/>
      <c r="O14" s="191"/>
      <c r="P14" s="180"/>
      <c r="Q14" s="180"/>
      <c r="R14" s="333">
        <f t="shared" si="1"/>
        <v>0</v>
      </c>
      <c r="S14" s="163"/>
      <c r="T14" s="31" t="s">
        <v>137</v>
      </c>
    </row>
    <row r="15" spans="1:20" ht="15" customHeight="1" x14ac:dyDescent="0.45">
      <c r="A15" s="765">
        <v>15</v>
      </c>
      <c r="B15" s="165"/>
      <c r="C15" s="234"/>
      <c r="D15" s="191"/>
      <c r="E15" s="191"/>
      <c r="F15" s="426" t="s">
        <v>346</v>
      </c>
      <c r="G15" s="191"/>
      <c r="H15" s="191"/>
      <c r="I15" s="191"/>
      <c r="J15" s="191"/>
      <c r="K15" s="191"/>
      <c r="L15" s="191"/>
      <c r="M15" s="191"/>
      <c r="N15" s="191"/>
      <c r="O15" s="191"/>
      <c r="P15" s="1"/>
      <c r="Q15" s="1"/>
      <c r="R15" s="333">
        <f t="shared" si="1"/>
        <v>0</v>
      </c>
      <c r="S15" s="163"/>
      <c r="T15" s="31" t="s">
        <v>137</v>
      </c>
    </row>
    <row r="16" spans="1:20" s="25" customFormat="1" ht="15" customHeight="1" x14ac:dyDescent="0.45">
      <c r="A16" s="765">
        <v>16</v>
      </c>
      <c r="B16" s="165"/>
      <c r="C16" s="234"/>
      <c r="D16" s="191"/>
      <c r="E16" s="191"/>
      <c r="F16" s="411" t="s">
        <v>124</v>
      </c>
      <c r="G16" s="191"/>
      <c r="H16" s="191"/>
      <c r="I16" s="191"/>
      <c r="J16" s="191"/>
      <c r="K16" s="165"/>
      <c r="L16" s="165"/>
      <c r="M16" s="165"/>
      <c r="N16" s="165"/>
      <c r="O16" s="165"/>
      <c r="P16" s="412">
        <f t="shared" ref="P16:Q16" si="2">SUM(P9:P15)</f>
        <v>0</v>
      </c>
      <c r="Q16" s="412">
        <f t="shared" si="2"/>
        <v>0</v>
      </c>
      <c r="R16" s="333">
        <f t="shared" si="1"/>
        <v>0</v>
      </c>
      <c r="S16" s="163"/>
      <c r="T16" s="31"/>
    </row>
    <row r="17" spans="1:20" ht="15" customHeight="1" x14ac:dyDescent="0.45">
      <c r="A17" s="765">
        <v>17</v>
      </c>
      <c r="B17" s="165"/>
      <c r="C17" s="234"/>
      <c r="D17" s="191"/>
      <c r="E17" s="191"/>
      <c r="F17" s="191" t="s">
        <v>333</v>
      </c>
      <c r="G17" s="191"/>
      <c r="H17" s="191"/>
      <c r="I17" s="191"/>
      <c r="J17" s="191"/>
      <c r="K17" s="165"/>
      <c r="L17" s="165"/>
      <c r="M17" s="165"/>
      <c r="N17" s="165"/>
      <c r="O17" s="165"/>
      <c r="P17" s="1"/>
      <c r="Q17" s="1"/>
      <c r="R17" s="333">
        <f t="shared" si="1"/>
        <v>0</v>
      </c>
      <c r="S17" s="163"/>
      <c r="T17" s="31" t="s">
        <v>137</v>
      </c>
    </row>
    <row r="18" spans="1:20" s="17" customFormat="1" ht="15" customHeight="1" x14ac:dyDescent="0.45">
      <c r="A18" s="765">
        <v>18</v>
      </c>
      <c r="B18" s="165"/>
      <c r="C18" s="234"/>
      <c r="D18" s="191"/>
      <c r="E18" s="191"/>
      <c r="F18" s="191" t="s">
        <v>1102</v>
      </c>
      <c r="G18" s="191"/>
      <c r="H18" s="191"/>
      <c r="I18" s="191"/>
      <c r="J18" s="191"/>
      <c r="K18" s="165"/>
      <c r="L18" s="165"/>
      <c r="M18" s="165"/>
      <c r="N18" s="165"/>
      <c r="O18" s="165"/>
      <c r="P18" s="1"/>
      <c r="Q18" s="1"/>
      <c r="R18" s="333">
        <f t="shared" si="1"/>
        <v>0</v>
      </c>
      <c r="S18" s="163"/>
      <c r="T18" s="31" t="s">
        <v>137</v>
      </c>
    </row>
    <row r="19" spans="1:20" s="51" customFormat="1" ht="15" customHeight="1" x14ac:dyDescent="0.45">
      <c r="A19" s="765">
        <v>19</v>
      </c>
      <c r="B19" s="165"/>
      <c r="C19" s="234"/>
      <c r="D19" s="191"/>
      <c r="E19" s="191"/>
      <c r="F19" s="191" t="s">
        <v>334</v>
      </c>
      <c r="G19" s="191"/>
      <c r="H19" s="191"/>
      <c r="I19" s="191"/>
      <c r="J19" s="191"/>
      <c r="K19" s="165"/>
      <c r="L19" s="165"/>
      <c r="M19" s="165"/>
      <c r="N19" s="165"/>
      <c r="O19" s="165"/>
      <c r="P19" s="1"/>
      <c r="Q19" s="1"/>
      <c r="R19" s="333">
        <f t="shared" si="1"/>
        <v>0</v>
      </c>
      <c r="S19" s="163"/>
      <c r="T19" s="31" t="s">
        <v>137</v>
      </c>
    </row>
    <row r="20" spans="1:20" s="25" customFormat="1" ht="15" customHeight="1" x14ac:dyDescent="0.45">
      <c r="A20" s="765">
        <v>20</v>
      </c>
      <c r="B20" s="165"/>
      <c r="C20" s="234"/>
      <c r="D20" s="191"/>
      <c r="E20" s="191"/>
      <c r="F20" s="411" t="s">
        <v>125</v>
      </c>
      <c r="G20" s="191"/>
      <c r="H20" s="191"/>
      <c r="I20" s="191"/>
      <c r="J20" s="191"/>
      <c r="K20" s="165"/>
      <c r="L20" s="165"/>
      <c r="M20" s="165"/>
      <c r="N20" s="165"/>
      <c r="O20" s="165"/>
      <c r="P20" s="412">
        <f t="shared" ref="P20:Q20" si="3">SUM(P17:P19)</f>
        <v>0</v>
      </c>
      <c r="Q20" s="412">
        <f t="shared" si="3"/>
        <v>0</v>
      </c>
      <c r="R20" s="333">
        <f t="shared" si="1"/>
        <v>0</v>
      </c>
      <c r="S20" s="163"/>
      <c r="T20" s="31"/>
    </row>
    <row r="21" spans="1:20" s="26" customFormat="1" ht="15" customHeight="1" thickBot="1" x14ac:dyDescent="0.5">
      <c r="A21" s="765">
        <v>21</v>
      </c>
      <c r="B21" s="165"/>
      <c r="C21" s="234"/>
      <c r="D21" s="191"/>
      <c r="E21" s="191"/>
      <c r="F21" s="191"/>
      <c r="G21" s="191"/>
      <c r="H21" s="191"/>
      <c r="I21" s="191"/>
      <c r="J21" s="191"/>
      <c r="K21" s="165"/>
      <c r="L21" s="165"/>
      <c r="M21" s="165"/>
      <c r="N21" s="165"/>
      <c r="O21" s="165"/>
      <c r="P21" s="191"/>
      <c r="Q21" s="191"/>
      <c r="R21" s="165"/>
      <c r="S21" s="163"/>
      <c r="T21" s="31"/>
    </row>
    <row r="22" spans="1:20" s="13" customFormat="1" ht="15" customHeight="1" thickBot="1" x14ac:dyDescent="0.5">
      <c r="A22" s="765">
        <v>22</v>
      </c>
      <c r="B22" s="165"/>
      <c r="C22" s="165"/>
      <c r="D22" s="346"/>
      <c r="E22" s="229" t="s">
        <v>1042</v>
      </c>
      <c r="F22" s="346"/>
      <c r="G22" s="191"/>
      <c r="H22" s="191"/>
      <c r="I22" s="191"/>
      <c r="J22" s="191"/>
      <c r="K22" s="191"/>
      <c r="L22" s="191"/>
      <c r="M22" s="191"/>
      <c r="N22" s="191"/>
      <c r="O22" s="191"/>
      <c r="P22" s="384">
        <f t="shared" ref="P22" si="4">P16+P20</f>
        <v>0</v>
      </c>
      <c r="Q22" s="384">
        <f t="shared" ref="Q22" si="5">Q16+Q20</f>
        <v>0</v>
      </c>
      <c r="R22" s="384">
        <f>R16+R20</f>
        <v>0</v>
      </c>
      <c r="S22" s="163"/>
      <c r="T22" s="31" t="s">
        <v>236</v>
      </c>
    </row>
    <row r="23" spans="1:20" s="17" customFormat="1" ht="30" customHeight="1" x14ac:dyDescent="0.55000000000000004">
      <c r="A23" s="765">
        <v>23</v>
      </c>
      <c r="B23" s="165"/>
      <c r="C23" s="227" t="s">
        <v>1098</v>
      </c>
      <c r="D23" s="191"/>
      <c r="E23" s="191"/>
      <c r="F23" s="191"/>
      <c r="G23" s="191"/>
      <c r="H23" s="191"/>
      <c r="I23" s="191"/>
      <c r="J23" s="191"/>
      <c r="K23" s="191"/>
      <c r="L23" s="191"/>
      <c r="M23" s="191"/>
      <c r="N23" s="191"/>
      <c r="O23" s="191"/>
      <c r="P23" s="694" t="s">
        <v>329</v>
      </c>
      <c r="Q23" s="694" t="s">
        <v>331</v>
      </c>
      <c r="R23" s="261" t="s">
        <v>330</v>
      </c>
      <c r="S23" s="163"/>
      <c r="T23" s="32"/>
    </row>
    <row r="24" spans="1:20" s="13" customFormat="1" ht="15" customHeight="1" x14ac:dyDescent="0.45">
      <c r="A24" s="765">
        <v>24</v>
      </c>
      <c r="B24" s="165"/>
      <c r="C24" s="191"/>
      <c r="D24" s="238"/>
      <c r="E24" s="238"/>
      <c r="F24" s="238" t="s">
        <v>522</v>
      </c>
      <c r="G24" s="191"/>
      <c r="H24" s="191"/>
      <c r="I24" s="191"/>
      <c r="J24" s="191"/>
      <c r="K24" s="191"/>
      <c r="L24" s="191"/>
      <c r="M24" s="191"/>
      <c r="N24" s="191"/>
      <c r="O24" s="191"/>
      <c r="P24" s="1"/>
      <c r="Q24" s="1"/>
      <c r="R24" s="333">
        <f>SUM(P24:Q24)</f>
        <v>0</v>
      </c>
      <c r="S24" s="163"/>
      <c r="T24" s="31" t="s">
        <v>137</v>
      </c>
    </row>
    <row r="25" spans="1:20" s="13" customFormat="1" ht="15" customHeight="1" x14ac:dyDescent="0.45">
      <c r="A25" s="765">
        <v>25</v>
      </c>
      <c r="B25" s="165"/>
      <c r="C25" s="165"/>
      <c r="D25" s="238"/>
      <c r="E25" s="238"/>
      <c r="F25" s="238" t="s">
        <v>1062</v>
      </c>
      <c r="G25" s="191"/>
      <c r="H25" s="191"/>
      <c r="I25" s="191"/>
      <c r="J25" s="191"/>
      <c r="K25" s="191"/>
      <c r="L25" s="191"/>
      <c r="M25" s="191"/>
      <c r="N25" s="191"/>
      <c r="O25" s="191"/>
      <c r="P25" s="1"/>
      <c r="Q25" s="1"/>
      <c r="R25" s="333">
        <f>SUM(P25:Q25)</f>
        <v>0</v>
      </c>
      <c r="S25" s="163"/>
      <c r="T25" s="31" t="s">
        <v>137</v>
      </c>
    </row>
    <row r="26" spans="1:20" x14ac:dyDescent="0.45">
      <c r="A26" s="765">
        <v>27</v>
      </c>
      <c r="B26" s="160"/>
      <c r="C26" s="160"/>
      <c r="D26" s="160"/>
      <c r="E26" s="159"/>
      <c r="F26" s="159"/>
      <c r="G26" s="159"/>
      <c r="H26" s="159"/>
      <c r="I26" s="159"/>
      <c r="J26" s="159"/>
      <c r="K26" s="159"/>
      <c r="L26" s="159"/>
      <c r="M26" s="159"/>
      <c r="N26" s="159"/>
      <c r="O26" s="159"/>
      <c r="P26" s="159"/>
      <c r="Q26" s="159"/>
      <c r="R26" s="159"/>
      <c r="S26" s="158"/>
    </row>
  </sheetData>
  <sheetProtection formatRows="0" insertRows="0"/>
  <customSheetViews>
    <customSheetView guid="{21F2E024-704F-4E93-AC63-213755ECFFE0}" scale="70" showPageBreaks="1" showGridLines="0" view="pageBreakPreview">
      <pane ySplit="7" topLeftCell="A8" activePane="bottomLeft" state="frozen"/>
      <selection pane="bottomLeft" activeCell="L27" sqref="L27"/>
      <pageMargins left="0.70866141732283472" right="0.70866141732283472" top="0.74803149606299213" bottom="0.74803149606299213" header="0.31496062992125984" footer="0.31496062992125984"/>
      <pageSetup paperSize="9" scale="90" fitToHeight="10"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R5"/>
    <mergeCell ref="Q2:S2"/>
    <mergeCell ref="Q3:S3"/>
  </mergeCells>
  <dataValidations count="3">
    <dataValidation type="decimal" operator="greaterThanOrEqual" allowBlank="1" showInputMessage="1" showErrorMessage="1" error="Decimal values larger than or equal to 0 are accepted" prompt="Please enter a number larger than or equal to 0." sqref="P17:Q17" xr:uid="{00000000-0002-0000-0D00-000000000000}">
      <formula1>0</formula1>
    </dataValidation>
    <dataValidation type="decimal" operator="greaterThanOrEqual" allowBlank="1" showInputMessage="1" showErrorMessage="1" error="Decimal values larger than or equal to 0 are accepted" prompt="Please enter a number larger than or equal to 0" sqref="P13:Q15 P18:Q19" xr:uid="{00000000-0002-0000-0D00-000001000000}">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10:R20 P10:Q12 P24:R25" xr:uid="{00000000-0002-0000-0D00-000002000000}">
      <formula1>OR(AND(ISNUMBER(P10),P10&gt;=0),AND(ISTEXT(P10),P10="N/A"))</formula1>
    </dataValidation>
  </dataValidations>
  <pageMargins left="0.70866141732283472" right="0.70866141732283472" top="0.74803149606299213" bottom="0.74803149606299213" header="0.31496062992125984" footer="0.31496062992125984"/>
  <pageSetup paperSize="9" scale="84" fitToHeight="0" orientation="landscape" r:id="rId2"/>
  <headerFooter alignWithMargins="0">
    <oddHeader>&amp;CCommerce Commission Information Disclosure Template</oddHeader>
    <oddFooter>&amp;L&amp;F&amp;C&amp;P&amp;R&amp;A</oddFooter>
  </headerFooter>
  <ignoredErrors>
    <ignoredError sqref="R11:R15 R16:R20 R24:R25"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99CCFF"/>
  </sheetPr>
  <dimension ref="A1:N86"/>
  <sheetViews>
    <sheetView showGridLines="0" view="pageBreakPreview" zoomScaleNormal="100" zoomScaleSheetLayoutView="100" workbookViewId="0">
      <selection activeCell="H11" sqref="H11"/>
    </sheetView>
  </sheetViews>
  <sheetFormatPr defaultColWidth="9.1328125" defaultRowHeight="14.25" x14ac:dyDescent="0.45"/>
  <cols>
    <col min="1" max="1" width="4.73046875" style="12" customWidth="1"/>
    <col min="2" max="2" width="3.1328125" style="12" customWidth="1"/>
    <col min="3" max="3" width="6.1328125" style="12" customWidth="1"/>
    <col min="4" max="4" width="2.265625" style="12" customWidth="1"/>
    <col min="5" max="5" width="2.265625" style="15" customWidth="1"/>
    <col min="6" max="6" width="27.86328125" style="15" customWidth="1"/>
    <col min="7" max="7" width="10.59765625" style="15" customWidth="1"/>
    <col min="8" max="8" width="40.73046875" style="15" customWidth="1"/>
    <col min="9" max="9" width="18.59765625" style="15" customWidth="1"/>
    <col min="10" max="12" width="16.73046875" style="12" customWidth="1"/>
    <col min="13" max="13" width="2.73046875" style="12" customWidth="1"/>
    <col min="14" max="14" width="14.265625" style="12" customWidth="1"/>
    <col min="15" max="16384" width="9.1328125" style="12"/>
  </cols>
  <sheetData>
    <row r="1" spans="1:13" s="5" customFormat="1" ht="15" customHeight="1" x14ac:dyDescent="0.55000000000000004">
      <c r="A1" s="313"/>
      <c r="B1" s="220"/>
      <c r="C1" s="220"/>
      <c r="D1" s="220"/>
      <c r="E1" s="220"/>
      <c r="F1" s="220"/>
      <c r="G1" s="220"/>
      <c r="H1" s="220"/>
      <c r="I1" s="220"/>
      <c r="J1" s="220"/>
      <c r="K1" s="220"/>
      <c r="L1" s="220"/>
      <c r="M1" s="341"/>
    </row>
    <row r="2" spans="1:13" s="5" customFormat="1" ht="18" customHeight="1" x14ac:dyDescent="0.5">
      <c r="A2" s="314"/>
      <c r="B2" s="342"/>
      <c r="C2" s="222"/>
      <c r="D2" s="222"/>
      <c r="E2" s="222"/>
      <c r="F2" s="222"/>
      <c r="G2" s="222"/>
      <c r="H2" s="222"/>
      <c r="I2" s="222"/>
      <c r="J2" s="201" t="s">
        <v>8</v>
      </c>
      <c r="K2" s="1184" t="s">
        <v>431</v>
      </c>
      <c r="L2" s="1185"/>
      <c r="M2" s="1186"/>
    </row>
    <row r="3" spans="1:13" s="5" customFormat="1" ht="18" customHeight="1" x14ac:dyDescent="0.5">
      <c r="A3" s="314"/>
      <c r="B3" s="342"/>
      <c r="C3" s="222"/>
      <c r="D3" s="222"/>
      <c r="E3" s="222"/>
      <c r="F3" s="222"/>
      <c r="G3" s="222"/>
      <c r="H3" s="222"/>
      <c r="I3" s="222"/>
      <c r="J3" s="201" t="s">
        <v>122</v>
      </c>
      <c r="K3" s="1198" t="str">
        <f>IF(ISNUMBER(CoverSheet!$C$11),CoverSheet!$C$11,"")</f>
        <v/>
      </c>
      <c r="L3" s="1199"/>
      <c r="M3" s="1200"/>
    </row>
    <row r="4" spans="1:13" s="5" customFormat="1" ht="21" x14ac:dyDescent="0.65">
      <c r="A4" s="200" t="s">
        <v>1114</v>
      </c>
      <c r="B4" s="222"/>
      <c r="C4" s="222"/>
      <c r="D4" s="222"/>
      <c r="E4" s="222"/>
      <c r="F4" s="222"/>
      <c r="G4" s="222"/>
      <c r="H4" s="222"/>
      <c r="I4" s="222"/>
      <c r="J4" s="316"/>
      <c r="K4" s="222"/>
      <c r="L4" s="222"/>
      <c r="M4" s="223"/>
    </row>
    <row r="5" spans="1:13" s="17" customFormat="1" ht="47.25" customHeight="1" x14ac:dyDescent="0.45">
      <c r="A5" s="1182" t="s">
        <v>1154</v>
      </c>
      <c r="B5" s="1183"/>
      <c r="C5" s="1183"/>
      <c r="D5" s="1183"/>
      <c r="E5" s="1183"/>
      <c r="F5" s="1183"/>
      <c r="G5" s="1183"/>
      <c r="H5" s="1183"/>
      <c r="I5" s="1183"/>
      <c r="J5" s="1183"/>
      <c r="K5" s="1183"/>
      <c r="L5" s="1183"/>
      <c r="M5" s="225"/>
    </row>
    <row r="6" spans="1:13" s="5" customFormat="1" ht="15" customHeight="1" x14ac:dyDescent="0.45">
      <c r="A6" s="197" t="s">
        <v>138</v>
      </c>
      <c r="B6" s="316"/>
      <c r="C6" s="226"/>
      <c r="D6" s="226"/>
      <c r="E6" s="226"/>
      <c r="F6" s="226"/>
      <c r="G6" s="226"/>
      <c r="H6" s="226"/>
      <c r="I6" s="226"/>
      <c r="J6" s="222"/>
      <c r="K6" s="222"/>
      <c r="L6" s="222"/>
      <c r="M6" s="223"/>
    </row>
    <row r="7" spans="1:13" ht="30" customHeight="1" x14ac:dyDescent="0.55000000000000004">
      <c r="A7" s="169">
        <v>7</v>
      </c>
      <c r="B7" s="234"/>
      <c r="C7" s="227" t="s">
        <v>1115</v>
      </c>
      <c r="D7" s="191"/>
      <c r="E7" s="191"/>
      <c r="F7" s="191"/>
      <c r="G7" s="191"/>
      <c r="H7" s="191"/>
      <c r="I7" s="191"/>
      <c r="J7" s="172"/>
      <c r="K7" s="172"/>
      <c r="L7" s="172"/>
      <c r="M7" s="163"/>
    </row>
    <row r="8" spans="1:13" ht="29.25" customHeight="1" x14ac:dyDescent="0.65">
      <c r="A8" s="169">
        <v>8</v>
      </c>
      <c r="B8" s="191"/>
      <c r="C8" s="1230"/>
      <c r="D8" s="1230"/>
      <c r="E8" s="343"/>
      <c r="F8" s="399"/>
      <c r="G8" s="343"/>
      <c r="H8" s="343"/>
      <c r="I8" s="261" t="s">
        <v>329</v>
      </c>
      <c r="J8" s="261" t="s">
        <v>331</v>
      </c>
      <c r="K8" s="261" t="s">
        <v>328</v>
      </c>
      <c r="L8" s="261" t="s">
        <v>3</v>
      </c>
      <c r="M8" s="163"/>
    </row>
    <row r="9" spans="1:13" s="17" customFormat="1" ht="18.75" customHeight="1" x14ac:dyDescent="0.5">
      <c r="A9" s="765">
        <v>9</v>
      </c>
      <c r="B9" s="191"/>
      <c r="C9" s="1230"/>
      <c r="D9" s="1230"/>
      <c r="E9" s="228" t="s">
        <v>348</v>
      </c>
      <c r="F9" s="407"/>
      <c r="G9" s="343"/>
      <c r="H9" s="346"/>
      <c r="I9" s="346"/>
      <c r="J9" s="191"/>
      <c r="K9" s="191"/>
      <c r="L9" s="191"/>
      <c r="M9" s="163"/>
    </row>
    <row r="10" spans="1:13" s="17" customFormat="1" ht="15" customHeight="1" x14ac:dyDescent="0.45">
      <c r="A10" s="765">
        <v>10</v>
      </c>
      <c r="B10" s="191"/>
      <c r="C10" s="1230"/>
      <c r="D10" s="1230"/>
      <c r="E10" s="235"/>
      <c r="F10" s="238" t="s">
        <v>94</v>
      </c>
      <c r="G10" s="343"/>
      <c r="H10" s="235"/>
      <c r="I10" s="1"/>
      <c r="J10" s="1"/>
      <c r="K10" s="655"/>
      <c r="L10" s="165"/>
      <c r="M10" s="163"/>
    </row>
    <row r="11" spans="1:13" s="17" customFormat="1" ht="15" customHeight="1" x14ac:dyDescent="0.45">
      <c r="A11" s="765">
        <v>11</v>
      </c>
      <c r="B11" s="191"/>
      <c r="C11" s="1230"/>
      <c r="D11" s="1230"/>
      <c r="E11" s="235"/>
      <c r="F11" s="238" t="s">
        <v>95</v>
      </c>
      <c r="G11" s="343"/>
      <c r="H11" s="235"/>
      <c r="I11" s="1"/>
      <c r="J11" s="1"/>
      <c r="K11" s="1"/>
      <c r="L11" s="383">
        <f>J11+K11</f>
        <v>0</v>
      </c>
      <c r="M11" s="163"/>
    </row>
    <row r="12" spans="1:13" s="17" customFormat="1" ht="15" customHeight="1" x14ac:dyDescent="0.45">
      <c r="A12" s="765">
        <v>12</v>
      </c>
      <c r="B12" s="191"/>
      <c r="C12" s="1230"/>
      <c r="D12" s="1230"/>
      <c r="E12" s="235"/>
      <c r="F12" s="229" t="s">
        <v>96</v>
      </c>
      <c r="G12" s="343"/>
      <c r="H12" s="235"/>
      <c r="I12" s="383">
        <f t="shared" ref="I12" si="0">SUM(I10:I11)</f>
        <v>0</v>
      </c>
      <c r="J12" s="383">
        <f>SUM(J10:J11)</f>
        <v>0</v>
      </c>
      <c r="K12" s="165"/>
      <c r="L12" s="165"/>
      <c r="M12" s="163"/>
    </row>
    <row r="13" spans="1:13" s="17" customFormat="1" ht="18" customHeight="1" x14ac:dyDescent="0.5">
      <c r="A13" s="765">
        <v>13</v>
      </c>
      <c r="B13" s="191"/>
      <c r="C13" s="1230"/>
      <c r="D13" s="1230"/>
      <c r="E13" s="228" t="str">
        <f>'S5.Actual Expenditure Opex'!F11</f>
        <v>Product, sales &amp; marketing</v>
      </c>
      <c r="F13" s="346"/>
      <c r="G13" s="343"/>
      <c r="H13" s="346"/>
      <c r="I13" s="346"/>
      <c r="J13" s="165"/>
      <c r="K13" s="165"/>
      <c r="L13" s="165"/>
      <c r="M13" s="163"/>
    </row>
    <row r="14" spans="1:13" s="17" customFormat="1" ht="15" customHeight="1" x14ac:dyDescent="0.45">
      <c r="A14" s="765">
        <v>14</v>
      </c>
      <c r="B14" s="191"/>
      <c r="C14" s="1230"/>
      <c r="D14" s="1230"/>
      <c r="E14" s="235"/>
      <c r="F14" s="238" t="s">
        <v>94</v>
      </c>
      <c r="G14" s="343"/>
      <c r="H14" s="234"/>
      <c r="I14" s="1"/>
      <c r="J14" s="1"/>
      <c r="K14" s="641"/>
      <c r="L14" s="165"/>
      <c r="M14" s="163"/>
    </row>
    <row r="15" spans="1:13" s="17" customFormat="1" ht="15" customHeight="1" x14ac:dyDescent="0.45">
      <c r="A15" s="765">
        <v>15</v>
      </c>
      <c r="B15" s="191"/>
      <c r="C15" s="1230"/>
      <c r="D15" s="1230"/>
      <c r="E15" s="235"/>
      <c r="F15" s="238" t="s">
        <v>95</v>
      </c>
      <c r="G15" s="343"/>
      <c r="H15" s="234"/>
      <c r="I15" s="1"/>
      <c r="J15" s="1"/>
      <c r="K15" s="1"/>
      <c r="L15" s="383">
        <f>J15+K15</f>
        <v>0</v>
      </c>
      <c r="M15" s="163"/>
    </row>
    <row r="16" spans="1:13" s="17" customFormat="1" ht="15" customHeight="1" x14ac:dyDescent="0.45">
      <c r="A16" s="765">
        <v>16</v>
      </c>
      <c r="B16" s="191"/>
      <c r="C16" s="1230"/>
      <c r="D16" s="1230"/>
      <c r="E16" s="235"/>
      <c r="F16" s="229" t="s">
        <v>96</v>
      </c>
      <c r="G16" s="343"/>
      <c r="H16" s="234"/>
      <c r="I16" s="383">
        <f t="shared" ref="I16" si="1">SUM(I14:I15)</f>
        <v>0</v>
      </c>
      <c r="J16" s="383">
        <f>SUM(J14:J15)</f>
        <v>0</v>
      </c>
      <c r="K16" s="165"/>
      <c r="L16" s="165"/>
      <c r="M16" s="163"/>
    </row>
    <row r="17" spans="1:13" s="17" customFormat="1" ht="18" customHeight="1" x14ac:dyDescent="0.5">
      <c r="A17" s="765">
        <v>17</v>
      </c>
      <c r="B17" s="191"/>
      <c r="C17" s="1230"/>
      <c r="D17" s="1230"/>
      <c r="E17" s="228" t="str">
        <f>'S5.Actual Expenditure Opex'!F12</f>
        <v>Maintenance</v>
      </c>
      <c r="F17" s="346"/>
      <c r="G17" s="343"/>
      <c r="H17" s="346"/>
      <c r="I17" s="346"/>
      <c r="J17" s="165"/>
      <c r="K17" s="165"/>
      <c r="L17" s="165"/>
      <c r="M17" s="163"/>
    </row>
    <row r="18" spans="1:13" s="17" customFormat="1" ht="15" customHeight="1" x14ac:dyDescent="0.45">
      <c r="A18" s="765">
        <v>18</v>
      </c>
      <c r="B18" s="191"/>
      <c r="C18" s="1230"/>
      <c r="D18" s="1230"/>
      <c r="E18" s="235"/>
      <c r="F18" s="238" t="s">
        <v>94</v>
      </c>
      <c r="G18" s="343"/>
      <c r="H18" s="234"/>
      <c r="I18" s="1"/>
      <c r="J18" s="1"/>
      <c r="K18" s="641"/>
      <c r="L18" s="165"/>
      <c r="M18" s="163"/>
    </row>
    <row r="19" spans="1:13" s="17" customFormat="1" ht="15" customHeight="1" x14ac:dyDescent="0.45">
      <c r="A19" s="765">
        <v>19</v>
      </c>
      <c r="B19" s="191"/>
      <c r="C19" s="1230"/>
      <c r="D19" s="1230"/>
      <c r="E19" s="235"/>
      <c r="F19" s="238" t="s">
        <v>95</v>
      </c>
      <c r="G19" s="343"/>
      <c r="H19" s="234"/>
      <c r="I19" s="1"/>
      <c r="J19" s="1"/>
      <c r="K19" s="1"/>
      <c r="L19" s="383">
        <f>J19+K19</f>
        <v>0</v>
      </c>
      <c r="M19" s="163"/>
    </row>
    <row r="20" spans="1:13" s="17" customFormat="1" ht="15" customHeight="1" x14ac:dyDescent="0.45">
      <c r="A20" s="765">
        <v>20</v>
      </c>
      <c r="B20" s="191"/>
      <c r="C20" s="1230"/>
      <c r="D20" s="1230"/>
      <c r="E20" s="235"/>
      <c r="F20" s="229" t="s">
        <v>96</v>
      </c>
      <c r="G20" s="343"/>
      <c r="H20" s="234"/>
      <c r="I20" s="383">
        <f t="shared" ref="I20" si="2">SUM(I18:I19)</f>
        <v>0</v>
      </c>
      <c r="J20" s="383">
        <f>SUM(J18:J19)</f>
        <v>0</v>
      </c>
      <c r="K20" s="165"/>
      <c r="L20" s="165"/>
      <c r="M20" s="163"/>
    </row>
    <row r="21" spans="1:13" s="17" customFormat="1" ht="18" customHeight="1" x14ac:dyDescent="0.5">
      <c r="A21" s="765">
        <v>21</v>
      </c>
      <c r="B21" s="191"/>
      <c r="C21" s="1230"/>
      <c r="D21" s="1230"/>
      <c r="E21" s="228" t="str">
        <f>'S5.Actual Expenditure Opex'!F13</f>
        <v>Network operations</v>
      </c>
      <c r="F21" s="346"/>
      <c r="G21" s="343"/>
      <c r="H21" s="346"/>
      <c r="I21" s="346"/>
      <c r="J21" s="165"/>
      <c r="K21" s="165"/>
      <c r="L21" s="165"/>
      <c r="M21" s="163"/>
    </row>
    <row r="22" spans="1:13" s="17" customFormat="1" ht="15" customHeight="1" x14ac:dyDescent="0.45">
      <c r="A22" s="765">
        <v>22</v>
      </c>
      <c r="B22" s="191"/>
      <c r="C22" s="1230"/>
      <c r="D22" s="1230"/>
      <c r="E22" s="235"/>
      <c r="F22" s="238" t="s">
        <v>94</v>
      </c>
      <c r="G22" s="343"/>
      <c r="H22" s="234"/>
      <c r="I22" s="1"/>
      <c r="J22" s="1"/>
      <c r="K22" s="641"/>
      <c r="L22" s="165"/>
      <c r="M22" s="163"/>
    </row>
    <row r="23" spans="1:13" s="17" customFormat="1" ht="15" customHeight="1" x14ac:dyDescent="0.45">
      <c r="A23" s="765">
        <v>23</v>
      </c>
      <c r="B23" s="191"/>
      <c r="C23" s="1230"/>
      <c r="D23" s="1230"/>
      <c r="E23" s="235"/>
      <c r="F23" s="238" t="s">
        <v>95</v>
      </c>
      <c r="G23" s="343"/>
      <c r="H23" s="234"/>
      <c r="I23" s="1"/>
      <c r="J23" s="1"/>
      <c r="K23" s="1"/>
      <c r="L23" s="383">
        <f>J23+K23</f>
        <v>0</v>
      </c>
      <c r="M23" s="163"/>
    </row>
    <row r="24" spans="1:13" s="17" customFormat="1" ht="15" customHeight="1" x14ac:dyDescent="0.45">
      <c r="A24" s="765">
        <v>24</v>
      </c>
      <c r="B24" s="191"/>
      <c r="C24" s="1230"/>
      <c r="D24" s="1230"/>
      <c r="E24" s="235"/>
      <c r="F24" s="229" t="s">
        <v>96</v>
      </c>
      <c r="G24" s="343"/>
      <c r="H24" s="234"/>
      <c r="I24" s="383">
        <f t="shared" ref="I24" si="3">SUM(I22:I23)</f>
        <v>0</v>
      </c>
      <c r="J24" s="383">
        <f>SUM(J22:J23)</f>
        <v>0</v>
      </c>
      <c r="K24" s="165"/>
      <c r="L24" s="165"/>
      <c r="M24" s="163"/>
    </row>
    <row r="25" spans="1:13" s="17" customFormat="1" ht="18" customHeight="1" x14ac:dyDescent="0.5">
      <c r="A25" s="765">
        <v>25</v>
      </c>
      <c r="B25" s="191"/>
      <c r="C25" s="1230"/>
      <c r="D25" s="1230"/>
      <c r="E25" s="228" t="str">
        <f>'S5.Actual Expenditure Opex'!F14</f>
        <v>Network operating costs</v>
      </c>
      <c r="F25" s="346"/>
      <c r="G25" s="343"/>
      <c r="H25" s="346"/>
      <c r="I25" s="346"/>
      <c r="J25" s="165"/>
      <c r="K25" s="165"/>
      <c r="L25" s="165"/>
      <c r="M25" s="163"/>
    </row>
    <row r="26" spans="1:13" s="17" customFormat="1" ht="15" customHeight="1" x14ac:dyDescent="0.45">
      <c r="A26" s="765">
        <v>26</v>
      </c>
      <c r="B26" s="191"/>
      <c r="C26" s="1230"/>
      <c r="D26" s="1230"/>
      <c r="E26" s="235"/>
      <c r="F26" s="238" t="s">
        <v>94</v>
      </c>
      <c r="G26" s="343"/>
      <c r="H26" s="234"/>
      <c r="I26" s="1"/>
      <c r="J26" s="1"/>
      <c r="K26" s="641"/>
      <c r="L26" s="165"/>
      <c r="M26" s="163"/>
    </row>
    <row r="27" spans="1:13" s="17" customFormat="1" ht="15" customHeight="1" x14ac:dyDescent="0.45">
      <c r="A27" s="765">
        <v>27</v>
      </c>
      <c r="B27" s="191"/>
      <c r="C27" s="1230"/>
      <c r="D27" s="1230"/>
      <c r="E27" s="235"/>
      <c r="F27" s="238" t="s">
        <v>95</v>
      </c>
      <c r="G27" s="343"/>
      <c r="H27" s="234"/>
      <c r="I27" s="1"/>
      <c r="J27" s="1"/>
      <c r="K27" s="1"/>
      <c r="L27" s="383">
        <f>J27+K27</f>
        <v>0</v>
      </c>
      <c r="M27" s="163"/>
    </row>
    <row r="28" spans="1:13" s="17" customFormat="1" ht="18" customHeight="1" x14ac:dyDescent="0.45">
      <c r="A28" s="765">
        <v>28</v>
      </c>
      <c r="B28" s="191"/>
      <c r="C28" s="1230"/>
      <c r="D28" s="1230"/>
      <c r="E28" s="235"/>
      <c r="F28" s="229" t="s">
        <v>96</v>
      </c>
      <c r="G28" s="343"/>
      <c r="H28" s="234"/>
      <c r="I28" s="383">
        <f t="shared" ref="I28" si="4">SUM(I26:I27)</f>
        <v>0</v>
      </c>
      <c r="J28" s="383">
        <f>SUM(J26:J27)</f>
        <v>0</v>
      </c>
      <c r="K28" s="165"/>
      <c r="L28" s="165"/>
      <c r="M28" s="163"/>
    </row>
    <row r="29" spans="1:13" s="17" customFormat="1" ht="15" customHeight="1" x14ac:dyDescent="0.5">
      <c r="A29" s="765">
        <v>29</v>
      </c>
      <c r="B29" s="191"/>
      <c r="C29" s="1230"/>
      <c r="D29" s="1230"/>
      <c r="E29" s="228" t="str">
        <f>'S5.Actual Expenditure Opex'!F15</f>
        <v>Other network costs</v>
      </c>
      <c r="F29" s="346"/>
      <c r="G29" s="343"/>
      <c r="H29" s="346"/>
      <c r="I29" s="346"/>
      <c r="J29" s="165"/>
      <c r="K29" s="165"/>
      <c r="L29" s="165"/>
      <c r="M29" s="163"/>
    </row>
    <row r="30" spans="1:13" s="17" customFormat="1" ht="15" customHeight="1" x14ac:dyDescent="0.45">
      <c r="A30" s="765">
        <v>30</v>
      </c>
      <c r="B30" s="191"/>
      <c r="C30" s="1230"/>
      <c r="D30" s="1230"/>
      <c r="E30" s="235"/>
      <c r="F30" s="238" t="s">
        <v>94</v>
      </c>
      <c r="G30" s="343"/>
      <c r="H30" s="234"/>
      <c r="I30" s="1"/>
      <c r="J30" s="1"/>
      <c r="K30" s="641"/>
      <c r="L30" s="165"/>
      <c r="M30" s="163"/>
    </row>
    <row r="31" spans="1:13" s="17" customFormat="1" ht="15" customHeight="1" x14ac:dyDescent="0.45">
      <c r="A31" s="765">
        <v>31</v>
      </c>
      <c r="B31" s="191"/>
      <c r="C31" s="1230"/>
      <c r="D31" s="1230"/>
      <c r="E31" s="235"/>
      <c r="F31" s="238" t="s">
        <v>95</v>
      </c>
      <c r="G31" s="343"/>
      <c r="H31" s="234"/>
      <c r="I31" s="1"/>
      <c r="J31" s="1"/>
      <c r="K31" s="1"/>
      <c r="L31" s="383">
        <f>J31+K31</f>
        <v>0</v>
      </c>
      <c r="M31" s="163"/>
    </row>
    <row r="32" spans="1:13" s="17" customFormat="1" ht="15" customHeight="1" x14ac:dyDescent="0.45">
      <c r="A32" s="765">
        <v>32</v>
      </c>
      <c r="B32" s="191"/>
      <c r="C32" s="1230"/>
      <c r="D32" s="1230"/>
      <c r="E32" s="235"/>
      <c r="F32" s="229" t="s">
        <v>96</v>
      </c>
      <c r="G32" s="343"/>
      <c r="H32" s="234"/>
      <c r="I32" s="383">
        <f t="shared" ref="I32" si="5">SUM(I30:I31)</f>
        <v>0</v>
      </c>
      <c r="J32" s="383">
        <f>SUM(J30:J31)</f>
        <v>0</v>
      </c>
      <c r="K32" s="165"/>
      <c r="L32" s="165"/>
      <c r="M32" s="163"/>
    </row>
    <row r="33" spans="1:13" s="51" customFormat="1" ht="15" customHeight="1" x14ac:dyDescent="0.5">
      <c r="A33" s="765">
        <v>33</v>
      </c>
      <c r="B33" s="191"/>
      <c r="C33" s="1230"/>
      <c r="D33" s="1230"/>
      <c r="E33" s="228" t="str">
        <f>'S5.Actual Expenditure Opex'!F17</f>
        <v>Asset management</v>
      </c>
      <c r="F33" s="346"/>
      <c r="G33" s="343"/>
      <c r="H33" s="346"/>
      <c r="I33" s="346"/>
      <c r="J33" s="165"/>
      <c r="K33" s="165"/>
      <c r="L33" s="165"/>
      <c r="M33" s="163"/>
    </row>
    <row r="34" spans="1:13" s="51" customFormat="1" ht="15" customHeight="1" x14ac:dyDescent="0.45">
      <c r="A34" s="765">
        <v>34</v>
      </c>
      <c r="B34" s="191"/>
      <c r="C34" s="1230"/>
      <c r="D34" s="1230"/>
      <c r="E34" s="235"/>
      <c r="F34" s="238" t="s">
        <v>94</v>
      </c>
      <c r="G34" s="343"/>
      <c r="H34" s="234"/>
      <c r="I34" s="1"/>
      <c r="J34" s="1"/>
      <c r="K34" s="641"/>
      <c r="L34" s="165"/>
      <c r="M34" s="163"/>
    </row>
    <row r="35" spans="1:13" s="51" customFormat="1" ht="15" customHeight="1" x14ac:dyDescent="0.45">
      <c r="A35" s="765">
        <v>35</v>
      </c>
      <c r="B35" s="191"/>
      <c r="C35" s="1230"/>
      <c r="D35" s="1230"/>
      <c r="E35" s="235"/>
      <c r="F35" s="238" t="s">
        <v>95</v>
      </c>
      <c r="G35" s="343"/>
      <c r="H35" s="234"/>
      <c r="I35" s="1"/>
      <c r="J35" s="1"/>
      <c r="K35" s="1"/>
      <c r="L35" s="383">
        <f>J35+K35</f>
        <v>0</v>
      </c>
      <c r="M35" s="163"/>
    </row>
    <row r="36" spans="1:13" s="51" customFormat="1" ht="15" customHeight="1" x14ac:dyDescent="0.45">
      <c r="A36" s="765">
        <v>36</v>
      </c>
      <c r="B36" s="191"/>
      <c r="C36" s="1230"/>
      <c r="D36" s="1230"/>
      <c r="E36" s="235"/>
      <c r="F36" s="229" t="s">
        <v>96</v>
      </c>
      <c r="G36" s="343"/>
      <c r="H36" s="234"/>
      <c r="I36" s="383">
        <f t="shared" ref="I36" si="6">SUM(I34:I35)</f>
        <v>0</v>
      </c>
      <c r="J36" s="383">
        <f>SUM(J34:J35)</f>
        <v>0</v>
      </c>
      <c r="K36" s="165"/>
      <c r="L36" s="165"/>
      <c r="M36" s="163"/>
    </row>
    <row r="37" spans="1:13" s="51" customFormat="1" ht="15" customHeight="1" x14ac:dyDescent="0.5">
      <c r="A37" s="765">
        <v>37</v>
      </c>
      <c r="B37" s="191"/>
      <c r="C37" s="1230"/>
      <c r="D37" s="1230"/>
      <c r="E37" s="228" t="str">
        <f>'S5.Actual Expenditure Opex'!F18</f>
        <v>Corporate opex</v>
      </c>
      <c r="F37" s="346"/>
      <c r="G37" s="343"/>
      <c r="H37" s="346"/>
      <c r="I37" s="346"/>
      <c r="J37" s="165"/>
      <c r="K37" s="165"/>
      <c r="L37" s="165"/>
      <c r="M37" s="163"/>
    </row>
    <row r="38" spans="1:13" s="51" customFormat="1" ht="15" customHeight="1" x14ac:dyDescent="0.45">
      <c r="A38" s="765">
        <v>38</v>
      </c>
      <c r="B38" s="191"/>
      <c r="C38" s="1230"/>
      <c r="D38" s="1230"/>
      <c r="E38" s="235"/>
      <c r="F38" s="238" t="s">
        <v>94</v>
      </c>
      <c r="G38" s="343"/>
      <c r="H38" s="234"/>
      <c r="I38" s="1"/>
      <c r="J38" s="1"/>
      <c r="K38" s="641"/>
      <c r="L38" s="165"/>
      <c r="M38" s="163"/>
    </row>
    <row r="39" spans="1:13" s="51" customFormat="1" ht="15" customHeight="1" x14ac:dyDescent="0.45">
      <c r="A39" s="765">
        <v>39</v>
      </c>
      <c r="B39" s="191"/>
      <c r="C39" s="1230"/>
      <c r="D39" s="1230"/>
      <c r="E39" s="235"/>
      <c r="F39" s="238" t="s">
        <v>95</v>
      </c>
      <c r="G39" s="343"/>
      <c r="H39" s="234"/>
      <c r="I39" s="1"/>
      <c r="J39" s="1"/>
      <c r="K39" s="1"/>
      <c r="L39" s="383">
        <f>J39+K39</f>
        <v>0</v>
      </c>
      <c r="M39" s="163"/>
    </row>
    <row r="40" spans="1:13" s="51" customFormat="1" ht="15" customHeight="1" x14ac:dyDescent="0.45">
      <c r="A40" s="765">
        <v>40</v>
      </c>
      <c r="B40" s="191"/>
      <c r="C40" s="1230"/>
      <c r="D40" s="1230"/>
      <c r="E40" s="235"/>
      <c r="F40" s="229" t="s">
        <v>96</v>
      </c>
      <c r="G40" s="343"/>
      <c r="H40" s="234"/>
      <c r="I40" s="383">
        <f t="shared" ref="I40" si="7">SUM(I38:I39)</f>
        <v>0</v>
      </c>
      <c r="J40" s="383">
        <f>SUM(J38:J39)</f>
        <v>0</v>
      </c>
      <c r="K40" s="165"/>
      <c r="L40" s="165"/>
      <c r="M40" s="163"/>
    </row>
    <row r="41" spans="1:13" s="51" customFormat="1" ht="15" customHeight="1" x14ac:dyDescent="0.5">
      <c r="A41" s="765">
        <v>41</v>
      </c>
      <c r="B41" s="191"/>
      <c r="C41" s="1230"/>
      <c r="D41" s="1230"/>
      <c r="E41" s="427" t="str">
        <f>'S5.Actual Expenditure Opex'!F19</f>
        <v>Technology</v>
      </c>
      <c r="F41" s="428"/>
      <c r="G41" s="343"/>
      <c r="H41" s="346"/>
      <c r="I41" s="346"/>
      <c r="J41" s="165"/>
      <c r="K41" s="165"/>
      <c r="L41" s="165"/>
      <c r="M41" s="163"/>
    </row>
    <row r="42" spans="1:13" s="51" customFormat="1" ht="15" customHeight="1" x14ac:dyDescent="0.45">
      <c r="A42" s="765">
        <v>42</v>
      </c>
      <c r="B42" s="191"/>
      <c r="C42" s="1230"/>
      <c r="D42" s="1230"/>
      <c r="E42" s="235"/>
      <c r="F42" s="238" t="s">
        <v>94</v>
      </c>
      <c r="G42" s="343"/>
      <c r="H42" s="234"/>
      <c r="I42" s="1"/>
      <c r="J42" s="1"/>
      <c r="K42" s="641"/>
      <c r="L42" s="165"/>
      <c r="M42" s="163"/>
    </row>
    <row r="43" spans="1:13" s="51" customFormat="1" ht="15" customHeight="1" x14ac:dyDescent="0.45">
      <c r="A43" s="765">
        <v>43</v>
      </c>
      <c r="B43" s="191"/>
      <c r="C43" s="1230"/>
      <c r="D43" s="1230"/>
      <c r="E43" s="235"/>
      <c r="F43" s="238" t="s">
        <v>95</v>
      </c>
      <c r="G43" s="343"/>
      <c r="H43" s="234"/>
      <c r="I43" s="1"/>
      <c r="J43" s="1"/>
      <c r="K43" s="1"/>
      <c r="L43" s="383">
        <f>J43+K43</f>
        <v>0</v>
      </c>
      <c r="M43" s="163"/>
    </row>
    <row r="44" spans="1:13" s="51" customFormat="1" ht="15" customHeight="1" x14ac:dyDescent="0.45">
      <c r="A44" s="765">
        <v>44</v>
      </c>
      <c r="B44" s="191"/>
      <c r="C44" s="1230"/>
      <c r="D44" s="1230"/>
      <c r="E44" s="235"/>
      <c r="F44" s="229" t="s">
        <v>96</v>
      </c>
      <c r="G44" s="343"/>
      <c r="H44" s="234"/>
      <c r="I44" s="383">
        <f t="shared" ref="I44" si="8">SUM(I42:I43)</f>
        <v>0</v>
      </c>
      <c r="J44" s="383">
        <f>SUM(J42:J43)</f>
        <v>0</v>
      </c>
      <c r="K44" s="165"/>
      <c r="L44" s="165"/>
      <c r="M44" s="163"/>
    </row>
    <row r="45" spans="1:13" ht="14.65" thickBot="1" x14ac:dyDescent="0.5">
      <c r="A45" s="765">
        <v>45</v>
      </c>
      <c r="B45" s="191"/>
      <c r="C45" s="1230"/>
      <c r="D45" s="1230"/>
      <c r="E45" s="343"/>
      <c r="F45" s="191"/>
      <c r="G45" s="238"/>
      <c r="H45" s="191"/>
      <c r="I45" s="191"/>
      <c r="J45" s="165"/>
      <c r="K45" s="165"/>
      <c r="L45" s="165"/>
      <c r="M45" s="163"/>
    </row>
    <row r="46" spans="1:13" s="17" customFormat="1" ht="15" customHeight="1" thickBot="1" x14ac:dyDescent="0.55000000000000004">
      <c r="A46" s="765">
        <v>46</v>
      </c>
      <c r="B46" s="191"/>
      <c r="C46" s="1230"/>
      <c r="D46" s="1230"/>
      <c r="E46" s="343"/>
      <c r="F46" s="228" t="s">
        <v>110</v>
      </c>
      <c r="G46" s="238"/>
      <c r="H46" s="191"/>
      <c r="I46" s="384">
        <f t="shared" ref="I46" si="9">SUM(I10,I14,I18,I22,I26,I30)</f>
        <v>0</v>
      </c>
      <c r="J46" s="384">
        <f>SUM(J10,J14,J18,J22,J26,J30)</f>
        <v>0</v>
      </c>
      <c r="K46" s="641"/>
      <c r="L46" s="165"/>
      <c r="M46" s="163"/>
    </row>
    <row r="47" spans="1:13" s="17" customFormat="1" ht="15" customHeight="1" thickBot="1" x14ac:dyDescent="0.55000000000000004">
      <c r="A47" s="765">
        <v>47</v>
      </c>
      <c r="B47" s="191"/>
      <c r="C47" s="1230"/>
      <c r="D47" s="1230"/>
      <c r="E47" s="343"/>
      <c r="F47" s="228" t="s">
        <v>111</v>
      </c>
      <c r="G47" s="238"/>
      <c r="H47" s="191"/>
      <c r="I47" s="384">
        <f t="shared" ref="I47" si="10">SUM(I11,I15,I19,I23,I27,I31)</f>
        <v>0</v>
      </c>
      <c r="J47" s="384">
        <f>SUM(J11,J15,J19,J23,J27,J31)</f>
        <v>0</v>
      </c>
      <c r="K47" s="384">
        <f>SUM(K11,K15,K19,K23,K27,K31)</f>
        <v>0</v>
      </c>
      <c r="L47" s="383">
        <f>J47+K47</f>
        <v>0</v>
      </c>
      <c r="M47" s="163"/>
    </row>
    <row r="48" spans="1:13" s="17" customFormat="1" ht="15" customHeight="1" thickBot="1" x14ac:dyDescent="0.55000000000000004">
      <c r="A48" s="765">
        <v>48</v>
      </c>
      <c r="B48" s="191"/>
      <c r="C48" s="1230"/>
      <c r="D48" s="1230"/>
      <c r="E48" s="343"/>
      <c r="F48" s="228" t="s">
        <v>1042</v>
      </c>
      <c r="G48" s="238"/>
      <c r="H48" s="191"/>
      <c r="I48" s="384">
        <f t="shared" ref="I48" si="11">I46+I47</f>
        <v>0</v>
      </c>
      <c r="J48" s="384">
        <f>J46+J47</f>
        <v>0</v>
      </c>
      <c r="K48" s="165"/>
      <c r="L48" s="165"/>
      <c r="M48" s="163"/>
    </row>
    <row r="49" spans="1:13" s="27" customFormat="1" ht="15" customHeight="1" x14ac:dyDescent="0.5">
      <c r="A49" s="765">
        <v>49</v>
      </c>
      <c r="B49" s="191"/>
      <c r="C49" s="191"/>
      <c r="D49" s="228"/>
      <c r="E49" s="228"/>
      <c r="F49" s="191"/>
      <c r="G49" s="191"/>
      <c r="H49" s="191"/>
      <c r="I49" s="191"/>
      <c r="J49" s="191"/>
      <c r="K49" s="191"/>
      <c r="L49" s="191"/>
      <c r="M49" s="163"/>
    </row>
    <row r="50" spans="1:13" s="17" customFormat="1" ht="30" customHeight="1" x14ac:dyDescent="0.55000000000000004">
      <c r="A50" s="765">
        <v>50</v>
      </c>
      <c r="B50" s="234"/>
      <c r="C50" s="227" t="s">
        <v>1116</v>
      </c>
      <c r="D50" s="191"/>
      <c r="E50" s="191"/>
      <c r="F50" s="191"/>
      <c r="G50" s="191"/>
      <c r="H50" s="191"/>
      <c r="I50" s="191"/>
      <c r="J50" s="191"/>
      <c r="K50" s="191"/>
      <c r="L50" s="191"/>
      <c r="M50" s="163"/>
    </row>
    <row r="51" spans="1:13" s="17" customFormat="1" ht="30" customHeight="1" x14ac:dyDescent="0.55000000000000004">
      <c r="A51" s="765">
        <v>51</v>
      </c>
      <c r="B51" s="234"/>
      <c r="C51" s="227"/>
      <c r="D51" s="228"/>
      <c r="E51" s="191"/>
      <c r="F51" s="191"/>
      <c r="G51" s="191"/>
      <c r="H51" s="191"/>
      <c r="I51" s="191"/>
      <c r="J51" s="385" t="s">
        <v>19</v>
      </c>
      <c r="K51" s="191"/>
      <c r="L51" s="191"/>
      <c r="M51" s="163"/>
    </row>
    <row r="52" spans="1:13" s="17" customFormat="1" ht="18" customHeight="1" x14ac:dyDescent="0.5">
      <c r="A52" s="765">
        <v>52</v>
      </c>
      <c r="B52" s="191"/>
      <c r="C52" s="346"/>
      <c r="D52" s="228" t="s">
        <v>118</v>
      </c>
      <c r="E52" s="229"/>
      <c r="F52" s="346"/>
      <c r="G52" s="346"/>
      <c r="H52" s="346"/>
      <c r="I52" s="346"/>
      <c r="J52" s="191"/>
      <c r="K52" s="191"/>
      <c r="L52" s="191"/>
      <c r="M52" s="163"/>
    </row>
    <row r="53" spans="1:13" s="17" customFormat="1" ht="15" customHeight="1" x14ac:dyDescent="0.5">
      <c r="A53" s="765">
        <v>53</v>
      </c>
      <c r="B53" s="191"/>
      <c r="C53" s="234"/>
      <c r="D53" s="228"/>
      <c r="E53" s="229"/>
      <c r="F53" s="238" t="s">
        <v>94</v>
      </c>
      <c r="G53" s="234"/>
      <c r="H53" s="234"/>
      <c r="I53" s="234"/>
      <c r="J53" s="1"/>
      <c r="K53" s="191"/>
      <c r="L53" s="191"/>
      <c r="M53" s="163"/>
    </row>
    <row r="54" spans="1:13" s="17" customFormat="1" ht="15" customHeight="1" x14ac:dyDescent="0.5">
      <c r="A54" s="765">
        <v>54</v>
      </c>
      <c r="B54" s="191"/>
      <c r="C54" s="234"/>
      <c r="D54" s="228"/>
      <c r="E54" s="229"/>
      <c r="F54" s="238" t="s">
        <v>95</v>
      </c>
      <c r="G54" s="234"/>
      <c r="H54" s="234"/>
      <c r="I54" s="234"/>
      <c r="J54" s="1"/>
      <c r="K54" s="191"/>
      <c r="L54" s="191"/>
      <c r="M54" s="163"/>
    </row>
    <row r="55" spans="1:13" s="17" customFormat="1" ht="15" customHeight="1" x14ac:dyDescent="0.5">
      <c r="A55" s="765">
        <v>55</v>
      </c>
      <c r="B55" s="191"/>
      <c r="C55" s="234"/>
      <c r="D55" s="228"/>
      <c r="E55" s="229" t="s">
        <v>96</v>
      </c>
      <c r="F55" s="229"/>
      <c r="G55" s="234"/>
      <c r="H55" s="234"/>
      <c r="I55" s="234"/>
      <c r="J55" s="383">
        <f>SUM(J53:J54)</f>
        <v>0</v>
      </c>
      <c r="K55" s="191"/>
      <c r="L55" s="191"/>
      <c r="M55" s="163"/>
    </row>
    <row r="56" spans="1:13" s="17" customFormat="1" ht="30" customHeight="1" x14ac:dyDescent="0.55000000000000004">
      <c r="A56" s="765">
        <v>56</v>
      </c>
      <c r="B56" s="234"/>
      <c r="C56" s="227" t="s">
        <v>1117</v>
      </c>
      <c r="D56" s="191"/>
      <c r="E56" s="191"/>
      <c r="F56" s="191"/>
      <c r="G56" s="191"/>
      <c r="H56" s="191"/>
      <c r="I56" s="191"/>
      <c r="J56" s="191"/>
      <c r="K56" s="191"/>
      <c r="L56" s="191"/>
      <c r="M56" s="163"/>
    </row>
    <row r="57" spans="1:13" s="17" customFormat="1" ht="15" customHeight="1" x14ac:dyDescent="0.45">
      <c r="A57" s="765">
        <v>57</v>
      </c>
      <c r="B57" s="191"/>
      <c r="C57" s="165"/>
      <c r="D57" s="165"/>
      <c r="E57" s="229"/>
      <c r="F57" s="165"/>
      <c r="G57" s="165"/>
      <c r="H57" s="165"/>
      <c r="I57" s="165"/>
      <c r="J57" s="345"/>
      <c r="K57" s="1244" t="s">
        <v>19</v>
      </c>
      <c r="L57" s="1244"/>
      <c r="M57" s="163"/>
    </row>
    <row r="58" spans="1:13" s="17" customFormat="1" ht="15" customHeight="1" x14ac:dyDescent="0.45">
      <c r="A58" s="765">
        <v>58</v>
      </c>
      <c r="B58" s="191"/>
      <c r="C58" s="347"/>
      <c r="D58" s="347"/>
      <c r="E58" s="229" t="s">
        <v>112</v>
      </c>
      <c r="F58" s="347"/>
      <c r="G58" s="347"/>
      <c r="H58" s="347"/>
      <c r="I58" s="347"/>
      <c r="J58" s="345"/>
      <c r="K58" s="261" t="s">
        <v>15</v>
      </c>
      <c r="L58" s="261" t="s">
        <v>99</v>
      </c>
      <c r="M58" s="163"/>
    </row>
    <row r="59" spans="1:13" s="17" customFormat="1" ht="15" customHeight="1" x14ac:dyDescent="0.45">
      <c r="A59" s="765">
        <v>59</v>
      </c>
      <c r="B59" s="191"/>
      <c r="C59" s="347"/>
      <c r="D59" s="347"/>
      <c r="E59" s="229"/>
      <c r="F59" s="238" t="s">
        <v>113</v>
      </c>
      <c r="G59" s="347"/>
      <c r="H59" s="101"/>
      <c r="I59" s="347"/>
      <c r="J59" s="165" t="s">
        <v>101</v>
      </c>
      <c r="K59" s="1"/>
      <c r="L59" s="1"/>
      <c r="M59" s="163"/>
    </row>
    <row r="60" spans="1:13" s="17" customFormat="1" ht="15" customHeight="1" thickBot="1" x14ac:dyDescent="0.5">
      <c r="A60" s="765">
        <v>60</v>
      </c>
      <c r="B60" s="191"/>
      <c r="C60" s="347"/>
      <c r="D60" s="347"/>
      <c r="E60" s="229"/>
      <c r="F60" s="238" t="s">
        <v>102</v>
      </c>
      <c r="G60" s="347"/>
      <c r="H60" s="101"/>
      <c r="I60" s="347"/>
      <c r="J60" s="165" t="s">
        <v>103</v>
      </c>
      <c r="K60" s="1"/>
      <c r="L60" s="1"/>
      <c r="M60" s="163"/>
    </row>
    <row r="61" spans="1:13" s="17" customFormat="1" ht="15" customHeight="1" thickBot="1" x14ac:dyDescent="0.5">
      <c r="A61" s="765">
        <v>61</v>
      </c>
      <c r="B61" s="191"/>
      <c r="C61" s="347"/>
      <c r="D61" s="347"/>
      <c r="E61" s="229"/>
      <c r="F61" s="238" t="s">
        <v>104</v>
      </c>
      <c r="G61" s="347"/>
      <c r="H61" s="101"/>
      <c r="I61" s="347"/>
      <c r="J61" s="165" t="s">
        <v>105</v>
      </c>
      <c r="K61" s="386">
        <f>K59-K60</f>
        <v>0</v>
      </c>
      <c r="L61" s="386">
        <f>L59-L60</f>
        <v>0</v>
      </c>
      <c r="M61" s="163"/>
    </row>
    <row r="62" spans="1:13" s="17" customFormat="1" ht="15" customHeight="1" x14ac:dyDescent="0.45">
      <c r="A62" s="765">
        <v>62</v>
      </c>
      <c r="B62" s="191"/>
      <c r="C62" s="347"/>
      <c r="D62" s="347"/>
      <c r="E62" s="229"/>
      <c r="F62" s="238"/>
      <c r="G62" s="347"/>
      <c r="H62" s="347"/>
      <c r="I62" s="347"/>
      <c r="J62" s="234"/>
      <c r="K62" s="191"/>
      <c r="L62" s="191"/>
      <c r="M62" s="163"/>
    </row>
    <row r="63" spans="1:13" s="17" customFormat="1" ht="15" customHeight="1" x14ac:dyDescent="0.45">
      <c r="A63" s="765">
        <v>63</v>
      </c>
      <c r="B63" s="191"/>
      <c r="C63" s="347"/>
      <c r="D63" s="347"/>
      <c r="E63" s="229"/>
      <c r="F63" s="238" t="s">
        <v>106</v>
      </c>
      <c r="G63" s="347"/>
      <c r="H63" s="1232"/>
      <c r="I63" s="1233"/>
      <c r="J63" s="1233"/>
      <c r="K63" s="1233"/>
      <c r="L63" s="1234"/>
      <c r="M63" s="163"/>
    </row>
    <row r="64" spans="1:13" ht="15" customHeight="1" x14ac:dyDescent="0.45">
      <c r="A64" s="765">
        <v>64</v>
      </c>
      <c r="B64" s="191"/>
      <c r="C64" s="238"/>
      <c r="D64" s="165"/>
      <c r="E64" s="165"/>
      <c r="F64" s="238"/>
      <c r="G64" s="165"/>
      <c r="H64" s="1235"/>
      <c r="I64" s="1236"/>
      <c r="J64" s="1236"/>
      <c r="K64" s="1236"/>
      <c r="L64" s="1237"/>
      <c r="M64" s="163"/>
    </row>
    <row r="65" spans="1:13" s="51" customFormat="1" ht="15" customHeight="1" x14ac:dyDescent="0.45">
      <c r="A65" s="765">
        <v>65</v>
      </c>
      <c r="B65" s="191"/>
      <c r="C65" s="238"/>
      <c r="D65" s="165"/>
      <c r="E65" s="165"/>
      <c r="F65" s="238"/>
      <c r="G65" s="165"/>
      <c r="H65" s="165"/>
      <c r="I65" s="238"/>
      <c r="J65" s="238"/>
      <c r="K65" s="238"/>
      <c r="L65" s="238"/>
      <c r="M65" s="163"/>
    </row>
    <row r="66" spans="1:13" s="24" customFormat="1" ht="15" customHeight="1" x14ac:dyDescent="0.45">
      <c r="A66" s="765">
        <v>66</v>
      </c>
      <c r="B66" s="191"/>
      <c r="C66" s="238"/>
      <c r="D66" s="165"/>
      <c r="E66" s="165"/>
      <c r="F66" s="238"/>
      <c r="G66" s="165"/>
      <c r="H66" s="165"/>
      <c r="I66" s="238"/>
      <c r="J66" s="238"/>
      <c r="K66" s="1244" t="s">
        <v>19</v>
      </c>
      <c r="L66" s="1244"/>
      <c r="M66" s="163"/>
    </row>
    <row r="67" spans="1:13" s="17" customFormat="1" ht="15" customHeight="1" x14ac:dyDescent="0.45">
      <c r="A67" s="765">
        <v>67</v>
      </c>
      <c r="B67" s="191"/>
      <c r="C67" s="347"/>
      <c r="D67" s="347"/>
      <c r="E67" s="229" t="s">
        <v>114</v>
      </c>
      <c r="F67" s="347"/>
      <c r="G67" s="347"/>
      <c r="H67" s="347"/>
      <c r="I67" s="347"/>
      <c r="J67" s="345"/>
      <c r="K67" s="261" t="s">
        <v>15</v>
      </c>
      <c r="L67" s="261" t="s">
        <v>99</v>
      </c>
      <c r="M67" s="163"/>
    </row>
    <row r="68" spans="1:13" s="17" customFormat="1" ht="15" customHeight="1" x14ac:dyDescent="0.45">
      <c r="A68" s="765">
        <v>68</v>
      </c>
      <c r="B68" s="191"/>
      <c r="C68" s="347"/>
      <c r="D68" s="347"/>
      <c r="E68" s="229"/>
      <c r="F68" s="238" t="s">
        <v>113</v>
      </c>
      <c r="G68" s="347"/>
      <c r="H68" s="101"/>
      <c r="I68" s="347"/>
      <c r="J68" s="165" t="s">
        <v>101</v>
      </c>
      <c r="K68" s="1"/>
      <c r="L68" s="1"/>
      <c r="M68" s="163"/>
    </row>
    <row r="69" spans="1:13" s="17" customFormat="1" ht="15" customHeight="1" thickBot="1" x14ac:dyDescent="0.5">
      <c r="A69" s="765">
        <v>69</v>
      </c>
      <c r="B69" s="191"/>
      <c r="C69" s="347"/>
      <c r="D69" s="347"/>
      <c r="E69" s="229"/>
      <c r="F69" s="238" t="s">
        <v>102</v>
      </c>
      <c r="G69" s="347"/>
      <c r="H69" s="101"/>
      <c r="I69" s="347"/>
      <c r="J69" s="165" t="s">
        <v>103</v>
      </c>
      <c r="K69" s="1"/>
      <c r="L69" s="1"/>
      <c r="M69" s="163"/>
    </row>
    <row r="70" spans="1:13" s="17" customFormat="1" ht="15" customHeight="1" thickBot="1" x14ac:dyDescent="0.5">
      <c r="A70" s="765">
        <v>70</v>
      </c>
      <c r="B70" s="191"/>
      <c r="C70" s="347"/>
      <c r="D70" s="347"/>
      <c r="E70" s="229"/>
      <c r="F70" s="238" t="s">
        <v>104</v>
      </c>
      <c r="G70" s="347"/>
      <c r="H70" s="101"/>
      <c r="I70" s="347"/>
      <c r="J70" s="165" t="s">
        <v>105</v>
      </c>
      <c r="K70" s="386">
        <f>K68-K69</f>
        <v>0</v>
      </c>
      <c r="L70" s="386">
        <f>L68-L69</f>
        <v>0</v>
      </c>
      <c r="M70" s="163"/>
    </row>
    <row r="71" spans="1:13" s="17" customFormat="1" ht="15" customHeight="1" x14ac:dyDescent="0.45">
      <c r="A71" s="765">
        <v>71</v>
      </c>
      <c r="B71" s="191"/>
      <c r="C71" s="347"/>
      <c r="D71" s="347"/>
      <c r="E71" s="229"/>
      <c r="F71" s="238"/>
      <c r="G71" s="347"/>
      <c r="H71" s="347"/>
      <c r="I71" s="347"/>
      <c r="J71" s="234"/>
      <c r="K71" s="191"/>
      <c r="L71" s="191"/>
      <c r="M71" s="163"/>
    </row>
    <row r="72" spans="1:13" s="17" customFormat="1" ht="15" customHeight="1" x14ac:dyDescent="0.45">
      <c r="A72" s="765">
        <v>72</v>
      </c>
      <c r="B72" s="191"/>
      <c r="C72" s="347"/>
      <c r="D72" s="347"/>
      <c r="E72" s="229"/>
      <c r="F72" s="238" t="s">
        <v>106</v>
      </c>
      <c r="G72" s="347"/>
      <c r="H72" s="1232"/>
      <c r="I72" s="1233"/>
      <c r="J72" s="1233"/>
      <c r="K72" s="1233"/>
      <c r="L72" s="1234"/>
      <c r="M72" s="163"/>
    </row>
    <row r="73" spans="1:13" ht="15" customHeight="1" x14ac:dyDescent="0.45">
      <c r="A73" s="765">
        <v>73</v>
      </c>
      <c r="B73" s="191"/>
      <c r="C73" s="238"/>
      <c r="D73" s="165"/>
      <c r="E73" s="165"/>
      <c r="F73" s="238"/>
      <c r="G73" s="165"/>
      <c r="H73" s="1235"/>
      <c r="I73" s="1236"/>
      <c r="J73" s="1236"/>
      <c r="K73" s="1236"/>
      <c r="L73" s="1237"/>
      <c r="M73" s="163"/>
    </row>
    <row r="74" spans="1:13" s="759" customFormat="1" ht="15" customHeight="1" x14ac:dyDescent="0.45">
      <c r="A74" s="765">
        <v>74</v>
      </c>
      <c r="B74" s="559"/>
      <c r="C74" s="556"/>
      <c r="D74" s="559"/>
      <c r="E74" s="559"/>
      <c r="F74" s="556"/>
      <c r="G74" s="559"/>
      <c r="H74" s="559"/>
      <c r="I74" s="559"/>
      <c r="J74" s="778"/>
      <c r="K74" s="778"/>
      <c r="L74" s="778"/>
      <c r="M74" s="777"/>
    </row>
    <row r="75" spans="1:13" s="760" customFormat="1" ht="15" customHeight="1" x14ac:dyDescent="0.45">
      <c r="A75" s="765">
        <v>75</v>
      </c>
      <c r="B75" s="778"/>
      <c r="C75" s="556"/>
      <c r="D75" s="784"/>
      <c r="E75" s="784"/>
      <c r="F75" s="556"/>
      <c r="G75" s="784"/>
      <c r="H75" s="784"/>
      <c r="I75" s="556"/>
      <c r="J75" s="556"/>
      <c r="K75" s="560" t="s">
        <v>19</v>
      </c>
      <c r="L75" s="560"/>
      <c r="M75" s="777"/>
    </row>
    <row r="76" spans="1:13" s="44" customFormat="1" ht="15" customHeight="1" x14ac:dyDescent="0.45">
      <c r="A76" s="765">
        <v>76</v>
      </c>
      <c r="B76" s="351"/>
      <c r="C76" s="389"/>
      <c r="D76" s="389"/>
      <c r="E76" s="390" t="s">
        <v>115</v>
      </c>
      <c r="F76" s="389"/>
      <c r="G76" s="389"/>
      <c r="H76" s="389"/>
      <c r="I76" s="389"/>
      <c r="J76" s="391"/>
      <c r="K76" s="392" t="s">
        <v>15</v>
      </c>
      <c r="L76" s="392" t="s">
        <v>99</v>
      </c>
      <c r="M76" s="352"/>
    </row>
    <row r="77" spans="1:13" s="44" customFormat="1" ht="15" customHeight="1" x14ac:dyDescent="0.45">
      <c r="A77" s="765">
        <v>77</v>
      </c>
      <c r="B77" s="351"/>
      <c r="C77" s="389"/>
      <c r="D77" s="389"/>
      <c r="E77" s="390"/>
      <c r="F77" s="388" t="s">
        <v>113</v>
      </c>
      <c r="G77" s="389"/>
      <c r="H77" s="102"/>
      <c r="I77" s="389"/>
      <c r="J77" s="391" t="s">
        <v>101</v>
      </c>
      <c r="K77" s="57"/>
      <c r="L77" s="57"/>
      <c r="M77" s="352"/>
    </row>
    <row r="78" spans="1:13" s="44" customFormat="1" ht="15" customHeight="1" thickBot="1" x14ac:dyDescent="0.5">
      <c r="A78" s="765">
        <v>78</v>
      </c>
      <c r="B78" s="351"/>
      <c r="C78" s="389"/>
      <c r="D78" s="389"/>
      <c r="E78" s="390"/>
      <c r="F78" s="388" t="s">
        <v>102</v>
      </c>
      <c r="G78" s="389"/>
      <c r="H78" s="102"/>
      <c r="I78" s="389"/>
      <c r="J78" s="391" t="s">
        <v>103</v>
      </c>
      <c r="K78" s="57"/>
      <c r="L78" s="57"/>
      <c r="M78" s="352"/>
    </row>
    <row r="79" spans="1:13" s="44" customFormat="1" ht="15" customHeight="1" thickBot="1" x14ac:dyDescent="0.5">
      <c r="A79" s="765">
        <v>79</v>
      </c>
      <c r="B79" s="351"/>
      <c r="C79" s="389"/>
      <c r="D79" s="389"/>
      <c r="E79" s="390"/>
      <c r="F79" s="388" t="s">
        <v>104</v>
      </c>
      <c r="G79" s="389"/>
      <c r="H79" s="102"/>
      <c r="I79" s="389"/>
      <c r="J79" s="391" t="s">
        <v>105</v>
      </c>
      <c r="K79" s="386">
        <f>K77-K78</f>
        <v>0</v>
      </c>
      <c r="L79" s="386">
        <f>L77-L78</f>
        <v>0</v>
      </c>
      <c r="M79" s="352"/>
    </row>
    <row r="80" spans="1:13" s="44" customFormat="1" ht="15" customHeight="1" x14ac:dyDescent="0.45">
      <c r="A80" s="765">
        <v>80</v>
      </c>
      <c r="B80" s="351"/>
      <c r="C80" s="389"/>
      <c r="D80" s="389"/>
      <c r="E80" s="390"/>
      <c r="F80" s="388"/>
      <c r="G80" s="389"/>
      <c r="H80" s="389"/>
      <c r="I80" s="389"/>
      <c r="J80" s="387"/>
      <c r="K80" s="351"/>
      <c r="L80" s="351"/>
      <c r="M80" s="352"/>
    </row>
    <row r="81" spans="1:14" s="44" customFormat="1" ht="15" customHeight="1" x14ac:dyDescent="0.45">
      <c r="A81" s="765">
        <v>81</v>
      </c>
      <c r="B81" s="351"/>
      <c r="C81" s="389"/>
      <c r="D81" s="389"/>
      <c r="E81" s="390"/>
      <c r="F81" s="388" t="s">
        <v>106</v>
      </c>
      <c r="G81" s="389"/>
      <c r="H81" s="1238"/>
      <c r="I81" s="1239"/>
      <c r="J81" s="1239"/>
      <c r="K81" s="1239"/>
      <c r="L81" s="1240"/>
      <c r="M81" s="352"/>
    </row>
    <row r="82" spans="1:14" s="44" customFormat="1" ht="15" customHeight="1" x14ac:dyDescent="0.45">
      <c r="A82" s="765">
        <v>82</v>
      </c>
      <c r="B82" s="351"/>
      <c r="C82" s="389"/>
      <c r="D82" s="391"/>
      <c r="E82" s="391"/>
      <c r="F82" s="391"/>
      <c r="G82" s="391"/>
      <c r="H82" s="1241"/>
      <c r="I82" s="1242"/>
      <c r="J82" s="1242"/>
      <c r="K82" s="1242"/>
      <c r="L82" s="1243"/>
      <c r="M82" s="352"/>
    </row>
    <row r="83" spans="1:14" s="39" customFormat="1" ht="15" customHeight="1" x14ac:dyDescent="0.45">
      <c r="A83" s="765">
        <v>83</v>
      </c>
      <c r="B83" s="356"/>
      <c r="C83" s="357"/>
      <c r="D83" s="393"/>
      <c r="E83" s="393"/>
      <c r="F83" s="393"/>
      <c r="G83" s="393"/>
      <c r="H83" s="393"/>
      <c r="I83" s="393"/>
      <c r="J83" s="393"/>
      <c r="K83" s="393"/>
      <c r="L83" s="393"/>
      <c r="M83" s="353"/>
      <c r="N83" s="153" t="s">
        <v>244</v>
      </c>
    </row>
    <row r="84" spans="1:14" ht="15" customHeight="1" x14ac:dyDescent="0.5">
      <c r="A84" s="765">
        <v>84</v>
      </c>
      <c r="B84" s="394"/>
      <c r="C84" s="1231" t="s">
        <v>121</v>
      </c>
      <c r="D84" s="1231"/>
      <c r="E84" s="1231"/>
      <c r="F84" s="1231"/>
      <c r="G84" s="1231"/>
      <c r="H84" s="1231"/>
      <c r="I84" s="1231"/>
      <c r="J84" s="1231"/>
      <c r="K84" s="1231"/>
      <c r="L84" s="1231"/>
      <c r="M84" s="163"/>
    </row>
    <row r="85" spans="1:14" s="45" customFormat="1" ht="15" customHeight="1" x14ac:dyDescent="0.5">
      <c r="A85" s="765">
        <v>85</v>
      </c>
      <c r="B85" s="395"/>
      <c r="C85" s="323" t="s">
        <v>161</v>
      </c>
      <c r="D85" s="323"/>
      <c r="E85" s="323"/>
      <c r="F85" s="323"/>
      <c r="G85" s="323"/>
      <c r="H85" s="323"/>
      <c r="I85" s="323"/>
      <c r="J85" s="323"/>
      <c r="K85" s="323"/>
      <c r="L85" s="323"/>
      <c r="M85" s="163"/>
    </row>
    <row r="86" spans="1:14" ht="12.75" customHeight="1" x14ac:dyDescent="0.45">
      <c r="A86" s="765">
        <v>86</v>
      </c>
      <c r="B86" s="159"/>
      <c r="C86" s="160"/>
      <c r="D86" s="160"/>
      <c r="E86" s="160"/>
      <c r="F86" s="160"/>
      <c r="G86" s="160"/>
      <c r="H86" s="160"/>
      <c r="I86" s="160"/>
      <c r="J86" s="160"/>
      <c r="K86" s="159"/>
      <c r="L86" s="160"/>
      <c r="M86" s="158"/>
    </row>
  </sheetData>
  <sheetProtection formatRows="0" insertRows="0"/>
  <customSheetViews>
    <customSheetView guid="{21F2E024-704F-4E93-AC63-213755ECFFE0}" scale="70" showPageBreaks="1" showGridLines="0" fitToPage="1" printArea="1" view="pageBreakPreview">
      <pane ySplit="7" topLeftCell="A8" activePane="bottomLeft" state="frozen"/>
      <selection pane="bottomLeft"/>
      <pageMargins left="0.70866141732283472" right="0.70866141732283472" top="0.74803149606299213" bottom="0.74803149606299213" header="0.31496062992125989" footer="0.31496062992125989"/>
      <pageSetup paperSize="9" scale="50"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30">
    <mergeCell ref="K2:M2"/>
    <mergeCell ref="K3:M3"/>
    <mergeCell ref="C8:D8"/>
    <mergeCell ref="A5:L5"/>
    <mergeCell ref="C84:L84"/>
    <mergeCell ref="H72:L73"/>
    <mergeCell ref="H81:L82"/>
    <mergeCell ref="H63:L64"/>
    <mergeCell ref="K57:L57"/>
    <mergeCell ref="K66:L66"/>
    <mergeCell ref="C9:D10"/>
    <mergeCell ref="C11:D12"/>
    <mergeCell ref="C13:D14"/>
    <mergeCell ref="C15:D16"/>
    <mergeCell ref="C17:D18"/>
    <mergeCell ref="C19:D20"/>
    <mergeCell ref="C21:D22"/>
    <mergeCell ref="C23:D24"/>
    <mergeCell ref="C25:D26"/>
    <mergeCell ref="C27:D28"/>
    <mergeCell ref="C29:D30"/>
    <mergeCell ref="C41:D42"/>
    <mergeCell ref="C43:D44"/>
    <mergeCell ref="C45:D46"/>
    <mergeCell ref="C47:D48"/>
    <mergeCell ref="C31:D32"/>
    <mergeCell ref="C33:D34"/>
    <mergeCell ref="C35:D36"/>
    <mergeCell ref="C37:D38"/>
    <mergeCell ref="C39:D40"/>
  </mergeCells>
  <dataValidations count="1">
    <dataValidation allowBlank="1" showInputMessage="1" showErrorMessage="1" prompt="Please enter text" sqref="H59:H61 H77:H79 H68:H70 H63:L64 H72:L73 H81:L82" xr:uid="{00000000-0002-0000-0A00-000000000000}"/>
  </dataValidations>
  <pageMargins left="0.70866141732283472" right="0.70866141732283472" top="0.74803149606299213" bottom="0.74803149606299213" header="0.31496062992125984" footer="0.31496062992125984"/>
  <pageSetup paperSize="9" scale="58" fitToHeight="2" orientation="landscape" r:id="rId2"/>
  <headerFooter alignWithMargins="0">
    <oddHeader>&amp;CCommerce Commission Information Disclosure Template</oddHeader>
    <oddFooter>&amp;L&amp;F&amp;C&amp;P&amp;R&amp;A</oddFooter>
  </headerFooter>
  <rowBreaks count="1" manualBreakCount="1">
    <brk id="49" max="14" man="1"/>
  </rowBreaks>
  <ignoredErrors>
    <ignoredError sqref="J51 K75 K66 K5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3248F-096C-4B36-A70C-32B9BDCAFEF6}">
  <sheetPr>
    <tabColor theme="6" tint="-0.749992370372631"/>
  </sheetPr>
  <dimension ref="A1:T127"/>
  <sheetViews>
    <sheetView showGridLines="0" view="pageBreakPreview" topLeftCell="A4" zoomScaleNormal="100" zoomScaleSheetLayoutView="100" workbookViewId="0">
      <selection activeCell="A6" sqref="A6"/>
    </sheetView>
  </sheetViews>
  <sheetFormatPr defaultColWidth="9.1328125" defaultRowHeight="14.25" x14ac:dyDescent="0.45"/>
  <cols>
    <col min="1" max="1" width="4.59765625" style="22" customWidth="1"/>
    <col min="2" max="2" width="3.1328125" style="22" customWidth="1"/>
    <col min="3" max="3" width="5.59765625" style="22" customWidth="1"/>
    <col min="4" max="4" width="0.86328125" style="22" customWidth="1"/>
    <col min="5" max="5" width="1.59765625" style="22" customWidth="1"/>
    <col min="6" max="6" width="2.73046875" style="22" customWidth="1"/>
    <col min="7" max="7" width="29.3984375" style="22" customWidth="1"/>
    <col min="8" max="8" width="32.59765625" style="22" customWidth="1"/>
    <col min="9" max="9" width="3" style="22" customWidth="1"/>
    <col min="10" max="12" width="16.1328125" style="22" customWidth="1"/>
    <col min="13" max="13" width="2.73046875" style="22" customWidth="1"/>
    <col min="14" max="14" width="15.73046875" style="34" customWidth="1"/>
    <col min="15" max="16384" width="9.1328125" style="22"/>
  </cols>
  <sheetData>
    <row r="1" spans="1:14" s="156" customFormat="1" ht="15" customHeight="1" x14ac:dyDescent="0.45">
      <c r="A1" s="206"/>
      <c r="B1" s="204"/>
      <c r="C1" s="204"/>
      <c r="D1" s="204"/>
      <c r="E1" s="204"/>
      <c r="F1" s="205"/>
      <c r="G1" s="205"/>
      <c r="H1" s="205"/>
      <c r="I1" s="194"/>
      <c r="J1" s="204"/>
      <c r="K1" s="204"/>
      <c r="L1" s="204"/>
      <c r="M1" s="203"/>
      <c r="N1" s="31"/>
    </row>
    <row r="2" spans="1:14" s="156" customFormat="1" ht="18" customHeight="1" x14ac:dyDescent="0.5">
      <c r="A2" s="202"/>
      <c r="B2" s="193"/>
      <c r="C2" s="193"/>
      <c r="D2" s="193"/>
      <c r="E2" s="193"/>
      <c r="F2" s="194"/>
      <c r="G2" s="194"/>
      <c r="H2" s="201" t="s">
        <v>8</v>
      </c>
      <c r="I2" s="194"/>
      <c r="J2" s="1184" t="s">
        <v>431</v>
      </c>
      <c r="K2" s="1185"/>
      <c r="L2" s="1186"/>
      <c r="M2" s="192"/>
      <c r="N2" s="31"/>
    </row>
    <row r="3" spans="1:14" s="156" customFormat="1" ht="18" customHeight="1" x14ac:dyDescent="0.5">
      <c r="A3" s="202"/>
      <c r="B3" s="193"/>
      <c r="C3" s="193"/>
      <c r="D3" s="193"/>
      <c r="E3" s="193"/>
      <c r="F3" s="194"/>
      <c r="G3" s="194"/>
      <c r="H3" s="201" t="s">
        <v>122</v>
      </c>
      <c r="I3" s="194"/>
      <c r="J3" s="1198" t="str">
        <f>IF(ISNUMBER(CoverSheet!$C$11),CoverSheet!$C$11,"")</f>
        <v/>
      </c>
      <c r="K3" s="1199"/>
      <c r="L3" s="1200"/>
      <c r="M3" s="192"/>
      <c r="N3" s="31"/>
    </row>
    <row r="4" spans="1:14" s="156" customFormat="1" ht="20.25" customHeight="1" x14ac:dyDescent="0.65">
      <c r="A4" s="200" t="s">
        <v>353</v>
      </c>
      <c r="B4" s="199"/>
      <c r="C4" s="193"/>
      <c r="D4" s="193"/>
      <c r="E4" s="193"/>
      <c r="F4" s="194"/>
      <c r="G4" s="194"/>
      <c r="H4" s="194"/>
      <c r="I4" s="194"/>
      <c r="J4" s="193"/>
      <c r="K4" s="193"/>
      <c r="L4" s="193"/>
      <c r="M4" s="192"/>
      <c r="N4" s="31"/>
    </row>
    <row r="5" spans="1:14" s="28" customFormat="1" ht="61.5" customHeight="1" x14ac:dyDescent="0.45">
      <c r="A5" s="1182" t="s">
        <v>1185</v>
      </c>
      <c r="B5" s="1183"/>
      <c r="C5" s="1183"/>
      <c r="D5" s="1183"/>
      <c r="E5" s="1183"/>
      <c r="F5" s="1183"/>
      <c r="G5" s="1183"/>
      <c r="H5" s="1183"/>
      <c r="I5" s="1183"/>
      <c r="J5" s="1183"/>
      <c r="K5" s="1183"/>
      <c r="L5" s="1183"/>
      <c r="M5" s="225"/>
      <c r="N5" s="30"/>
    </row>
    <row r="6" spans="1:14" s="156" customFormat="1" ht="15" customHeight="1" x14ac:dyDescent="0.45">
      <c r="A6" s="197" t="s">
        <v>138</v>
      </c>
      <c r="B6" s="196"/>
      <c r="C6" s="195"/>
      <c r="D6" s="195"/>
      <c r="E6" s="193"/>
      <c r="F6" s="194"/>
      <c r="G6" s="194"/>
      <c r="H6" s="194"/>
      <c r="I6" s="194"/>
      <c r="J6" s="193"/>
      <c r="K6" s="193"/>
      <c r="L6" s="193"/>
      <c r="M6" s="192"/>
      <c r="N6" s="31"/>
    </row>
    <row r="7" spans="1:14" s="156" customFormat="1" ht="30" customHeight="1" x14ac:dyDescent="0.55000000000000004">
      <c r="A7" s="169">
        <v>7</v>
      </c>
      <c r="B7" s="172"/>
      <c r="C7" s="174" t="s">
        <v>354</v>
      </c>
      <c r="D7" s="423"/>
      <c r="E7" s="177"/>
      <c r="F7" s="166"/>
      <c r="G7" s="166"/>
      <c r="H7" s="166"/>
      <c r="I7" s="166"/>
      <c r="J7" s="170" t="s">
        <v>19</v>
      </c>
      <c r="K7" s="170" t="s">
        <v>19</v>
      </c>
      <c r="L7" s="170" t="s">
        <v>19</v>
      </c>
      <c r="M7" s="163"/>
      <c r="N7" s="32"/>
    </row>
    <row r="8" spans="1:14" s="156" customFormat="1" ht="16.5" customHeight="1" x14ac:dyDescent="0.55000000000000004">
      <c r="A8" s="169">
        <v>8</v>
      </c>
      <c r="B8" s="172"/>
      <c r="C8" s="174"/>
      <c r="D8" s="423"/>
      <c r="E8" s="177"/>
      <c r="F8" s="166"/>
      <c r="G8" s="166"/>
      <c r="H8" s="166"/>
      <c r="I8" s="166"/>
      <c r="J8" s="170" t="s">
        <v>329</v>
      </c>
      <c r="K8" s="170" t="s">
        <v>331</v>
      </c>
      <c r="L8" s="170" t="s">
        <v>330</v>
      </c>
      <c r="M8" s="163"/>
      <c r="N8" s="32"/>
    </row>
    <row r="9" spans="1:14" s="156" customFormat="1" ht="15" customHeight="1" x14ac:dyDescent="0.45">
      <c r="A9" s="169">
        <v>9</v>
      </c>
      <c r="B9" s="172"/>
      <c r="C9" s="166"/>
      <c r="D9" s="166"/>
      <c r="E9" s="171"/>
      <c r="F9" s="167" t="s">
        <v>355</v>
      </c>
      <c r="G9" s="429"/>
      <c r="H9" s="430" t="s">
        <v>356</v>
      </c>
      <c r="I9" s="171"/>
      <c r="J9" s="504"/>
      <c r="K9" s="504"/>
      <c r="L9" s="189">
        <f>J9+K9</f>
        <v>0</v>
      </c>
      <c r="M9" s="163"/>
      <c r="N9" s="31" t="s">
        <v>137</v>
      </c>
    </row>
    <row r="10" spans="1:14" s="156" customFormat="1" ht="15" customHeight="1" x14ac:dyDescent="0.45">
      <c r="A10" s="169">
        <v>10</v>
      </c>
      <c r="B10" s="172"/>
      <c r="C10" s="166"/>
      <c r="D10" s="166"/>
      <c r="E10" s="171"/>
      <c r="F10" s="432"/>
      <c r="G10" s="428"/>
      <c r="H10" s="369" t="s">
        <v>357</v>
      </c>
      <c r="I10" s="171"/>
      <c r="J10" s="504"/>
      <c r="K10" s="504"/>
      <c r="L10" s="189">
        <f t="shared" ref="L10:L11" si="0">J10+K10</f>
        <v>0</v>
      </c>
      <c r="M10" s="163"/>
      <c r="N10" s="31" t="s">
        <v>137</v>
      </c>
    </row>
    <row r="11" spans="1:14" s="156" customFormat="1" ht="15" customHeight="1" thickBot="1" x14ac:dyDescent="0.5">
      <c r="A11" s="169">
        <v>11</v>
      </c>
      <c r="B11" s="172"/>
      <c r="C11" s="166"/>
      <c r="D11" s="166"/>
      <c r="E11" s="171"/>
      <c r="F11" s="432"/>
      <c r="G11" s="428"/>
      <c r="H11" s="369" t="s">
        <v>358</v>
      </c>
      <c r="I11" s="171"/>
      <c r="J11" s="504"/>
      <c r="K11" s="504"/>
      <c r="L11" s="189">
        <f t="shared" si="0"/>
        <v>0</v>
      </c>
      <c r="M11" s="163"/>
      <c r="N11" s="31" t="s">
        <v>137</v>
      </c>
    </row>
    <row r="12" spans="1:14" s="156" customFormat="1" ht="15" customHeight="1" thickBot="1" x14ac:dyDescent="0.5">
      <c r="A12" s="169">
        <v>12</v>
      </c>
      <c r="B12" s="172"/>
      <c r="C12" s="166"/>
      <c r="D12" s="166"/>
      <c r="E12" s="171"/>
      <c r="F12" s="428"/>
      <c r="G12" s="428"/>
      <c r="H12" s="433"/>
      <c r="I12" s="171"/>
      <c r="J12" s="434">
        <f t="shared" ref="J12:K12" si="1">SUM(H9:H11)</f>
        <v>0</v>
      </c>
      <c r="K12" s="434">
        <f t="shared" si="1"/>
        <v>0</v>
      </c>
      <c r="L12" s="434">
        <f>SUM(J9:J11)</f>
        <v>0</v>
      </c>
      <c r="M12" s="163"/>
      <c r="N12" s="31"/>
    </row>
    <row r="13" spans="1:14" s="156" customFormat="1" ht="15" customHeight="1" x14ac:dyDescent="0.45">
      <c r="A13" s="169">
        <v>13</v>
      </c>
      <c r="B13" s="172"/>
      <c r="C13" s="166"/>
      <c r="D13" s="166"/>
      <c r="E13" s="171"/>
      <c r="F13" s="167" t="s">
        <v>359</v>
      </c>
      <c r="G13" s="428"/>
      <c r="H13" s="433" t="s">
        <v>360</v>
      </c>
      <c r="I13" s="171"/>
      <c r="J13" s="504"/>
      <c r="K13" s="504"/>
      <c r="L13" s="189"/>
      <c r="M13" s="163"/>
      <c r="N13" s="31" t="s">
        <v>137</v>
      </c>
    </row>
    <row r="14" spans="1:14" s="156" customFormat="1" ht="15" customHeight="1" thickBot="1" x14ac:dyDescent="0.5">
      <c r="A14" s="169">
        <v>14</v>
      </c>
      <c r="B14" s="172"/>
      <c r="C14" s="166"/>
      <c r="D14" s="166"/>
      <c r="E14" s="171"/>
      <c r="F14" s="432"/>
      <c r="G14" s="428"/>
      <c r="H14" s="433" t="s">
        <v>361</v>
      </c>
      <c r="I14" s="171"/>
      <c r="J14" s="504"/>
      <c r="K14" s="504"/>
      <c r="L14" s="189"/>
      <c r="M14" s="163"/>
      <c r="N14" s="31" t="s">
        <v>137</v>
      </c>
    </row>
    <row r="15" spans="1:14" s="156" customFormat="1" ht="15" customHeight="1" thickBot="1" x14ac:dyDescent="0.5">
      <c r="A15" s="169">
        <v>15</v>
      </c>
      <c r="B15" s="172"/>
      <c r="C15" s="166"/>
      <c r="D15" s="166"/>
      <c r="E15" s="171"/>
      <c r="F15" s="428"/>
      <c r="G15" s="428"/>
      <c r="H15" s="435"/>
      <c r="I15" s="171"/>
      <c r="J15" s="434">
        <f t="shared" ref="J15:K15" si="2">SUM(H13:H14)</f>
        <v>0</v>
      </c>
      <c r="K15" s="434">
        <f t="shared" si="2"/>
        <v>0</v>
      </c>
      <c r="L15" s="434">
        <f>SUM(J13:J14)</f>
        <v>0</v>
      </c>
      <c r="M15" s="163"/>
      <c r="N15" s="31"/>
    </row>
    <row r="16" spans="1:14" s="156" customFormat="1" ht="15" customHeight="1" x14ac:dyDescent="0.45">
      <c r="A16" s="169">
        <v>16</v>
      </c>
      <c r="B16" s="172"/>
      <c r="C16" s="166"/>
      <c r="D16" s="166"/>
      <c r="E16" s="171"/>
      <c r="F16" s="167" t="s">
        <v>362</v>
      </c>
      <c r="G16" s="428"/>
      <c r="H16" s="171" t="s">
        <v>363</v>
      </c>
      <c r="I16" s="171"/>
      <c r="J16" s="504"/>
      <c r="K16" s="504"/>
      <c r="L16" s="189">
        <f t="shared" ref="L16:L18" si="3">J16+K16</f>
        <v>0</v>
      </c>
      <c r="M16" s="163"/>
      <c r="N16" s="31" t="s">
        <v>137</v>
      </c>
    </row>
    <row r="17" spans="1:20" s="156" customFormat="1" ht="15" customHeight="1" x14ac:dyDescent="0.45">
      <c r="A17" s="169">
        <v>17</v>
      </c>
      <c r="B17" s="172"/>
      <c r="C17" s="166"/>
      <c r="D17" s="166"/>
      <c r="E17" s="171"/>
      <c r="F17" s="432"/>
      <c r="G17" s="428"/>
      <c r="H17" s="171" t="s">
        <v>364</v>
      </c>
      <c r="I17" s="171"/>
      <c r="J17" s="504"/>
      <c r="K17" s="504"/>
      <c r="L17" s="189">
        <f t="shared" si="3"/>
        <v>0</v>
      </c>
      <c r="M17" s="163"/>
      <c r="N17" s="31" t="s">
        <v>137</v>
      </c>
    </row>
    <row r="18" spans="1:20" s="156" customFormat="1" ht="15" customHeight="1" thickBot="1" x14ac:dyDescent="0.5">
      <c r="A18" s="169">
        <v>18</v>
      </c>
      <c r="B18" s="172"/>
      <c r="C18" s="166"/>
      <c r="D18" s="166"/>
      <c r="E18" s="171"/>
      <c r="F18" s="432"/>
      <c r="G18" s="428"/>
      <c r="H18" s="171" t="s">
        <v>365</v>
      </c>
      <c r="I18" s="171"/>
      <c r="J18" s="504"/>
      <c r="K18" s="504"/>
      <c r="L18" s="189">
        <f t="shared" si="3"/>
        <v>0</v>
      </c>
      <c r="M18" s="163"/>
      <c r="N18" s="31" t="s">
        <v>137</v>
      </c>
    </row>
    <row r="19" spans="1:20" s="156" customFormat="1" ht="15" customHeight="1" thickBot="1" x14ac:dyDescent="0.5">
      <c r="A19" s="169">
        <v>19</v>
      </c>
      <c r="B19" s="172"/>
      <c r="C19" s="166"/>
      <c r="D19" s="166"/>
      <c r="E19" s="171"/>
      <c r="F19" s="428"/>
      <c r="G19" s="428"/>
      <c r="H19" s="435"/>
      <c r="I19" s="171"/>
      <c r="J19" s="434">
        <f t="shared" ref="J19:K19" si="4">SUM(H16:H18)</f>
        <v>0</v>
      </c>
      <c r="K19" s="434">
        <f t="shared" si="4"/>
        <v>0</v>
      </c>
      <c r="L19" s="434">
        <f>SUM(J16:J18)</f>
        <v>0</v>
      </c>
      <c r="M19" s="163"/>
      <c r="N19" s="31"/>
    </row>
    <row r="20" spans="1:20" s="156" customFormat="1" ht="15" customHeight="1" x14ac:dyDescent="0.45">
      <c r="A20" s="169">
        <v>20</v>
      </c>
      <c r="B20" s="172"/>
      <c r="C20" s="166"/>
      <c r="D20" s="166"/>
      <c r="E20" s="171"/>
      <c r="F20" s="167" t="s">
        <v>366</v>
      </c>
      <c r="G20" s="428"/>
      <c r="H20" s="171" t="s">
        <v>367</v>
      </c>
      <c r="I20" s="171"/>
      <c r="J20" s="505"/>
      <c r="K20" s="505"/>
      <c r="L20" s="189">
        <f t="shared" ref="L20:L23" si="5">J20+K20</f>
        <v>0</v>
      </c>
      <c r="M20" s="163"/>
      <c r="N20" s="31" t="s">
        <v>137</v>
      </c>
    </row>
    <row r="21" spans="1:20" s="156" customFormat="1" ht="15" customHeight="1" x14ac:dyDescent="0.45">
      <c r="A21" s="169">
        <v>21</v>
      </c>
      <c r="B21" s="172"/>
      <c r="C21" s="166"/>
      <c r="D21" s="166"/>
      <c r="E21" s="171"/>
      <c r="F21" s="436"/>
      <c r="G21" s="428"/>
      <c r="H21" s="171" t="s">
        <v>368</v>
      </c>
      <c r="I21" s="171"/>
      <c r="J21" s="504"/>
      <c r="K21" s="504"/>
      <c r="L21" s="189">
        <f t="shared" si="5"/>
        <v>0</v>
      </c>
      <c r="M21" s="163"/>
      <c r="N21" s="31" t="s">
        <v>137</v>
      </c>
    </row>
    <row r="22" spans="1:20" s="156" customFormat="1" ht="15" customHeight="1" x14ac:dyDescent="0.45">
      <c r="A22" s="169">
        <v>22</v>
      </c>
      <c r="B22" s="172"/>
      <c r="C22" s="166"/>
      <c r="D22" s="166"/>
      <c r="E22" s="171"/>
      <c r="F22" s="436"/>
      <c r="G22" s="428"/>
      <c r="H22" s="171" t="s">
        <v>369</v>
      </c>
      <c r="I22" s="171"/>
      <c r="J22" s="504"/>
      <c r="K22" s="504"/>
      <c r="L22" s="189">
        <f t="shared" si="5"/>
        <v>0</v>
      </c>
      <c r="M22" s="163"/>
      <c r="N22" s="31" t="s">
        <v>137</v>
      </c>
    </row>
    <row r="23" spans="1:20" s="156" customFormat="1" ht="15" customHeight="1" thickBot="1" x14ac:dyDescent="0.5">
      <c r="A23" s="169">
        <v>23</v>
      </c>
      <c r="B23" s="172"/>
      <c r="C23" s="166"/>
      <c r="D23" s="166"/>
      <c r="E23" s="171"/>
      <c r="F23" s="428"/>
      <c r="G23" s="428"/>
      <c r="H23" s="171" t="s">
        <v>370</v>
      </c>
      <c r="I23" s="171"/>
      <c r="J23" s="504"/>
      <c r="K23" s="504"/>
      <c r="L23" s="189">
        <f t="shared" si="5"/>
        <v>0</v>
      </c>
      <c r="M23" s="163"/>
      <c r="N23" s="31" t="s">
        <v>137</v>
      </c>
      <c r="R23" s="167"/>
    </row>
    <row r="24" spans="1:20" s="156" customFormat="1" ht="15" customHeight="1" thickBot="1" x14ac:dyDescent="0.5">
      <c r="A24" s="169">
        <v>24</v>
      </c>
      <c r="B24" s="172"/>
      <c r="C24" s="166"/>
      <c r="D24" s="166"/>
      <c r="E24" s="171"/>
      <c r="F24" s="428"/>
      <c r="G24" s="428"/>
      <c r="H24" s="171"/>
      <c r="I24" s="171"/>
      <c r="J24" s="503">
        <f t="shared" ref="J24:K24" si="6">SUM(H20:H23)</f>
        <v>0</v>
      </c>
      <c r="K24" s="503">
        <f t="shared" si="6"/>
        <v>0</v>
      </c>
      <c r="L24" s="434">
        <f>SUM(J20:J23)</f>
        <v>0</v>
      </c>
      <c r="M24" s="163"/>
      <c r="N24" s="31"/>
      <c r="R24" s="432"/>
    </row>
    <row r="25" spans="1:20" s="156" customFormat="1" ht="15" customHeight="1" x14ac:dyDescent="0.45">
      <c r="A25" s="169">
        <v>25</v>
      </c>
      <c r="B25" s="172"/>
      <c r="C25" s="166"/>
      <c r="D25" s="166"/>
      <c r="E25" s="171"/>
      <c r="F25" s="428"/>
      <c r="G25" s="428"/>
      <c r="H25" s="171"/>
      <c r="I25" s="171"/>
      <c r="J25" s="171"/>
      <c r="K25" s="171"/>
      <c r="L25" s="171"/>
      <c r="M25" s="163"/>
      <c r="N25" s="31"/>
      <c r="R25" s="432"/>
    </row>
    <row r="26" spans="1:20" s="156" customFormat="1" ht="15" customHeight="1" thickBot="1" x14ac:dyDescent="0.5">
      <c r="A26" s="169">
        <v>26</v>
      </c>
      <c r="B26" s="172"/>
      <c r="C26" s="166"/>
      <c r="D26" s="166"/>
      <c r="E26" s="171"/>
      <c r="F26" s="167" t="s">
        <v>1107</v>
      </c>
      <c r="G26" s="428"/>
      <c r="H26" s="433" t="s">
        <v>371</v>
      </c>
      <c r="I26" s="171"/>
      <c r="J26" s="504">
        <v>0</v>
      </c>
      <c r="K26" s="504"/>
      <c r="L26" s="189">
        <f>J26+K26</f>
        <v>0</v>
      </c>
      <c r="M26" s="163"/>
      <c r="N26" s="31" t="s">
        <v>137</v>
      </c>
      <c r="R26" s="428"/>
    </row>
    <row r="27" spans="1:20" s="156" customFormat="1" ht="15" customHeight="1" thickBot="1" x14ac:dyDescent="0.5">
      <c r="A27" s="169">
        <v>27</v>
      </c>
      <c r="B27" s="172"/>
      <c r="C27" s="166"/>
      <c r="D27" s="166"/>
      <c r="E27" s="181"/>
      <c r="F27" s="181" t="s">
        <v>372</v>
      </c>
      <c r="G27" s="428"/>
      <c r="H27" s="426"/>
      <c r="I27" s="171"/>
      <c r="J27" s="434">
        <f t="shared" ref="J27:K27" si="7">J12+J15+J19+J24+J26</f>
        <v>0</v>
      </c>
      <c r="K27" s="434">
        <f t="shared" si="7"/>
        <v>0</v>
      </c>
      <c r="L27" s="434">
        <f>L12+L15+L19+L24+L26</f>
        <v>0</v>
      </c>
      <c r="M27" s="163"/>
      <c r="N27" s="31"/>
      <c r="R27" s="167"/>
    </row>
    <row r="28" spans="1:20" s="156" customFormat="1" ht="15" customHeight="1" x14ac:dyDescent="0.45">
      <c r="A28" s="169">
        <v>28</v>
      </c>
      <c r="B28" s="172"/>
      <c r="C28" s="166"/>
      <c r="D28" s="166"/>
      <c r="E28" s="181"/>
      <c r="F28" s="428"/>
      <c r="G28" s="428"/>
      <c r="H28" s="426"/>
      <c r="I28" s="171"/>
      <c r="J28" s="165"/>
      <c r="K28" s="165"/>
      <c r="L28" s="165"/>
      <c r="M28" s="163"/>
      <c r="N28" s="31"/>
      <c r="R28" s="432"/>
    </row>
    <row r="29" spans="1:20" s="156" customFormat="1" ht="15" customHeight="1" x14ac:dyDescent="0.45">
      <c r="A29" s="169">
        <v>29</v>
      </c>
      <c r="B29" s="172"/>
      <c r="C29" s="166"/>
      <c r="D29" s="166"/>
      <c r="E29" s="181"/>
      <c r="F29" s="167" t="s">
        <v>1108</v>
      </c>
      <c r="G29" s="428"/>
      <c r="H29" s="433" t="s">
        <v>373</v>
      </c>
      <c r="I29" s="171"/>
      <c r="J29" s="504"/>
      <c r="K29" s="504"/>
      <c r="L29" s="189">
        <f t="shared" ref="L29:L30" si="8">J29+K29</f>
        <v>0</v>
      </c>
      <c r="M29" s="163"/>
      <c r="N29" s="31" t="s">
        <v>137</v>
      </c>
      <c r="R29" s="428"/>
    </row>
    <row r="30" spans="1:20" s="156" customFormat="1" ht="15" customHeight="1" thickBot="1" x14ac:dyDescent="0.5">
      <c r="A30" s="169">
        <v>30</v>
      </c>
      <c r="B30" s="172"/>
      <c r="C30" s="166"/>
      <c r="D30" s="166"/>
      <c r="E30" s="181"/>
      <c r="F30" s="428"/>
      <c r="G30" s="428"/>
      <c r="H30" s="433" t="s">
        <v>1103</v>
      </c>
      <c r="I30" s="171"/>
      <c r="J30" s="504"/>
      <c r="K30" s="504"/>
      <c r="L30" s="189">
        <f t="shared" si="8"/>
        <v>0</v>
      </c>
      <c r="M30" s="163"/>
      <c r="N30" s="31" t="s">
        <v>137</v>
      </c>
      <c r="R30" s="167"/>
      <c r="S30" s="428"/>
      <c r="T30" s="171"/>
    </row>
    <row r="31" spans="1:20" s="156" customFormat="1" ht="15" customHeight="1" thickBot="1" x14ac:dyDescent="0.5">
      <c r="A31" s="169">
        <v>31</v>
      </c>
      <c r="B31" s="172"/>
      <c r="C31" s="166"/>
      <c r="D31" s="166"/>
      <c r="E31" s="171"/>
      <c r="F31" s="338" t="s">
        <v>374</v>
      </c>
      <c r="G31" s="428"/>
      <c r="H31" s="426"/>
      <c r="I31" s="171"/>
      <c r="J31" s="434">
        <f t="shared" ref="J31:K31" si="9">SUM(G29:G30)</f>
        <v>0</v>
      </c>
      <c r="K31" s="434">
        <f t="shared" si="9"/>
        <v>0</v>
      </c>
      <c r="L31" s="434">
        <f>SUM(J29:J30)</f>
        <v>0</v>
      </c>
      <c r="M31" s="163"/>
      <c r="N31" s="31"/>
      <c r="R31" s="432"/>
      <c r="S31" s="428"/>
      <c r="T31" s="171"/>
    </row>
    <row r="32" spans="1:20" s="156" customFormat="1" ht="15" customHeight="1" thickBot="1" x14ac:dyDescent="0.5">
      <c r="A32" s="169">
        <v>32</v>
      </c>
      <c r="B32" s="172"/>
      <c r="C32" s="166"/>
      <c r="D32" s="166"/>
      <c r="E32" s="184"/>
      <c r="F32" s="338" t="s">
        <v>375</v>
      </c>
      <c r="G32" s="428"/>
      <c r="H32" s="426"/>
      <c r="I32" s="171"/>
      <c r="J32" s="434">
        <f t="shared" ref="J32:K32" si="10">J27+J31</f>
        <v>0</v>
      </c>
      <c r="K32" s="434">
        <f t="shared" si="10"/>
        <v>0</v>
      </c>
      <c r="L32" s="434">
        <f>L27+L31</f>
        <v>0</v>
      </c>
      <c r="M32" s="163"/>
      <c r="N32" s="31"/>
      <c r="R32" s="432"/>
      <c r="S32" s="428"/>
      <c r="T32" s="171"/>
    </row>
    <row r="33" spans="1:20" s="156" customFormat="1" ht="15" customHeight="1" x14ac:dyDescent="0.45">
      <c r="A33" s="169">
        <v>33</v>
      </c>
      <c r="B33" s="172"/>
      <c r="C33" s="166"/>
      <c r="D33" s="186" t="s">
        <v>6</v>
      </c>
      <c r="E33" s="184"/>
      <c r="F33" s="237" t="s">
        <v>376</v>
      </c>
      <c r="G33" s="171"/>
      <c r="H33" s="171"/>
      <c r="I33" s="171"/>
      <c r="J33" s="333"/>
      <c r="K33" s="333"/>
      <c r="L33" s="333"/>
      <c r="M33" s="163"/>
      <c r="N33" s="31"/>
      <c r="R33" s="428"/>
      <c r="S33" s="428"/>
      <c r="T33" s="435"/>
    </row>
    <row r="34" spans="1:20" s="156" customFormat="1" ht="15" customHeight="1" thickBot="1" x14ac:dyDescent="0.5">
      <c r="A34" s="169">
        <v>34</v>
      </c>
      <c r="B34" s="172"/>
      <c r="C34" s="166"/>
      <c r="D34" s="186" t="s">
        <v>5</v>
      </c>
      <c r="E34" s="186"/>
      <c r="F34" s="171" t="s">
        <v>377</v>
      </c>
      <c r="G34" s="171"/>
      <c r="H34" s="171"/>
      <c r="I34" s="171"/>
      <c r="J34" s="189">
        <f t="shared" ref="J34:K34" si="11">J46+J58+J70+J83+J96</f>
        <v>0</v>
      </c>
      <c r="K34" s="189">
        <f t="shared" si="11"/>
        <v>0</v>
      </c>
      <c r="L34" s="189">
        <f>L46+L58+L70+L83+L96</f>
        <v>0</v>
      </c>
      <c r="M34" s="163"/>
      <c r="N34" s="31"/>
      <c r="R34" s="167"/>
      <c r="S34" s="428"/>
      <c r="T34" s="171"/>
    </row>
    <row r="35" spans="1:20" s="156" customFormat="1" ht="15" customHeight="1" thickBot="1" x14ac:dyDescent="0.5">
      <c r="A35" s="169">
        <v>35</v>
      </c>
      <c r="B35" s="172"/>
      <c r="C35" s="166"/>
      <c r="D35" s="166"/>
      <c r="E35" s="184" t="s">
        <v>89</v>
      </c>
      <c r="F35" s="171"/>
      <c r="G35" s="171"/>
      <c r="H35" s="171"/>
      <c r="I35" s="171"/>
      <c r="J35" s="434">
        <f t="shared" ref="J35:K35" si="12">J32+J33-J34</f>
        <v>0</v>
      </c>
      <c r="K35" s="434">
        <f t="shared" si="12"/>
        <v>0</v>
      </c>
      <c r="L35" s="434">
        <f>L32+L33-L34</f>
        <v>0</v>
      </c>
      <c r="M35" s="163"/>
      <c r="N35" s="31" t="s">
        <v>378</v>
      </c>
      <c r="R35" s="436"/>
      <c r="S35" s="428"/>
      <c r="T35" s="171"/>
    </row>
    <row r="36" spans="1:20" s="156" customFormat="1" ht="30" customHeight="1" x14ac:dyDescent="0.55000000000000004">
      <c r="A36" s="169">
        <v>36</v>
      </c>
      <c r="B36" s="172"/>
      <c r="C36" s="174" t="s">
        <v>379</v>
      </c>
      <c r="D36" s="423"/>
      <c r="E36" s="437" t="str">
        <f>F9</f>
        <v>Extending the network</v>
      </c>
      <c r="F36" s="166"/>
      <c r="G36" s="431"/>
      <c r="H36" s="166"/>
      <c r="I36" s="166"/>
      <c r="J36" s="170" t="s">
        <v>19</v>
      </c>
      <c r="K36" s="170" t="s">
        <v>19</v>
      </c>
      <c r="L36" s="170" t="s">
        <v>19</v>
      </c>
      <c r="M36" s="163"/>
      <c r="N36" s="438" t="s">
        <v>380</v>
      </c>
      <c r="O36" s="439" t="str">
        <f>IF(L47+L59+L71+L84+L97+L108=L35,"OK","SUM ERROR")</f>
        <v>OK</v>
      </c>
      <c r="R36" s="436"/>
      <c r="S36" s="428"/>
      <c r="T36" s="171"/>
    </row>
    <row r="37" spans="1:20" s="156" customFormat="1" x14ac:dyDescent="0.45">
      <c r="A37" s="169">
        <v>37</v>
      </c>
      <c r="B37" s="172"/>
      <c r="C37" s="166"/>
      <c r="D37" s="166"/>
      <c r="E37" s="171"/>
      <c r="F37" s="171"/>
      <c r="G37" s="440" t="s">
        <v>381</v>
      </c>
      <c r="H37" s="171"/>
      <c r="I37" s="171"/>
      <c r="J37" s="170" t="s">
        <v>329</v>
      </c>
      <c r="K37" s="170" t="s">
        <v>331</v>
      </c>
      <c r="L37" s="170" t="s">
        <v>330</v>
      </c>
      <c r="M37" s="163"/>
      <c r="R37" s="428"/>
      <c r="S37" s="428"/>
      <c r="T37" s="171"/>
    </row>
    <row r="38" spans="1:20" s="156" customFormat="1" ht="15" customHeight="1" x14ac:dyDescent="0.45">
      <c r="A38" s="169">
        <v>38</v>
      </c>
      <c r="B38" s="172"/>
      <c r="C38" s="166"/>
      <c r="D38" s="166"/>
      <c r="E38" s="171"/>
      <c r="F38" s="171"/>
      <c r="G38" s="1246" t="s">
        <v>382</v>
      </c>
      <c r="H38" s="1246"/>
      <c r="I38" s="171"/>
      <c r="J38" s="180"/>
      <c r="K38" s="180"/>
      <c r="L38" s="531">
        <f>J38+K38</f>
        <v>0</v>
      </c>
      <c r="M38" s="163"/>
      <c r="N38" s="31"/>
      <c r="R38" s="428"/>
      <c r="S38" s="428"/>
      <c r="T38" s="171"/>
    </row>
    <row r="39" spans="1:20" s="156" customFormat="1" ht="15" customHeight="1" x14ac:dyDescent="0.45">
      <c r="A39" s="169">
        <v>39</v>
      </c>
      <c r="B39" s="172"/>
      <c r="C39" s="166"/>
      <c r="D39" s="166"/>
      <c r="E39" s="441"/>
      <c r="F39" s="441"/>
      <c r="G39" s="1246" t="s">
        <v>382</v>
      </c>
      <c r="H39" s="1246"/>
      <c r="I39" s="441"/>
      <c r="J39" s="180"/>
      <c r="K39" s="180"/>
      <c r="L39" s="531">
        <f t="shared" ref="L39:L46" si="13">J39+K39</f>
        <v>0</v>
      </c>
      <c r="M39" s="163"/>
      <c r="N39" s="31"/>
      <c r="R39" s="428"/>
      <c r="S39" s="428"/>
      <c r="T39" s="171"/>
    </row>
    <row r="40" spans="1:20" s="156" customFormat="1" ht="15" customHeight="1" x14ac:dyDescent="0.45">
      <c r="A40" s="169">
        <v>40</v>
      </c>
      <c r="B40" s="172"/>
      <c r="C40" s="166"/>
      <c r="D40" s="166"/>
      <c r="E40" s="441"/>
      <c r="F40" s="441"/>
      <c r="G40" s="1246" t="s">
        <v>382</v>
      </c>
      <c r="H40" s="1246"/>
      <c r="I40" s="441"/>
      <c r="J40" s="180"/>
      <c r="K40" s="180"/>
      <c r="L40" s="531">
        <f t="shared" si="13"/>
        <v>0</v>
      </c>
      <c r="M40" s="163"/>
      <c r="N40" s="31"/>
      <c r="R40" s="167"/>
      <c r="S40" s="428"/>
      <c r="T40" s="433"/>
    </row>
    <row r="41" spans="1:20" s="156" customFormat="1" ht="15" customHeight="1" x14ac:dyDescent="0.45">
      <c r="A41" s="169">
        <v>41</v>
      </c>
      <c r="B41" s="172"/>
      <c r="C41" s="166"/>
      <c r="D41" s="166"/>
      <c r="E41" s="441"/>
      <c r="F41" s="441"/>
      <c r="G41" s="1246" t="s">
        <v>382</v>
      </c>
      <c r="H41" s="1246"/>
      <c r="I41" s="441"/>
      <c r="J41" s="180"/>
      <c r="K41" s="180"/>
      <c r="L41" s="531">
        <f t="shared" si="13"/>
        <v>0</v>
      </c>
      <c r="M41" s="163"/>
      <c r="N41" s="31"/>
      <c r="R41" s="181"/>
      <c r="S41" s="428"/>
      <c r="T41" s="426"/>
    </row>
    <row r="42" spans="1:20" s="156" customFormat="1" ht="15" customHeight="1" x14ac:dyDescent="0.45">
      <c r="A42" s="169">
        <v>42</v>
      </c>
      <c r="B42" s="172"/>
      <c r="C42" s="177"/>
      <c r="D42" s="177"/>
      <c r="E42" s="441"/>
      <c r="F42" s="441"/>
      <c r="G42" s="1246" t="s">
        <v>382</v>
      </c>
      <c r="H42" s="1246"/>
      <c r="I42" s="441"/>
      <c r="J42" s="180"/>
      <c r="K42" s="180"/>
      <c r="L42" s="531">
        <f t="shared" si="13"/>
        <v>0</v>
      </c>
      <c r="M42" s="163"/>
      <c r="N42" s="31"/>
      <c r="R42" s="428"/>
      <c r="S42" s="428"/>
      <c r="T42" s="426"/>
    </row>
    <row r="43" spans="1:20" s="156" customFormat="1" ht="15" customHeight="1" x14ac:dyDescent="0.45">
      <c r="A43" s="169">
        <v>43</v>
      </c>
      <c r="B43" s="172"/>
      <c r="C43" s="177"/>
      <c r="D43" s="177"/>
      <c r="E43" s="171"/>
      <c r="F43" s="171"/>
      <c r="G43" s="442" t="s">
        <v>157</v>
      </c>
      <c r="H43" s="171"/>
      <c r="I43" s="171"/>
      <c r="J43" s="171"/>
      <c r="K43" s="171"/>
      <c r="L43" s="171"/>
      <c r="M43" s="163"/>
      <c r="N43" s="31"/>
      <c r="R43" s="167"/>
      <c r="S43" s="428"/>
      <c r="T43" s="433"/>
    </row>
    <row r="44" spans="1:20" s="156" customFormat="1" ht="15" customHeight="1" thickBot="1" x14ac:dyDescent="0.5">
      <c r="A44" s="169">
        <v>44</v>
      </c>
      <c r="B44" s="172"/>
      <c r="C44" s="168"/>
      <c r="D44" s="168"/>
      <c r="E44" s="171"/>
      <c r="F44" s="171"/>
      <c r="G44" s="168" t="s">
        <v>383</v>
      </c>
      <c r="H44" s="171"/>
      <c r="I44" s="171"/>
      <c r="J44" s="180"/>
      <c r="K44" s="180"/>
      <c r="L44" s="531">
        <f t="shared" si="13"/>
        <v>0</v>
      </c>
      <c r="M44" s="163"/>
      <c r="N44" s="31"/>
      <c r="R44" s="428"/>
      <c r="S44" s="428"/>
      <c r="T44" s="433"/>
    </row>
    <row r="45" spans="1:20" s="156" customFormat="1" ht="15" customHeight="1" thickBot="1" x14ac:dyDescent="0.5">
      <c r="A45" s="169">
        <v>45</v>
      </c>
      <c r="B45" s="172"/>
      <c r="C45" s="177"/>
      <c r="D45" s="177"/>
      <c r="E45" s="171"/>
      <c r="F45" s="181" t="str">
        <f>E36</f>
        <v>Extending the network</v>
      </c>
      <c r="G45" s="431"/>
      <c r="H45" s="171"/>
      <c r="I45" s="171"/>
      <c r="J45" s="443">
        <f t="shared" ref="J45:K45" si="14">SUM(H38:H42)+H44</f>
        <v>0</v>
      </c>
      <c r="K45" s="443">
        <f t="shared" si="14"/>
        <v>0</v>
      </c>
      <c r="L45" s="443">
        <f>SUM(J38:J42)+J44</f>
        <v>0</v>
      </c>
      <c r="M45" s="163"/>
      <c r="N45" s="31"/>
      <c r="R45" s="338"/>
      <c r="S45" s="428"/>
      <c r="T45" s="426"/>
    </row>
    <row r="46" spans="1:20" s="156" customFormat="1" ht="15" customHeight="1" thickBot="1" x14ac:dyDescent="0.5">
      <c r="A46" s="169">
        <v>46</v>
      </c>
      <c r="B46" s="172"/>
      <c r="C46" s="177"/>
      <c r="D46" s="186"/>
      <c r="E46" s="186"/>
      <c r="F46" s="171"/>
      <c r="G46" s="177" t="s">
        <v>384</v>
      </c>
      <c r="H46" s="171"/>
      <c r="I46" s="171"/>
      <c r="J46" s="180"/>
      <c r="K46" s="180"/>
      <c r="L46" s="531">
        <f t="shared" si="13"/>
        <v>0</v>
      </c>
      <c r="M46" s="163"/>
      <c r="N46" s="31"/>
      <c r="R46" s="338"/>
      <c r="S46" s="428"/>
      <c r="T46" s="426"/>
    </row>
    <row r="47" spans="1:20" s="156" customFormat="1" ht="15" customHeight="1" thickBot="1" x14ac:dyDescent="0.5">
      <c r="A47" s="169">
        <v>47</v>
      </c>
      <c r="B47" s="172"/>
      <c r="C47" s="177"/>
      <c r="D47" s="177"/>
      <c r="E47" s="171"/>
      <c r="F47" s="184" t="str">
        <f>F45&amp;" "&amp;G46</f>
        <v xml:space="preserve">Extending the network less capital contributions </v>
      </c>
      <c r="G47" s="171"/>
      <c r="H47" s="171"/>
      <c r="I47" s="171"/>
      <c r="J47" s="327">
        <f t="shared" ref="J47:K47" si="15">J45-H46</f>
        <v>0</v>
      </c>
      <c r="K47" s="327">
        <f t="shared" si="15"/>
        <v>0</v>
      </c>
      <c r="L47" s="327">
        <f>L45-J46</f>
        <v>0</v>
      </c>
      <c r="M47" s="163"/>
      <c r="N47" s="31"/>
    </row>
    <row r="48" spans="1:20" s="156" customFormat="1" ht="30" customHeight="1" x14ac:dyDescent="0.55000000000000004">
      <c r="A48" s="169">
        <v>48</v>
      </c>
      <c r="B48" s="172"/>
      <c r="C48" s="174" t="s">
        <v>385</v>
      </c>
      <c r="D48" s="423"/>
      <c r="E48" s="174" t="str">
        <f>F13</f>
        <v>Installations</v>
      </c>
      <c r="F48" s="171"/>
      <c r="G48" s="171"/>
      <c r="H48" s="171"/>
      <c r="I48" s="171"/>
      <c r="J48" s="170" t="s">
        <v>19</v>
      </c>
      <c r="K48" s="170" t="s">
        <v>19</v>
      </c>
      <c r="L48" s="170" t="s">
        <v>19</v>
      </c>
      <c r="M48" s="163"/>
      <c r="N48" s="32"/>
    </row>
    <row r="49" spans="1:14" s="156" customFormat="1" x14ac:dyDescent="0.45">
      <c r="A49" s="169">
        <v>49</v>
      </c>
      <c r="B49" s="172"/>
      <c r="C49" s="168"/>
      <c r="D49" s="168"/>
      <c r="E49" s="166"/>
      <c r="F49" s="166"/>
      <c r="G49" s="440" t="s">
        <v>381</v>
      </c>
      <c r="H49" s="166"/>
      <c r="I49" s="166"/>
      <c r="J49" s="170" t="s">
        <v>329</v>
      </c>
      <c r="K49" s="170" t="s">
        <v>331</v>
      </c>
      <c r="L49" s="170" t="s">
        <v>330</v>
      </c>
      <c r="M49" s="163"/>
      <c r="N49" s="32"/>
    </row>
    <row r="50" spans="1:14" s="156" customFormat="1" ht="12.75" customHeight="1" x14ac:dyDescent="0.45">
      <c r="A50" s="169">
        <v>50</v>
      </c>
      <c r="B50" s="172"/>
      <c r="C50" s="166"/>
      <c r="D50" s="166"/>
      <c r="E50" s="177"/>
      <c r="F50" s="177"/>
      <c r="G50" s="1246" t="s">
        <v>382</v>
      </c>
      <c r="H50" s="1246"/>
      <c r="I50" s="177"/>
      <c r="J50" s="180"/>
      <c r="K50" s="180"/>
      <c r="L50" s="531">
        <f>J50+K50</f>
        <v>0</v>
      </c>
      <c r="M50" s="163"/>
      <c r="N50" s="32"/>
    </row>
    <row r="51" spans="1:14" s="156" customFormat="1" ht="15" customHeight="1" x14ac:dyDescent="0.45">
      <c r="A51" s="169">
        <v>51</v>
      </c>
      <c r="B51" s="172"/>
      <c r="C51" s="166"/>
      <c r="D51" s="166"/>
      <c r="E51" s="177"/>
      <c r="F51" s="177"/>
      <c r="G51" s="1246" t="s">
        <v>382</v>
      </c>
      <c r="H51" s="1246"/>
      <c r="I51" s="177"/>
      <c r="J51" s="180"/>
      <c r="K51" s="180"/>
      <c r="L51" s="531">
        <f t="shared" ref="L51:L54" si="16">J51+K51</f>
        <v>0</v>
      </c>
      <c r="M51" s="163"/>
      <c r="N51" s="31"/>
    </row>
    <row r="52" spans="1:14" s="156" customFormat="1" ht="15" customHeight="1" x14ac:dyDescent="0.45">
      <c r="A52" s="169">
        <v>52</v>
      </c>
      <c r="B52" s="172"/>
      <c r="C52" s="166"/>
      <c r="D52" s="166"/>
      <c r="E52" s="177"/>
      <c r="F52" s="177"/>
      <c r="G52" s="1246" t="s">
        <v>382</v>
      </c>
      <c r="H52" s="1246"/>
      <c r="I52" s="177"/>
      <c r="J52" s="180"/>
      <c r="K52" s="180"/>
      <c r="L52" s="531">
        <f t="shared" si="16"/>
        <v>0</v>
      </c>
      <c r="M52" s="163"/>
      <c r="N52" s="31"/>
    </row>
    <row r="53" spans="1:14" s="156" customFormat="1" ht="15" customHeight="1" x14ac:dyDescent="0.45">
      <c r="A53" s="169">
        <v>53</v>
      </c>
      <c r="B53" s="172"/>
      <c r="C53" s="167"/>
      <c r="D53" s="167"/>
      <c r="E53" s="177"/>
      <c r="F53" s="177"/>
      <c r="G53" s="1246" t="s">
        <v>382</v>
      </c>
      <c r="H53" s="1246"/>
      <c r="I53" s="177"/>
      <c r="J53" s="180"/>
      <c r="K53" s="180"/>
      <c r="L53" s="531">
        <f t="shared" si="16"/>
        <v>0</v>
      </c>
      <c r="M53" s="163"/>
      <c r="N53" s="31"/>
    </row>
    <row r="54" spans="1:14" s="156" customFormat="1" ht="15" customHeight="1" x14ac:dyDescent="0.45">
      <c r="A54" s="169">
        <v>54</v>
      </c>
      <c r="B54" s="172"/>
      <c r="C54" s="177"/>
      <c r="D54" s="177"/>
      <c r="E54" s="177"/>
      <c r="F54" s="177"/>
      <c r="G54" s="1246" t="s">
        <v>382</v>
      </c>
      <c r="H54" s="1246"/>
      <c r="I54" s="177"/>
      <c r="J54" s="180"/>
      <c r="K54" s="180"/>
      <c r="L54" s="531">
        <f t="shared" si="16"/>
        <v>0</v>
      </c>
      <c r="M54" s="163"/>
      <c r="N54" s="31"/>
    </row>
    <row r="55" spans="1:14" s="156" customFormat="1" ht="15" customHeight="1" x14ac:dyDescent="0.45">
      <c r="A55" s="169">
        <v>55</v>
      </c>
      <c r="B55" s="172"/>
      <c r="C55" s="177"/>
      <c r="D55" s="177"/>
      <c r="E55" s="168"/>
      <c r="F55" s="166"/>
      <c r="G55" s="442" t="s">
        <v>157</v>
      </c>
      <c r="H55" s="166"/>
      <c r="I55" s="166"/>
      <c r="J55" s="171"/>
      <c r="K55" s="171"/>
      <c r="L55" s="171"/>
      <c r="M55" s="163"/>
      <c r="N55" s="31"/>
    </row>
    <row r="56" spans="1:14" s="156" customFormat="1" ht="15" customHeight="1" thickBot="1" x14ac:dyDescent="0.5">
      <c r="A56" s="169">
        <v>56</v>
      </c>
      <c r="B56" s="172"/>
      <c r="C56" s="177"/>
      <c r="D56" s="177"/>
      <c r="E56" s="1245"/>
      <c r="F56" s="1245"/>
      <c r="G56" s="168" t="s">
        <v>383</v>
      </c>
      <c r="H56" s="168"/>
      <c r="I56" s="166"/>
      <c r="J56" s="180"/>
      <c r="K56" s="180"/>
      <c r="L56" s="531">
        <f t="shared" ref="L56" si="17">J56+K56</f>
        <v>0</v>
      </c>
      <c r="M56" s="163"/>
      <c r="N56" s="31"/>
    </row>
    <row r="57" spans="1:14" s="156" customFormat="1" ht="15" customHeight="1" thickBot="1" x14ac:dyDescent="0.5">
      <c r="A57" s="169">
        <v>57</v>
      </c>
      <c r="B57" s="172"/>
      <c r="C57" s="166"/>
      <c r="D57" s="166"/>
      <c r="E57" s="168"/>
      <c r="F57" s="181" t="str">
        <f>E48</f>
        <v>Installations</v>
      </c>
      <c r="G57" s="166"/>
      <c r="H57" s="166"/>
      <c r="I57" s="166"/>
      <c r="J57" s="443">
        <f t="shared" ref="J57" si="18">SUM(H50:H54)+H56</f>
        <v>0</v>
      </c>
      <c r="K57" s="443">
        <f t="shared" ref="K57" si="19">SUM(I50:I54)+I56</f>
        <v>0</v>
      </c>
      <c r="L57" s="443">
        <f>SUM(J50:J54)+J56</f>
        <v>0</v>
      </c>
      <c r="M57" s="163"/>
      <c r="N57" s="31"/>
    </row>
    <row r="58" spans="1:14" s="156" customFormat="1" ht="15" customHeight="1" thickBot="1" x14ac:dyDescent="0.5">
      <c r="A58" s="169">
        <v>58</v>
      </c>
      <c r="B58" s="165"/>
      <c r="C58" s="177"/>
      <c r="D58" s="186"/>
      <c r="E58" s="186"/>
      <c r="F58" s="171"/>
      <c r="G58" s="177" t="s">
        <v>384</v>
      </c>
      <c r="H58" s="166"/>
      <c r="I58" s="166"/>
      <c r="J58" s="180"/>
      <c r="K58" s="180"/>
      <c r="L58" s="531">
        <f t="shared" ref="L58" si="20">J58+K58</f>
        <v>0</v>
      </c>
      <c r="M58" s="163"/>
      <c r="N58" s="31"/>
    </row>
    <row r="59" spans="1:14" s="156" customFormat="1" ht="15" customHeight="1" thickBot="1" x14ac:dyDescent="0.5">
      <c r="A59" s="169">
        <v>59</v>
      </c>
      <c r="B59" s="172"/>
      <c r="C59" s="166"/>
      <c r="D59" s="166"/>
      <c r="E59" s="168"/>
      <c r="F59" s="184" t="str">
        <f>F57&amp;" "&amp;G58</f>
        <v xml:space="preserve">Installations less capital contributions </v>
      </c>
      <c r="G59" s="166"/>
      <c r="H59" s="166"/>
      <c r="I59" s="166"/>
      <c r="J59" s="327">
        <f t="shared" ref="J59" si="21">J57-H58</f>
        <v>0</v>
      </c>
      <c r="K59" s="327">
        <f t="shared" ref="K59" si="22">K57-I58</f>
        <v>0</v>
      </c>
      <c r="L59" s="327">
        <f>L57-J58</f>
        <v>0</v>
      </c>
      <c r="M59" s="163"/>
      <c r="N59" s="31"/>
    </row>
    <row r="60" spans="1:14" s="156" customFormat="1" ht="30" customHeight="1" x14ac:dyDescent="0.55000000000000004">
      <c r="A60" s="169">
        <v>60</v>
      </c>
      <c r="B60" s="172"/>
      <c r="C60" s="174" t="s">
        <v>386</v>
      </c>
      <c r="D60" s="423"/>
      <c r="E60" s="174" t="str">
        <f>F16</f>
        <v>Network capacity</v>
      </c>
      <c r="F60" s="166"/>
      <c r="G60" s="166"/>
      <c r="H60" s="166"/>
      <c r="I60" s="166"/>
      <c r="J60" s="170" t="s">
        <v>19</v>
      </c>
      <c r="K60" s="170" t="s">
        <v>19</v>
      </c>
      <c r="L60" s="170" t="s">
        <v>19</v>
      </c>
      <c r="M60" s="163"/>
      <c r="N60" s="32"/>
    </row>
    <row r="61" spans="1:14" s="51" customFormat="1" ht="13.5" customHeight="1" x14ac:dyDescent="0.45">
      <c r="A61" s="169">
        <v>61</v>
      </c>
      <c r="B61" s="165"/>
      <c r="C61" s="168"/>
      <c r="D61" s="168"/>
      <c r="E61" s="166"/>
      <c r="F61" s="166"/>
      <c r="G61" s="440" t="s">
        <v>381</v>
      </c>
      <c r="H61" s="166"/>
      <c r="I61" s="166"/>
      <c r="J61" s="170" t="s">
        <v>329</v>
      </c>
      <c r="K61" s="170" t="s">
        <v>331</v>
      </c>
      <c r="L61" s="170" t="s">
        <v>330</v>
      </c>
      <c r="M61" s="163"/>
      <c r="N61" s="32"/>
    </row>
    <row r="62" spans="1:14" s="51" customFormat="1" ht="15" customHeight="1" x14ac:dyDescent="0.45">
      <c r="A62" s="169">
        <v>62</v>
      </c>
      <c r="B62" s="165"/>
      <c r="C62" s="166"/>
      <c r="D62" s="166"/>
      <c r="E62" s="177"/>
      <c r="F62" s="177"/>
      <c r="G62" s="1246" t="s">
        <v>382</v>
      </c>
      <c r="H62" s="1246"/>
      <c r="I62" s="177"/>
      <c r="J62" s="180"/>
      <c r="K62" s="180"/>
      <c r="L62" s="531">
        <f>J62+K62</f>
        <v>0</v>
      </c>
      <c r="M62" s="163"/>
      <c r="N62" s="32"/>
    </row>
    <row r="63" spans="1:14" s="51" customFormat="1" ht="15" customHeight="1" x14ac:dyDescent="0.45">
      <c r="A63" s="169">
        <v>63</v>
      </c>
      <c r="B63" s="165"/>
      <c r="C63" s="166"/>
      <c r="D63" s="166"/>
      <c r="E63" s="177"/>
      <c r="F63" s="177"/>
      <c r="G63" s="1246" t="s">
        <v>382</v>
      </c>
      <c r="H63" s="1246"/>
      <c r="I63" s="177"/>
      <c r="J63" s="180"/>
      <c r="K63" s="180"/>
      <c r="L63" s="531">
        <f t="shared" ref="L63:L66" si="23">J63+K63</f>
        <v>0</v>
      </c>
      <c r="M63" s="163"/>
      <c r="N63" s="31"/>
    </row>
    <row r="64" spans="1:14" s="51" customFormat="1" ht="15" customHeight="1" x14ac:dyDescent="0.45">
      <c r="A64" s="169">
        <v>64</v>
      </c>
      <c r="B64" s="165"/>
      <c r="C64" s="166"/>
      <c r="D64" s="166"/>
      <c r="E64" s="177"/>
      <c r="F64" s="177"/>
      <c r="G64" s="1246" t="s">
        <v>382</v>
      </c>
      <c r="H64" s="1246"/>
      <c r="I64" s="177"/>
      <c r="J64" s="180"/>
      <c r="K64" s="180"/>
      <c r="L64" s="531">
        <f t="shared" si="23"/>
        <v>0</v>
      </c>
      <c r="M64" s="163"/>
      <c r="N64" s="31"/>
    </row>
    <row r="65" spans="1:14" s="51" customFormat="1" ht="15" customHeight="1" x14ac:dyDescent="0.45">
      <c r="A65" s="169">
        <v>65</v>
      </c>
      <c r="B65" s="165"/>
      <c r="C65" s="167"/>
      <c r="D65" s="167"/>
      <c r="E65" s="177"/>
      <c r="F65" s="177"/>
      <c r="G65" s="1246" t="s">
        <v>382</v>
      </c>
      <c r="H65" s="1246"/>
      <c r="I65" s="177"/>
      <c r="J65" s="180"/>
      <c r="K65" s="180"/>
      <c r="L65" s="531">
        <f t="shared" si="23"/>
        <v>0</v>
      </c>
      <c r="M65" s="163"/>
      <c r="N65" s="32"/>
    </row>
    <row r="66" spans="1:14" s="51" customFormat="1" ht="15" customHeight="1" x14ac:dyDescent="0.45">
      <c r="A66" s="169">
        <v>66</v>
      </c>
      <c r="B66" s="165"/>
      <c r="C66" s="177"/>
      <c r="D66" s="177"/>
      <c r="E66" s="177"/>
      <c r="F66" s="177"/>
      <c r="G66" s="1246" t="s">
        <v>382</v>
      </c>
      <c r="H66" s="1246"/>
      <c r="I66" s="177"/>
      <c r="J66" s="180"/>
      <c r="K66" s="180"/>
      <c r="L66" s="531">
        <f t="shared" si="23"/>
        <v>0</v>
      </c>
      <c r="M66" s="163"/>
      <c r="N66" s="31"/>
    </row>
    <row r="67" spans="1:14" s="156" customFormat="1" ht="15" customHeight="1" x14ac:dyDescent="0.45">
      <c r="A67" s="169">
        <v>67</v>
      </c>
      <c r="B67" s="172"/>
      <c r="C67" s="177"/>
      <c r="D67" s="177"/>
      <c r="E67" s="168"/>
      <c r="F67" s="166"/>
      <c r="G67" s="442" t="s">
        <v>157</v>
      </c>
      <c r="H67" s="166"/>
      <c r="I67" s="166"/>
      <c r="J67" s="171"/>
      <c r="K67" s="171"/>
      <c r="L67" s="171"/>
      <c r="M67" s="163"/>
      <c r="N67" s="31"/>
    </row>
    <row r="68" spans="1:14" s="13" customFormat="1" ht="15" customHeight="1" thickBot="1" x14ac:dyDescent="0.5">
      <c r="A68" s="169">
        <v>68</v>
      </c>
      <c r="B68" s="165"/>
      <c r="C68" s="177"/>
      <c r="D68" s="177"/>
      <c r="E68" s="1245"/>
      <c r="F68" s="1245"/>
      <c r="G68" s="168" t="s">
        <v>383</v>
      </c>
      <c r="H68" s="168"/>
      <c r="I68" s="166"/>
      <c r="J68" s="180"/>
      <c r="K68" s="180"/>
      <c r="L68" s="531">
        <f t="shared" ref="L68" si="24">J68+K68</f>
        <v>0</v>
      </c>
      <c r="M68" s="163"/>
      <c r="N68" s="31"/>
    </row>
    <row r="69" spans="1:14" s="51" customFormat="1" ht="15" customHeight="1" thickBot="1" x14ac:dyDescent="0.5">
      <c r="A69" s="169">
        <v>69</v>
      </c>
      <c r="B69" s="165"/>
      <c r="C69" s="166"/>
      <c r="D69" s="166"/>
      <c r="E69" s="168"/>
      <c r="F69" s="181" t="str">
        <f>E60</f>
        <v>Network capacity</v>
      </c>
      <c r="G69" s="166"/>
      <c r="H69" s="166"/>
      <c r="I69" s="166"/>
      <c r="J69" s="443">
        <f t="shared" ref="J69" si="25">SUM(H62:H66)+H68</f>
        <v>0</v>
      </c>
      <c r="K69" s="443">
        <f t="shared" ref="K69" si="26">SUM(I62:I66)+I68</f>
        <v>0</v>
      </c>
      <c r="L69" s="443">
        <f>SUM(J62:J66)+J68</f>
        <v>0</v>
      </c>
      <c r="M69" s="163"/>
      <c r="N69" s="31"/>
    </row>
    <row r="70" spans="1:14" s="51" customFormat="1" ht="15" customHeight="1" thickBot="1" x14ac:dyDescent="0.5">
      <c r="A70" s="169">
        <v>70</v>
      </c>
      <c r="B70" s="165"/>
      <c r="C70" s="177"/>
      <c r="D70" s="186"/>
      <c r="E70" s="186"/>
      <c r="F70" s="171"/>
      <c r="G70" s="177" t="s">
        <v>384</v>
      </c>
      <c r="H70" s="166"/>
      <c r="I70" s="166"/>
      <c r="J70" s="180"/>
      <c r="K70" s="180"/>
      <c r="L70" s="531">
        <f t="shared" ref="L70" si="27">J70+K70</f>
        <v>0</v>
      </c>
      <c r="M70" s="163"/>
      <c r="N70" s="31"/>
    </row>
    <row r="71" spans="1:14" s="51" customFormat="1" ht="15" customHeight="1" thickBot="1" x14ac:dyDescent="0.5">
      <c r="A71" s="169">
        <v>71</v>
      </c>
      <c r="B71" s="165"/>
      <c r="C71" s="166"/>
      <c r="D71" s="166"/>
      <c r="E71" s="168"/>
      <c r="F71" s="184" t="str">
        <f>F69&amp;" "&amp;G70</f>
        <v xml:space="preserve">Network capacity less capital contributions </v>
      </c>
      <c r="G71" s="166"/>
      <c r="H71" s="166"/>
      <c r="I71" s="166"/>
      <c r="J71" s="327">
        <f t="shared" ref="J71" si="28">J69-H70</f>
        <v>0</v>
      </c>
      <c r="K71" s="327">
        <f t="shared" ref="K71" si="29">K69-I70</f>
        <v>0</v>
      </c>
      <c r="L71" s="327">
        <f>L69-J70</f>
        <v>0</v>
      </c>
      <c r="M71" s="163"/>
      <c r="N71" s="31"/>
    </row>
    <row r="72" spans="1:14" s="51" customFormat="1" ht="15" customHeight="1" x14ac:dyDescent="0.45">
      <c r="A72" s="169">
        <v>72</v>
      </c>
      <c r="B72" s="165"/>
      <c r="C72" s="166"/>
      <c r="D72" s="166"/>
      <c r="E72" s="168"/>
      <c r="F72" s="184"/>
      <c r="G72" s="166"/>
      <c r="H72" s="166"/>
      <c r="I72" s="166"/>
      <c r="J72" s="165"/>
      <c r="K72" s="165"/>
      <c r="L72" s="444"/>
      <c r="M72" s="163"/>
      <c r="N72" s="31"/>
    </row>
    <row r="73" spans="1:14" s="51" customFormat="1" ht="15" customHeight="1" x14ac:dyDescent="0.55000000000000004">
      <c r="A73" s="169">
        <v>73</v>
      </c>
      <c r="B73" s="165"/>
      <c r="C73" s="174" t="s">
        <v>387</v>
      </c>
      <c r="D73" s="423"/>
      <c r="E73" s="174" t="str">
        <f>F20</f>
        <v>Network sustain &amp; enhance</v>
      </c>
      <c r="F73" s="166"/>
      <c r="G73" s="166"/>
      <c r="H73" s="166"/>
      <c r="I73" s="166"/>
      <c r="J73" s="170" t="s">
        <v>19</v>
      </c>
      <c r="K73" s="170" t="s">
        <v>19</v>
      </c>
      <c r="L73" s="170" t="s">
        <v>19</v>
      </c>
      <c r="M73" s="163"/>
      <c r="N73" s="31"/>
    </row>
    <row r="74" spans="1:14" s="51" customFormat="1" ht="15" customHeight="1" x14ac:dyDescent="0.45">
      <c r="A74" s="169">
        <v>74</v>
      </c>
      <c r="B74" s="165"/>
      <c r="C74" s="168"/>
      <c r="D74" s="168"/>
      <c r="E74" s="166"/>
      <c r="F74" s="166"/>
      <c r="G74" s="440" t="s">
        <v>381</v>
      </c>
      <c r="H74" s="166"/>
      <c r="I74" s="166"/>
      <c r="J74" s="170" t="s">
        <v>329</v>
      </c>
      <c r="K74" s="170" t="s">
        <v>331</v>
      </c>
      <c r="L74" s="170" t="s">
        <v>330</v>
      </c>
      <c r="M74" s="163"/>
      <c r="N74" s="31"/>
    </row>
    <row r="75" spans="1:14" s="51" customFormat="1" ht="15" customHeight="1" x14ac:dyDescent="0.45">
      <c r="A75" s="169">
        <v>75</v>
      </c>
      <c r="B75" s="165"/>
      <c r="C75" s="166"/>
      <c r="D75" s="166"/>
      <c r="E75" s="177"/>
      <c r="F75" s="177"/>
      <c r="G75" s="1246" t="s">
        <v>382</v>
      </c>
      <c r="H75" s="1246"/>
      <c r="I75" s="177"/>
      <c r="J75" s="180"/>
      <c r="K75" s="180"/>
      <c r="L75" s="531">
        <f>J75+K75</f>
        <v>0</v>
      </c>
      <c r="M75" s="163"/>
      <c r="N75" s="31"/>
    </row>
    <row r="76" spans="1:14" s="51" customFormat="1" ht="15" customHeight="1" x14ac:dyDescent="0.45">
      <c r="A76" s="169">
        <v>76</v>
      </c>
      <c r="B76" s="165"/>
      <c r="C76" s="166"/>
      <c r="D76" s="166"/>
      <c r="E76" s="177"/>
      <c r="F76" s="177"/>
      <c r="G76" s="1246" t="s">
        <v>382</v>
      </c>
      <c r="H76" s="1246"/>
      <c r="I76" s="177"/>
      <c r="J76" s="180"/>
      <c r="K76" s="180"/>
      <c r="L76" s="531">
        <f t="shared" ref="L76:L79" si="30">J76+K76</f>
        <v>0</v>
      </c>
      <c r="M76" s="163"/>
      <c r="N76" s="31"/>
    </row>
    <row r="77" spans="1:14" s="51" customFormat="1" ht="15" customHeight="1" x14ac:dyDescent="0.45">
      <c r="A77" s="169">
        <v>77</v>
      </c>
      <c r="B77" s="165"/>
      <c r="C77" s="166"/>
      <c r="D77" s="166"/>
      <c r="E77" s="177"/>
      <c r="F77" s="177"/>
      <c r="G77" s="1246" t="s">
        <v>382</v>
      </c>
      <c r="H77" s="1246"/>
      <c r="I77" s="177"/>
      <c r="J77" s="180"/>
      <c r="K77" s="180"/>
      <c r="L77" s="531">
        <f t="shared" si="30"/>
        <v>0</v>
      </c>
      <c r="M77" s="163"/>
      <c r="N77" s="31"/>
    </row>
    <row r="78" spans="1:14" s="51" customFormat="1" ht="15" customHeight="1" x14ac:dyDescent="0.45">
      <c r="A78" s="169">
        <v>78</v>
      </c>
      <c r="B78" s="165"/>
      <c r="C78" s="167"/>
      <c r="D78" s="167"/>
      <c r="E78" s="177"/>
      <c r="F78" s="177"/>
      <c r="G78" s="1246" t="s">
        <v>382</v>
      </c>
      <c r="H78" s="1246"/>
      <c r="I78" s="177"/>
      <c r="J78" s="180"/>
      <c r="K78" s="180"/>
      <c r="L78" s="531">
        <f t="shared" si="30"/>
        <v>0</v>
      </c>
      <c r="M78" s="163"/>
      <c r="N78" s="31"/>
    </row>
    <row r="79" spans="1:14" s="51" customFormat="1" ht="15" customHeight="1" x14ac:dyDescent="0.45">
      <c r="A79" s="169">
        <v>79</v>
      </c>
      <c r="B79" s="165"/>
      <c r="C79" s="177"/>
      <c r="D79" s="177"/>
      <c r="E79" s="177"/>
      <c r="F79" s="177"/>
      <c r="G79" s="1246" t="s">
        <v>382</v>
      </c>
      <c r="H79" s="1246"/>
      <c r="I79" s="177"/>
      <c r="J79" s="180"/>
      <c r="K79" s="180"/>
      <c r="L79" s="531">
        <f t="shared" si="30"/>
        <v>0</v>
      </c>
      <c r="M79" s="163"/>
      <c r="N79" s="31"/>
    </row>
    <row r="80" spans="1:14" s="51" customFormat="1" ht="15" customHeight="1" x14ac:dyDescent="0.45">
      <c r="A80" s="169">
        <v>80</v>
      </c>
      <c r="B80" s="165"/>
      <c r="C80" s="177"/>
      <c r="D80" s="177"/>
      <c r="E80" s="168"/>
      <c r="F80" s="166"/>
      <c r="G80" s="442" t="s">
        <v>157</v>
      </c>
      <c r="H80" s="166"/>
      <c r="I80" s="166"/>
      <c r="J80" s="171"/>
      <c r="K80" s="171"/>
      <c r="L80" s="171"/>
      <c r="M80" s="163"/>
      <c r="N80" s="31"/>
    </row>
    <row r="81" spans="1:14" s="51" customFormat="1" ht="15" customHeight="1" thickBot="1" x14ac:dyDescent="0.5">
      <c r="A81" s="169">
        <v>81</v>
      </c>
      <c r="B81" s="165"/>
      <c r="C81" s="177"/>
      <c r="D81" s="177"/>
      <c r="E81" s="1245"/>
      <c r="F81" s="1245"/>
      <c r="G81" s="168" t="s">
        <v>383</v>
      </c>
      <c r="H81" s="168"/>
      <c r="I81" s="166"/>
      <c r="J81" s="180"/>
      <c r="K81" s="180"/>
      <c r="L81" s="531">
        <f t="shared" ref="L81" si="31">J81+K81</f>
        <v>0</v>
      </c>
      <c r="M81" s="163"/>
      <c r="N81" s="31"/>
    </row>
    <row r="82" spans="1:14" s="51" customFormat="1" ht="15" customHeight="1" thickBot="1" x14ac:dyDescent="0.5">
      <c r="A82" s="169">
        <v>82</v>
      </c>
      <c r="B82" s="165"/>
      <c r="C82" s="166"/>
      <c r="D82" s="166"/>
      <c r="E82" s="168"/>
      <c r="F82" s="181" t="str">
        <f>E73</f>
        <v>Network sustain &amp; enhance</v>
      </c>
      <c r="G82" s="166"/>
      <c r="H82" s="166"/>
      <c r="I82" s="166"/>
      <c r="J82" s="443">
        <f t="shared" ref="J82" si="32">SUM(H75:H79)+H81</f>
        <v>0</v>
      </c>
      <c r="K82" s="443">
        <f t="shared" ref="K82" si="33">SUM(I75:I79)+I81</f>
        <v>0</v>
      </c>
      <c r="L82" s="443">
        <f>SUM(J75:J79)+J81</f>
        <v>0</v>
      </c>
      <c r="M82" s="163"/>
      <c r="N82" s="31"/>
    </row>
    <row r="83" spans="1:14" s="51" customFormat="1" ht="15" customHeight="1" thickBot="1" x14ac:dyDescent="0.5">
      <c r="A83" s="169">
        <v>83</v>
      </c>
      <c r="B83" s="165"/>
      <c r="C83" s="177"/>
      <c r="D83" s="186"/>
      <c r="E83" s="186"/>
      <c r="F83" s="171"/>
      <c r="G83" s="177" t="s">
        <v>384</v>
      </c>
      <c r="H83" s="166"/>
      <c r="I83" s="166"/>
      <c r="J83" s="180"/>
      <c r="K83" s="180"/>
      <c r="L83" s="531">
        <f t="shared" ref="L83" si="34">J83+K83</f>
        <v>0</v>
      </c>
      <c r="M83" s="163"/>
      <c r="N83" s="31"/>
    </row>
    <row r="84" spans="1:14" s="51" customFormat="1" ht="15" customHeight="1" thickBot="1" x14ac:dyDescent="0.5">
      <c r="A84" s="169">
        <v>84</v>
      </c>
      <c r="B84" s="165"/>
      <c r="C84" s="166"/>
      <c r="D84" s="166"/>
      <c r="E84" s="168"/>
      <c r="F84" s="184" t="str">
        <f>F82&amp;" "&amp;G83</f>
        <v xml:space="preserve">Network sustain &amp; enhance less capital contributions </v>
      </c>
      <c r="G84" s="166"/>
      <c r="H84" s="166"/>
      <c r="I84" s="166"/>
      <c r="J84" s="327">
        <f t="shared" ref="J84" si="35">J82-H83</f>
        <v>0</v>
      </c>
      <c r="K84" s="327">
        <f t="shared" ref="K84" si="36">K82-I83</f>
        <v>0</v>
      </c>
      <c r="L84" s="327">
        <f>L82-J83</f>
        <v>0</v>
      </c>
      <c r="M84" s="163"/>
      <c r="N84" s="31"/>
    </row>
    <row r="85" spans="1:14" s="51" customFormat="1" ht="15" customHeight="1" x14ac:dyDescent="0.45">
      <c r="A85" s="169">
        <v>85</v>
      </c>
      <c r="B85" s="165"/>
      <c r="C85" s="166"/>
      <c r="D85" s="166"/>
      <c r="E85" s="168"/>
      <c r="F85" s="184"/>
      <c r="G85" s="166"/>
      <c r="H85" s="166"/>
      <c r="I85" s="166"/>
      <c r="J85" s="165"/>
      <c r="K85" s="165"/>
      <c r="L85" s="444"/>
      <c r="M85" s="163"/>
      <c r="N85" s="31"/>
    </row>
    <row r="86" spans="1:14" s="51" customFormat="1" ht="15" customHeight="1" x14ac:dyDescent="0.55000000000000004">
      <c r="A86" s="169">
        <v>86</v>
      </c>
      <c r="B86" s="165"/>
      <c r="C86" s="174" t="s">
        <v>388</v>
      </c>
      <c r="D86" s="423"/>
      <c r="E86" s="174" t="str">
        <f>F26</f>
        <v>Network &amp; customer IT</v>
      </c>
      <c r="F86" s="166"/>
      <c r="G86" s="166"/>
      <c r="H86" s="166"/>
      <c r="I86" s="166"/>
      <c r="J86" s="170" t="s">
        <v>19</v>
      </c>
      <c r="K86" s="170" t="s">
        <v>19</v>
      </c>
      <c r="L86" s="170" t="s">
        <v>19</v>
      </c>
      <c r="M86" s="163"/>
      <c r="N86" s="31"/>
    </row>
    <row r="87" spans="1:14" s="51" customFormat="1" ht="15" customHeight="1" x14ac:dyDescent="0.45">
      <c r="A87" s="169">
        <v>87</v>
      </c>
      <c r="B87" s="165"/>
      <c r="C87" s="168"/>
      <c r="D87" s="168"/>
      <c r="E87" s="166"/>
      <c r="F87" s="166"/>
      <c r="G87" s="440" t="s">
        <v>381</v>
      </c>
      <c r="H87" s="166"/>
      <c r="I87" s="166"/>
      <c r="J87" s="170" t="s">
        <v>329</v>
      </c>
      <c r="K87" s="170" t="s">
        <v>331</v>
      </c>
      <c r="L87" s="170" t="s">
        <v>330</v>
      </c>
      <c r="M87" s="163"/>
      <c r="N87" s="31"/>
    </row>
    <row r="88" spans="1:14" s="51" customFormat="1" ht="15" customHeight="1" x14ac:dyDescent="0.45">
      <c r="A88" s="169">
        <v>88</v>
      </c>
      <c r="B88" s="165"/>
      <c r="C88" s="166"/>
      <c r="D88" s="166"/>
      <c r="E88" s="177"/>
      <c r="F88" s="177"/>
      <c r="G88" s="1246" t="s">
        <v>382</v>
      </c>
      <c r="H88" s="1246"/>
      <c r="I88" s="177"/>
      <c r="J88" s="180"/>
      <c r="K88" s="180"/>
      <c r="L88" s="531">
        <f>J88+K88</f>
        <v>0</v>
      </c>
      <c r="M88" s="163"/>
      <c r="N88" s="31"/>
    </row>
    <row r="89" spans="1:14" s="51" customFormat="1" ht="15" customHeight="1" x14ac:dyDescent="0.45">
      <c r="A89" s="169">
        <v>89</v>
      </c>
      <c r="B89" s="165"/>
      <c r="C89" s="166"/>
      <c r="D89" s="166"/>
      <c r="E89" s="177"/>
      <c r="F89" s="177"/>
      <c r="G89" s="1246" t="s">
        <v>382</v>
      </c>
      <c r="H89" s="1246"/>
      <c r="I89" s="177"/>
      <c r="J89" s="180"/>
      <c r="K89" s="180"/>
      <c r="L89" s="531">
        <f t="shared" ref="L89:L92" si="37">J89+K89</f>
        <v>0</v>
      </c>
      <c r="M89" s="163"/>
      <c r="N89" s="31"/>
    </row>
    <row r="90" spans="1:14" s="51" customFormat="1" ht="15" customHeight="1" x14ac:dyDescent="0.45">
      <c r="A90" s="169">
        <v>90</v>
      </c>
      <c r="B90" s="165"/>
      <c r="C90" s="166"/>
      <c r="D90" s="166"/>
      <c r="E90" s="177"/>
      <c r="F90" s="177"/>
      <c r="G90" s="1246" t="s">
        <v>382</v>
      </c>
      <c r="H90" s="1246"/>
      <c r="I90" s="177"/>
      <c r="J90" s="180"/>
      <c r="K90" s="180"/>
      <c r="L90" s="531">
        <f t="shared" si="37"/>
        <v>0</v>
      </c>
      <c r="M90" s="163"/>
      <c r="N90" s="31"/>
    </row>
    <row r="91" spans="1:14" s="51" customFormat="1" ht="15" customHeight="1" x14ac:dyDescent="0.45">
      <c r="A91" s="169">
        <v>91</v>
      </c>
      <c r="B91" s="165"/>
      <c r="C91" s="167"/>
      <c r="D91" s="167"/>
      <c r="E91" s="177"/>
      <c r="F91" s="177"/>
      <c r="G91" s="1246" t="s">
        <v>382</v>
      </c>
      <c r="H91" s="1246"/>
      <c r="I91" s="177"/>
      <c r="J91" s="180"/>
      <c r="K91" s="180"/>
      <c r="L91" s="531">
        <f t="shared" si="37"/>
        <v>0</v>
      </c>
      <c r="M91" s="163"/>
      <c r="N91" s="31"/>
    </row>
    <row r="92" spans="1:14" s="51" customFormat="1" ht="15" customHeight="1" x14ac:dyDescent="0.45">
      <c r="A92" s="169">
        <v>92</v>
      </c>
      <c r="B92" s="165"/>
      <c r="C92" s="177"/>
      <c r="D92" s="177"/>
      <c r="E92" s="177"/>
      <c r="F92" s="177"/>
      <c r="G92" s="1246" t="s">
        <v>382</v>
      </c>
      <c r="H92" s="1246"/>
      <c r="I92" s="177"/>
      <c r="J92" s="180"/>
      <c r="K92" s="180"/>
      <c r="L92" s="531">
        <f t="shared" si="37"/>
        <v>0</v>
      </c>
      <c r="M92" s="163"/>
      <c r="N92" s="31"/>
    </row>
    <row r="93" spans="1:14" s="51" customFormat="1" ht="15" customHeight="1" x14ac:dyDescent="0.45">
      <c r="A93" s="169">
        <v>93</v>
      </c>
      <c r="B93" s="165"/>
      <c r="C93" s="177"/>
      <c r="D93" s="177"/>
      <c r="E93" s="168"/>
      <c r="F93" s="166"/>
      <c r="G93" s="442" t="s">
        <v>157</v>
      </c>
      <c r="H93" s="166"/>
      <c r="I93" s="166"/>
      <c r="J93" s="171"/>
      <c r="K93" s="171"/>
      <c r="L93" s="171"/>
      <c r="M93" s="163"/>
      <c r="N93" s="31"/>
    </row>
    <row r="94" spans="1:14" s="51" customFormat="1" ht="15" customHeight="1" thickBot="1" x14ac:dyDescent="0.5">
      <c r="A94" s="169">
        <v>94</v>
      </c>
      <c r="B94" s="165"/>
      <c r="C94" s="177"/>
      <c r="D94" s="177"/>
      <c r="E94" s="1245"/>
      <c r="F94" s="1245"/>
      <c r="G94" s="168" t="s">
        <v>383</v>
      </c>
      <c r="H94" s="168"/>
      <c r="I94" s="166"/>
      <c r="J94" s="180"/>
      <c r="K94" s="180"/>
      <c r="L94" s="531">
        <f t="shared" ref="L94" si="38">J94+K94</f>
        <v>0</v>
      </c>
      <c r="M94" s="163"/>
      <c r="N94" s="31"/>
    </row>
    <row r="95" spans="1:14" s="51" customFormat="1" ht="15" customHeight="1" thickBot="1" x14ac:dyDescent="0.5">
      <c r="A95" s="169">
        <v>95</v>
      </c>
      <c r="B95" s="165"/>
      <c r="C95" s="177"/>
      <c r="D95" s="168"/>
      <c r="E95" s="184"/>
      <c r="F95" s="181" t="str">
        <f>E86</f>
        <v>Network &amp; customer IT</v>
      </c>
      <c r="G95" s="166"/>
      <c r="H95" s="166"/>
      <c r="I95" s="165"/>
      <c r="J95" s="443">
        <f t="shared" ref="J95" si="39">SUM(H88:H92)+H94</f>
        <v>0</v>
      </c>
      <c r="K95" s="443">
        <f t="shared" ref="K95" si="40">SUM(I88:I92)+I94</f>
        <v>0</v>
      </c>
      <c r="L95" s="443">
        <f>SUM(J88:J92)+J94</f>
        <v>0</v>
      </c>
      <c r="M95" s="163"/>
      <c r="N95" s="31"/>
    </row>
    <row r="96" spans="1:14" s="51" customFormat="1" ht="15" customHeight="1" thickBot="1" x14ac:dyDescent="0.5">
      <c r="A96" s="169">
        <v>96</v>
      </c>
      <c r="B96" s="165"/>
      <c r="C96" s="177"/>
      <c r="D96" s="168"/>
      <c r="E96" s="184"/>
      <c r="F96" s="171"/>
      <c r="G96" s="177" t="s">
        <v>384</v>
      </c>
      <c r="H96" s="166"/>
      <c r="I96" s="165"/>
      <c r="J96" s="180"/>
      <c r="K96" s="180"/>
      <c r="L96" s="531">
        <f t="shared" ref="L96" si="41">J96+K96</f>
        <v>0</v>
      </c>
      <c r="M96" s="163"/>
      <c r="N96" s="31"/>
    </row>
    <row r="97" spans="1:14" s="51" customFormat="1" ht="15" customHeight="1" thickBot="1" x14ac:dyDescent="0.5">
      <c r="A97" s="169">
        <v>97</v>
      </c>
      <c r="B97" s="165"/>
      <c r="C97" s="177"/>
      <c r="D97" s="168"/>
      <c r="E97" s="184"/>
      <c r="F97" s="184" t="str">
        <f>F95&amp;" "&amp;G96</f>
        <v xml:space="preserve">Network &amp; customer IT less capital contributions </v>
      </c>
      <c r="G97" s="171"/>
      <c r="H97" s="166"/>
      <c r="I97" s="165"/>
      <c r="J97" s="327">
        <f t="shared" ref="J97" si="42">J95-H96</f>
        <v>0</v>
      </c>
      <c r="K97" s="327">
        <f t="shared" ref="K97" si="43">K95-I96</f>
        <v>0</v>
      </c>
      <c r="L97" s="327">
        <f>L95-J96</f>
        <v>0</v>
      </c>
      <c r="M97" s="163"/>
      <c r="N97" s="31"/>
    </row>
    <row r="98" spans="1:14" s="156" customFormat="1" ht="30" customHeight="1" x14ac:dyDescent="0.55000000000000004">
      <c r="A98" s="169">
        <v>98</v>
      </c>
      <c r="B98" s="424"/>
      <c r="C98" s="174" t="s">
        <v>389</v>
      </c>
      <c r="D98" s="423"/>
      <c r="E98" s="177"/>
      <c r="F98" s="174" t="str">
        <f>F29</f>
        <v>Non-network IT</v>
      </c>
      <c r="G98" s="166"/>
      <c r="H98" s="648"/>
      <c r="I98" s="166"/>
      <c r="J98" s="170" t="s">
        <v>19</v>
      </c>
      <c r="K98" s="170" t="s">
        <v>19</v>
      </c>
      <c r="L98" s="170" t="s">
        <v>19</v>
      </c>
      <c r="M98" s="163"/>
      <c r="N98" s="32"/>
    </row>
    <row r="99" spans="1:14" s="571" customFormat="1" ht="30" customHeight="1" x14ac:dyDescent="0.55000000000000004">
      <c r="A99" s="765">
        <v>99</v>
      </c>
      <c r="B99" s="1140"/>
      <c r="C99" s="648"/>
      <c r="D99" s="1139"/>
      <c r="E99" s="766"/>
      <c r="F99" s="648"/>
      <c r="G99" s="648" t="s">
        <v>528</v>
      </c>
      <c r="H99" s="648"/>
      <c r="I99" s="642"/>
      <c r="J99" s="170"/>
      <c r="K99" s="170"/>
      <c r="L99" s="170"/>
      <c r="M99" s="763"/>
      <c r="N99" s="583"/>
    </row>
    <row r="100" spans="1:14" s="51" customFormat="1" ht="12.75" customHeight="1" x14ac:dyDescent="0.45">
      <c r="A100" s="765">
        <v>100</v>
      </c>
      <c r="B100" s="177"/>
      <c r="C100" s="168"/>
      <c r="D100" s="168"/>
      <c r="E100" s="166"/>
      <c r="F100" s="166"/>
      <c r="G100" s="440" t="s">
        <v>381</v>
      </c>
      <c r="H100" s="166"/>
      <c r="I100" s="166"/>
      <c r="J100" s="170" t="s">
        <v>329</v>
      </c>
      <c r="K100" s="170" t="s">
        <v>331</v>
      </c>
      <c r="L100" s="170" t="s">
        <v>330</v>
      </c>
      <c r="M100" s="163"/>
      <c r="N100" s="32"/>
    </row>
    <row r="101" spans="1:14" s="51" customFormat="1" ht="15" customHeight="1" x14ac:dyDescent="0.45">
      <c r="A101" s="765">
        <v>101</v>
      </c>
      <c r="B101" s="177"/>
      <c r="C101" s="166"/>
      <c r="D101" s="166"/>
      <c r="E101" s="177"/>
      <c r="F101" s="177"/>
      <c r="G101" s="1246" t="s">
        <v>382</v>
      </c>
      <c r="H101" s="1246"/>
      <c r="I101" s="177"/>
      <c r="J101" s="180"/>
      <c r="K101" s="180"/>
      <c r="L101" s="531">
        <f>J101+K101</f>
        <v>0</v>
      </c>
      <c r="M101" s="163"/>
      <c r="N101" s="32"/>
    </row>
    <row r="102" spans="1:14" s="51" customFormat="1" ht="15" customHeight="1" x14ac:dyDescent="0.45">
      <c r="A102" s="765">
        <v>102</v>
      </c>
      <c r="B102" s="177"/>
      <c r="C102" s="166"/>
      <c r="D102" s="166"/>
      <c r="E102" s="177"/>
      <c r="F102" s="177"/>
      <c r="G102" s="1246" t="s">
        <v>382</v>
      </c>
      <c r="H102" s="1246"/>
      <c r="I102" s="177"/>
      <c r="J102" s="180"/>
      <c r="K102" s="180"/>
      <c r="L102" s="531">
        <f t="shared" ref="L102:L105" si="44">J102+K102</f>
        <v>0</v>
      </c>
      <c r="M102" s="163"/>
      <c r="N102" s="31"/>
    </row>
    <row r="103" spans="1:14" s="51" customFormat="1" ht="15" customHeight="1" x14ac:dyDescent="0.45">
      <c r="A103" s="765">
        <v>103</v>
      </c>
      <c r="B103" s="177"/>
      <c r="C103" s="166"/>
      <c r="D103" s="166"/>
      <c r="E103" s="177"/>
      <c r="F103" s="177"/>
      <c r="G103" s="1246" t="s">
        <v>382</v>
      </c>
      <c r="H103" s="1246"/>
      <c r="I103" s="177"/>
      <c r="J103" s="180"/>
      <c r="K103" s="180"/>
      <c r="L103" s="531">
        <f t="shared" si="44"/>
        <v>0</v>
      </c>
      <c r="M103" s="163"/>
      <c r="N103" s="31"/>
    </row>
    <row r="104" spans="1:14" s="51" customFormat="1" ht="15" customHeight="1" x14ac:dyDescent="0.45">
      <c r="A104" s="765">
        <v>104</v>
      </c>
      <c r="B104" s="177"/>
      <c r="C104" s="167"/>
      <c r="D104" s="167"/>
      <c r="E104" s="177"/>
      <c r="F104" s="177"/>
      <c r="G104" s="1246" t="s">
        <v>382</v>
      </c>
      <c r="H104" s="1246"/>
      <c r="I104" s="177"/>
      <c r="J104" s="180"/>
      <c r="K104" s="180"/>
      <c r="L104" s="531">
        <f t="shared" si="44"/>
        <v>0</v>
      </c>
      <c r="M104" s="163"/>
      <c r="N104" s="32"/>
    </row>
    <row r="105" spans="1:14" s="51" customFormat="1" ht="15" customHeight="1" x14ac:dyDescent="0.45">
      <c r="A105" s="765">
        <v>105</v>
      </c>
      <c r="B105" s="177"/>
      <c r="C105" s="177"/>
      <c r="D105" s="177"/>
      <c r="E105" s="177"/>
      <c r="F105" s="177"/>
      <c r="G105" s="1246" t="s">
        <v>382</v>
      </c>
      <c r="H105" s="1246"/>
      <c r="I105" s="177"/>
      <c r="J105" s="180"/>
      <c r="K105" s="180"/>
      <c r="L105" s="531">
        <f t="shared" si="44"/>
        <v>0</v>
      </c>
      <c r="M105" s="163"/>
      <c r="N105" s="31"/>
    </row>
    <row r="106" spans="1:14" s="156" customFormat="1" ht="15" customHeight="1" x14ac:dyDescent="0.45">
      <c r="A106" s="765">
        <v>106</v>
      </c>
      <c r="B106" s="424"/>
      <c r="C106" s="177"/>
      <c r="D106" s="177"/>
      <c r="E106" s="168"/>
      <c r="F106" s="166"/>
      <c r="G106" s="442" t="s">
        <v>157</v>
      </c>
      <c r="H106" s="166"/>
      <c r="I106" s="166"/>
      <c r="J106" s="171"/>
      <c r="K106" s="171"/>
      <c r="L106" s="171"/>
      <c r="M106" s="163"/>
      <c r="N106" s="31"/>
    </row>
    <row r="107" spans="1:14" s="13" customFormat="1" ht="15" customHeight="1" thickBot="1" x14ac:dyDescent="0.5">
      <c r="A107" s="765">
        <v>107</v>
      </c>
      <c r="B107" s="177"/>
      <c r="C107" s="177"/>
      <c r="D107" s="177"/>
      <c r="E107" s="1245"/>
      <c r="F107" s="1245"/>
      <c r="G107" s="168" t="s">
        <v>383</v>
      </c>
      <c r="H107" s="168"/>
      <c r="I107" s="166"/>
      <c r="J107" s="180"/>
      <c r="K107" s="180"/>
      <c r="L107" s="531">
        <f t="shared" ref="L107" si="45">J107+K107</f>
        <v>0</v>
      </c>
      <c r="M107" s="163"/>
      <c r="N107" s="31"/>
    </row>
    <row r="108" spans="1:14" s="13" customFormat="1" ht="15" customHeight="1" thickBot="1" x14ac:dyDescent="0.5">
      <c r="A108" s="765">
        <v>108</v>
      </c>
      <c r="B108" s="177"/>
      <c r="C108" s="177"/>
      <c r="D108" s="177"/>
      <c r="E108" s="168"/>
      <c r="F108" s="1146"/>
      <c r="G108" s="411" t="str">
        <f>F98</f>
        <v>Non-network IT</v>
      </c>
      <c r="H108" s="411" t="s">
        <v>1034</v>
      </c>
      <c r="I108" s="166"/>
      <c r="J108" s="443">
        <f t="shared" ref="J108" si="46">SUM(H101:H105)+H107</f>
        <v>0</v>
      </c>
      <c r="K108" s="443">
        <f t="shared" ref="K108" si="47">SUM(I101:I105)+I107</f>
        <v>0</v>
      </c>
      <c r="L108" s="443">
        <f>SUM(J101:J105)+J107</f>
        <v>0</v>
      </c>
      <c r="M108" s="163"/>
      <c r="N108" s="31"/>
    </row>
    <row r="109" spans="1:14" s="578" customFormat="1" ht="15" customHeight="1" x14ac:dyDescent="0.45">
      <c r="A109" s="765">
        <v>109</v>
      </c>
      <c r="B109" s="766"/>
      <c r="C109" s="766"/>
      <c r="D109" s="766"/>
      <c r="E109" s="1141"/>
      <c r="F109" s="651"/>
      <c r="G109" s="642"/>
      <c r="H109" s="642"/>
      <c r="I109" s="642"/>
      <c r="J109" s="444"/>
      <c r="K109" s="444"/>
      <c r="L109" s="444"/>
      <c r="M109" s="655"/>
      <c r="N109" s="582"/>
    </row>
    <row r="110" spans="1:14" s="578" customFormat="1" ht="15" customHeight="1" x14ac:dyDescent="0.55000000000000004">
      <c r="A110" s="765">
        <v>110</v>
      </c>
      <c r="B110" s="766"/>
      <c r="C110" s="648"/>
      <c r="D110" s="1139"/>
      <c r="E110" s="766"/>
      <c r="F110" s="648"/>
      <c r="G110" s="1145" t="s">
        <v>530</v>
      </c>
      <c r="H110" s="1145"/>
      <c r="I110" s="642"/>
      <c r="J110" s="170" t="s">
        <v>19</v>
      </c>
      <c r="K110" s="170" t="s">
        <v>19</v>
      </c>
      <c r="L110" s="170" t="s">
        <v>19</v>
      </c>
      <c r="M110" s="655"/>
      <c r="N110" s="582"/>
    </row>
    <row r="111" spans="1:14" s="578" customFormat="1" ht="15" customHeight="1" x14ac:dyDescent="0.45">
      <c r="A111" s="765">
        <v>111</v>
      </c>
      <c r="B111" s="766"/>
      <c r="C111" s="1141"/>
      <c r="D111" s="1141"/>
      <c r="E111" s="642"/>
      <c r="F111" s="642"/>
      <c r="G111" s="440" t="s">
        <v>381</v>
      </c>
      <c r="H111" s="642"/>
      <c r="I111" s="642"/>
      <c r="J111" s="170" t="s">
        <v>329</v>
      </c>
      <c r="K111" s="170" t="s">
        <v>331</v>
      </c>
      <c r="L111" s="170" t="s">
        <v>330</v>
      </c>
      <c r="M111" s="655"/>
      <c r="N111" s="582"/>
    </row>
    <row r="112" spans="1:14" s="578" customFormat="1" ht="15" customHeight="1" x14ac:dyDescent="0.45">
      <c r="A112" s="765">
        <v>112</v>
      </c>
      <c r="B112" s="766"/>
      <c r="C112" s="642"/>
      <c r="D112" s="642"/>
      <c r="E112" s="766"/>
      <c r="F112" s="766"/>
      <c r="G112" s="1246" t="s">
        <v>382</v>
      </c>
      <c r="H112" s="1246"/>
      <c r="I112" s="766"/>
      <c r="J112" s="528"/>
      <c r="K112" s="528"/>
      <c r="L112" s="531">
        <f>J112+K112</f>
        <v>0</v>
      </c>
      <c r="M112" s="655"/>
      <c r="N112" s="582"/>
    </row>
    <row r="113" spans="1:14" s="578" customFormat="1" ht="15" customHeight="1" x14ac:dyDescent="0.45">
      <c r="A113" s="765">
        <v>113</v>
      </c>
      <c r="B113" s="766"/>
      <c r="C113" s="642"/>
      <c r="D113" s="642"/>
      <c r="E113" s="766"/>
      <c r="F113" s="766"/>
      <c r="G113" s="1246" t="s">
        <v>382</v>
      </c>
      <c r="H113" s="1246"/>
      <c r="I113" s="766"/>
      <c r="J113" s="528"/>
      <c r="K113" s="528"/>
      <c r="L113" s="531">
        <f t="shared" ref="L113:L116" si="48">J113+K113</f>
        <v>0</v>
      </c>
      <c r="M113" s="655"/>
      <c r="N113" s="582"/>
    </row>
    <row r="114" spans="1:14" s="578" customFormat="1" ht="15" customHeight="1" x14ac:dyDescent="0.45">
      <c r="A114" s="765">
        <v>114</v>
      </c>
      <c r="B114" s="766"/>
      <c r="C114" s="642"/>
      <c r="D114" s="642"/>
      <c r="E114" s="766"/>
      <c r="F114" s="766"/>
      <c r="G114" s="1246" t="s">
        <v>382</v>
      </c>
      <c r="H114" s="1246"/>
      <c r="I114" s="766"/>
      <c r="J114" s="528"/>
      <c r="K114" s="528"/>
      <c r="L114" s="531">
        <f t="shared" si="48"/>
        <v>0</v>
      </c>
      <c r="M114" s="655"/>
      <c r="N114" s="582"/>
    </row>
    <row r="115" spans="1:14" s="578" customFormat="1" ht="15" customHeight="1" x14ac:dyDescent="0.45">
      <c r="A115" s="765">
        <v>115</v>
      </c>
      <c r="B115" s="766"/>
      <c r="C115" s="764"/>
      <c r="D115" s="764"/>
      <c r="E115" s="766"/>
      <c r="F115" s="766"/>
      <c r="G115" s="1246" t="s">
        <v>382</v>
      </c>
      <c r="H115" s="1246"/>
      <c r="I115" s="766"/>
      <c r="J115" s="528"/>
      <c r="K115" s="528"/>
      <c r="L115" s="531">
        <f t="shared" si="48"/>
        <v>0</v>
      </c>
      <c r="M115" s="655"/>
      <c r="N115" s="582"/>
    </row>
    <row r="116" spans="1:14" s="578" customFormat="1" ht="15" customHeight="1" x14ac:dyDescent="0.45">
      <c r="A116" s="765">
        <v>116</v>
      </c>
      <c r="B116" s="766"/>
      <c r="C116" s="766"/>
      <c r="D116" s="766"/>
      <c r="E116" s="766"/>
      <c r="F116" s="766"/>
      <c r="G116" s="1246" t="s">
        <v>382</v>
      </c>
      <c r="H116" s="1246"/>
      <c r="I116" s="766"/>
      <c r="J116" s="528"/>
      <c r="K116" s="528"/>
      <c r="L116" s="531">
        <f t="shared" si="48"/>
        <v>0</v>
      </c>
      <c r="M116" s="655"/>
      <c r="N116" s="582"/>
    </row>
    <row r="117" spans="1:14" s="578" customFormat="1" ht="15" customHeight="1" x14ac:dyDescent="0.45">
      <c r="A117" s="765">
        <v>117</v>
      </c>
      <c r="B117" s="766"/>
      <c r="C117" s="766"/>
      <c r="D117" s="766"/>
      <c r="E117" s="1141"/>
      <c r="F117" s="642"/>
      <c r="G117" s="442" t="s">
        <v>157</v>
      </c>
      <c r="H117" s="642"/>
      <c r="I117" s="642"/>
      <c r="J117" s="646"/>
      <c r="K117" s="646"/>
      <c r="L117" s="646"/>
      <c r="M117" s="655"/>
      <c r="N117" s="582"/>
    </row>
    <row r="118" spans="1:14" s="578" customFormat="1" ht="15" customHeight="1" thickBot="1" x14ac:dyDescent="0.5">
      <c r="A118" s="765">
        <v>118</v>
      </c>
      <c r="B118" s="766"/>
      <c r="C118" s="766"/>
      <c r="D118" s="766"/>
      <c r="E118" s="1245"/>
      <c r="F118" s="1245"/>
      <c r="G118" s="1141" t="s">
        <v>383</v>
      </c>
      <c r="H118" s="1141"/>
      <c r="I118" s="642"/>
      <c r="J118" s="528"/>
      <c r="K118" s="528"/>
      <c r="L118" s="531">
        <f t="shared" ref="L118" si="49">J118+K118</f>
        <v>0</v>
      </c>
      <c r="M118" s="655"/>
      <c r="N118" s="582"/>
    </row>
    <row r="119" spans="1:14" s="13" customFormat="1" ht="15" customHeight="1" thickBot="1" x14ac:dyDescent="0.5">
      <c r="A119" s="765">
        <v>119</v>
      </c>
      <c r="B119" s="177"/>
      <c r="C119" s="766"/>
      <c r="D119" s="766"/>
      <c r="E119" s="1141"/>
      <c r="F119" s="651"/>
      <c r="G119" s="411" t="str">
        <f>F98</f>
        <v>Non-network IT</v>
      </c>
      <c r="H119" s="411" t="s">
        <v>1035</v>
      </c>
      <c r="I119" s="642"/>
      <c r="J119" s="443">
        <f t="shared" ref="J119" si="50">SUM(H112:H116)+H118</f>
        <v>0</v>
      </c>
      <c r="K119" s="443">
        <f t="shared" ref="K119" si="51">SUM(I112:I116)+I118</f>
        <v>0</v>
      </c>
      <c r="L119" s="443">
        <f>SUM(J112:J116)+J118</f>
        <v>0</v>
      </c>
      <c r="M119" s="166"/>
      <c r="N119" s="31"/>
    </row>
    <row r="120" spans="1:14" s="578" customFormat="1" ht="15" customHeight="1" thickBot="1" x14ac:dyDescent="0.5">
      <c r="A120" s="765">
        <v>120</v>
      </c>
      <c r="B120" s="766"/>
      <c r="C120" s="766"/>
      <c r="D120" s="766"/>
      <c r="E120" s="1141"/>
      <c r="F120" s="651"/>
      <c r="G120" s="642"/>
      <c r="H120" s="642"/>
      <c r="I120" s="642"/>
      <c r="J120" s="444"/>
      <c r="K120" s="444"/>
      <c r="L120" s="444"/>
      <c r="M120" s="642"/>
      <c r="N120" s="582"/>
    </row>
    <row r="121" spans="1:14" s="578" customFormat="1" ht="15" customHeight="1" thickBot="1" x14ac:dyDescent="0.6">
      <c r="A121" s="765">
        <v>121</v>
      </c>
      <c r="B121" s="766"/>
      <c r="C121" s="766"/>
      <c r="D121" s="766"/>
      <c r="E121" s="1141"/>
      <c r="F121" s="651"/>
      <c r="G121" s="1145" t="s">
        <v>1036</v>
      </c>
      <c r="H121" s="642"/>
      <c r="I121" s="642"/>
      <c r="J121" s="443">
        <f>J108+J119</f>
        <v>0</v>
      </c>
      <c r="K121" s="443">
        <f t="shared" ref="K121:L121" si="52">K108+K119</f>
        <v>0</v>
      </c>
      <c r="L121" s="443">
        <f t="shared" si="52"/>
        <v>0</v>
      </c>
      <c r="M121" s="642"/>
      <c r="N121" s="582"/>
    </row>
    <row r="122" spans="1:14" s="578" customFormat="1" ht="15" customHeight="1" x14ac:dyDescent="0.45">
      <c r="A122" s="765">
        <v>122</v>
      </c>
      <c r="B122" s="766"/>
      <c r="C122" s="766"/>
      <c r="D122" s="766"/>
      <c r="E122" s="1141"/>
      <c r="F122" s="651"/>
      <c r="G122" s="642"/>
      <c r="H122" s="642"/>
      <c r="I122" s="642"/>
      <c r="J122" s="444"/>
      <c r="K122" s="444"/>
      <c r="L122" s="444"/>
      <c r="M122" s="642"/>
      <c r="N122" s="582"/>
    </row>
    <row r="123" spans="1:14" s="13" customFormat="1" ht="15" customHeight="1" x14ac:dyDescent="0.55000000000000004">
      <c r="A123" s="765">
        <v>123</v>
      </c>
      <c r="B123" s="177"/>
      <c r="C123" s="227" t="s">
        <v>390</v>
      </c>
      <c r="D123" s="177"/>
      <c r="E123" s="168"/>
      <c r="F123" s="168"/>
      <c r="G123" s="168"/>
      <c r="H123" s="168"/>
      <c r="I123" s="166"/>
      <c r="J123" s="166"/>
      <c r="K123" s="166"/>
      <c r="L123" s="166"/>
      <c r="M123" s="166"/>
      <c r="N123" s="31"/>
    </row>
    <row r="124" spans="1:14" s="13" customFormat="1" ht="27" customHeight="1" x14ac:dyDescent="0.55000000000000004">
      <c r="A124" s="765">
        <v>124</v>
      </c>
      <c r="B124" s="177"/>
      <c r="C124" s="227"/>
      <c r="D124" s="177"/>
      <c r="E124" s="168"/>
      <c r="F124" s="168"/>
      <c r="G124" s="168"/>
      <c r="H124" s="168"/>
      <c r="I124" s="166"/>
      <c r="J124" s="170" t="s">
        <v>19</v>
      </c>
      <c r="K124" s="170" t="s">
        <v>19</v>
      </c>
      <c r="L124" s="170" t="s">
        <v>19</v>
      </c>
      <c r="M124" s="163"/>
      <c r="N124" s="31"/>
    </row>
    <row r="125" spans="1:14" s="13" customFormat="1" ht="15" customHeight="1" x14ac:dyDescent="0.45">
      <c r="A125" s="765">
        <v>125</v>
      </c>
      <c r="B125" s="177"/>
      <c r="C125" s="177"/>
      <c r="D125" s="177"/>
      <c r="E125" s="168"/>
      <c r="F125" s="168"/>
      <c r="G125" s="168"/>
      <c r="H125" s="168"/>
      <c r="I125" s="166"/>
      <c r="J125" s="170" t="s">
        <v>329</v>
      </c>
      <c r="K125" s="170" t="s">
        <v>331</v>
      </c>
      <c r="L125" s="170" t="s">
        <v>330</v>
      </c>
      <c r="M125" s="163"/>
      <c r="N125" s="31"/>
    </row>
    <row r="126" spans="1:14" s="13" customFormat="1" ht="15" customHeight="1" x14ac:dyDescent="0.45">
      <c r="A126" s="765">
        <v>126</v>
      </c>
      <c r="B126" s="177"/>
      <c r="C126" s="177"/>
      <c r="D126" s="177"/>
      <c r="E126" s="168"/>
      <c r="F126" s="237" t="s">
        <v>522</v>
      </c>
      <c r="G126" s="168"/>
      <c r="H126" s="168"/>
      <c r="I126" s="166"/>
      <c r="J126" s="180"/>
      <c r="K126" s="180"/>
      <c r="L126" s="531">
        <f t="shared" ref="L126" si="53">J126+K126</f>
        <v>0</v>
      </c>
      <c r="M126" s="163"/>
      <c r="N126" s="31"/>
    </row>
    <row r="127" spans="1:14" s="51" customFormat="1" ht="15" customHeight="1" x14ac:dyDescent="0.45">
      <c r="A127" s="765">
        <v>127</v>
      </c>
      <c r="B127" s="177"/>
      <c r="C127" s="166"/>
      <c r="D127" s="166"/>
      <c r="E127" s="168"/>
      <c r="F127" s="428"/>
      <c r="G127" s="428"/>
      <c r="H127" s="428"/>
      <c r="I127" s="428"/>
      <c r="J127" s="428"/>
      <c r="K127" s="428"/>
      <c r="L127" s="428"/>
      <c r="M127" s="163"/>
      <c r="N127" s="31"/>
    </row>
  </sheetData>
  <sheetProtection formatRows="0" insertRows="0"/>
  <mergeCells count="44">
    <mergeCell ref="G40:H40"/>
    <mergeCell ref="A5:L5"/>
    <mergeCell ref="G38:H38"/>
    <mergeCell ref="G39:H39"/>
    <mergeCell ref="J2:L2"/>
    <mergeCell ref="J3:L3"/>
    <mergeCell ref="G65:H65"/>
    <mergeCell ref="G41:H41"/>
    <mergeCell ref="G42:H42"/>
    <mergeCell ref="G50:H50"/>
    <mergeCell ref="G51:H51"/>
    <mergeCell ref="G52:H52"/>
    <mergeCell ref="G53:H53"/>
    <mergeCell ref="G54:H54"/>
    <mergeCell ref="E56:F56"/>
    <mergeCell ref="G62:H62"/>
    <mergeCell ref="G63:H63"/>
    <mergeCell ref="G64:H64"/>
    <mergeCell ref="G91:H91"/>
    <mergeCell ref="G66:H66"/>
    <mergeCell ref="E68:F68"/>
    <mergeCell ref="G75:H75"/>
    <mergeCell ref="G76:H76"/>
    <mergeCell ref="G77:H77"/>
    <mergeCell ref="G78:H78"/>
    <mergeCell ref="G79:H79"/>
    <mergeCell ref="E81:F81"/>
    <mergeCell ref="G88:H88"/>
    <mergeCell ref="G89:H89"/>
    <mergeCell ref="G90:H90"/>
    <mergeCell ref="G105:H105"/>
    <mergeCell ref="E107:F107"/>
    <mergeCell ref="G92:H92"/>
    <mergeCell ref="E94:F94"/>
    <mergeCell ref="G101:H101"/>
    <mergeCell ref="G102:H102"/>
    <mergeCell ref="G103:H103"/>
    <mergeCell ref="G104:H104"/>
    <mergeCell ref="E118:F118"/>
    <mergeCell ref="G112:H112"/>
    <mergeCell ref="G113:H113"/>
    <mergeCell ref="G114:H114"/>
    <mergeCell ref="G115:H115"/>
    <mergeCell ref="G116:H116"/>
  </mergeCells>
  <dataValidations count="2">
    <dataValidation allowBlank="1" showInputMessage="1" showErrorMessage="1" prompt="Please enter text" sqref="G62:G66 G38:G42 G50:G54 G75:G79 G88:G92 G101:G105 G112:G116" xr:uid="{B1D81CEA-23AA-43C9-AFE8-D5F917F9F75C}"/>
    <dataValidation type="custom" allowBlank="1" showInputMessage="1" showErrorMessage="1" error="Decimal values larger than or equal to 0 and text &quot;N/A&quot; are accepted" prompt="Please enter a number larger than or equal to 0. _x000a_Enter &quot;N/A&quot; if this does not apply" sqref="J81:K81 J83:K83 J68:K68 J44:K44 J56:K56 J46:K46 J38:K42 J70:K70 J112:K116 J58:K58 J50:K54 J62:K66 J75:K79 J88:K92 J107:K107 J94:K94 J118:K118 J96:K96 J101:K105 J126:K126" xr:uid="{DB4314E0-6BCD-4462-B41A-E47AFBF64E0A}">
      <formula1>OR(AND(ISNUMBER(J38),J38&gt;=0),AND(ISTEXT(J38),J38="N/A"))</formula1>
    </dataValidation>
  </dataValidations>
  <pageMargins left="0.70866141732283472" right="0.70866141732283472" top="0.74803149606299213" bottom="0.74803149606299213" header="0.31496062992125984" footer="0.31496062992125984"/>
  <pageSetup paperSize="9" scale="60" fitToHeight="0" orientation="portrait" r:id="rId1"/>
  <headerFooter alignWithMargins="0">
    <oddHeader>&amp;CCommerce Commission Information Disclosure Template</oddHeader>
    <oddFooter>&amp;L&amp;F&amp;C&amp;P&amp;R&amp;A</oddFooter>
  </headerFooter>
  <rowBreaks count="1" manualBreakCount="1">
    <brk id="83" max="1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A1586-3150-4789-9170-065548ECE269}">
  <sheetPr>
    <tabColor rgb="FF003870"/>
    <pageSetUpPr fitToPage="1"/>
  </sheetPr>
  <dimension ref="A1:U63"/>
  <sheetViews>
    <sheetView showGridLines="0" view="pageBreakPreview" zoomScaleNormal="100" zoomScaleSheetLayoutView="100" workbookViewId="0">
      <selection activeCell="A5" sqref="A5:M5"/>
    </sheetView>
  </sheetViews>
  <sheetFormatPr defaultColWidth="9.1328125" defaultRowHeight="14.25" customHeight="1" x14ac:dyDescent="0.45"/>
  <cols>
    <col min="1" max="3" width="3.73046875" style="51" customWidth="1"/>
    <col min="4" max="4" width="2.3984375" style="51" customWidth="1"/>
    <col min="5" max="5" width="5.59765625" style="51" customWidth="1"/>
    <col min="6" max="6" width="25.86328125" style="51" customWidth="1"/>
    <col min="7" max="7" width="29.1328125" style="51" customWidth="1"/>
    <col min="8" max="9" width="15.73046875" style="51" customWidth="1"/>
    <col min="10" max="12" width="15.73046875" style="755" customWidth="1"/>
    <col min="13" max="13" width="15.73046875" style="51" customWidth="1"/>
    <col min="14" max="14" width="2.73046875" style="51" customWidth="1"/>
    <col min="15" max="15" width="11.86328125" style="31" customWidth="1"/>
    <col min="16" max="16384" width="9.1328125" style="22"/>
  </cols>
  <sheetData>
    <row r="1" spans="1:15" s="445" customFormat="1" ht="14.25" customHeight="1" x14ac:dyDescent="0.45">
      <c r="A1" s="206"/>
      <c r="B1" s="204"/>
      <c r="C1" s="204"/>
      <c r="D1" s="204"/>
      <c r="E1" s="204"/>
      <c r="F1" s="204"/>
      <c r="G1" s="204"/>
      <c r="H1" s="204"/>
      <c r="I1" s="204"/>
      <c r="J1" s="663"/>
      <c r="K1" s="663"/>
      <c r="L1" s="663"/>
      <c r="M1" s="204"/>
      <c r="N1" s="328"/>
      <c r="O1" s="31"/>
    </row>
    <row r="2" spans="1:15" s="445" customFormat="1" ht="18" customHeight="1" x14ac:dyDescent="0.5">
      <c r="A2" s="202"/>
      <c r="B2" s="193"/>
      <c r="C2" s="193"/>
      <c r="D2" s="193"/>
      <c r="E2" s="193"/>
      <c r="F2" s="193"/>
      <c r="G2" s="201" t="s">
        <v>8</v>
      </c>
      <c r="H2" s="1184" t="s">
        <v>431</v>
      </c>
      <c r="I2" s="1185"/>
      <c r="J2" s="1247"/>
      <c r="K2" s="1247"/>
      <c r="L2" s="1247"/>
      <c r="M2" s="1186"/>
      <c r="N2" s="329"/>
      <c r="O2" s="31"/>
    </row>
    <row r="3" spans="1:15" s="445" customFormat="1" ht="18" customHeight="1" x14ac:dyDescent="0.5">
      <c r="A3" s="202"/>
      <c r="B3" s="193"/>
      <c r="C3" s="193"/>
      <c r="D3" s="193"/>
      <c r="E3" s="193"/>
      <c r="F3" s="193"/>
      <c r="G3" s="201" t="s">
        <v>122</v>
      </c>
      <c r="H3" s="1198" t="str">
        <f>IF(ISNUMBER(CoverSheet!$C$11),CoverSheet!$C$11,"")</f>
        <v/>
      </c>
      <c r="I3" s="1199"/>
      <c r="J3" s="1248"/>
      <c r="K3" s="1248"/>
      <c r="L3" s="1248"/>
      <c r="M3" s="1200"/>
      <c r="N3" s="329"/>
      <c r="O3" s="31"/>
    </row>
    <row r="4" spans="1:15" s="445" customFormat="1" ht="30" customHeight="1" x14ac:dyDescent="0.65">
      <c r="A4" s="200" t="s">
        <v>391</v>
      </c>
      <c r="B4" s="193"/>
      <c r="C4" s="193"/>
      <c r="D4" s="193"/>
      <c r="E4" s="193"/>
      <c r="F4" s="193"/>
      <c r="G4" s="196"/>
      <c r="H4" s="193"/>
      <c r="I4" s="193"/>
      <c r="J4" s="656"/>
      <c r="K4" s="656"/>
      <c r="L4" s="656"/>
      <c r="M4" s="193"/>
      <c r="N4" s="329"/>
      <c r="O4" s="31"/>
    </row>
    <row r="5" spans="1:15" ht="78" customHeight="1" x14ac:dyDescent="0.45">
      <c r="A5" s="1182" t="s">
        <v>1186</v>
      </c>
      <c r="B5" s="1249"/>
      <c r="C5" s="1249"/>
      <c r="D5" s="1249"/>
      <c r="E5" s="1249"/>
      <c r="F5" s="1249"/>
      <c r="G5" s="1249"/>
      <c r="H5" s="1249"/>
      <c r="I5" s="1249"/>
      <c r="J5" s="1249"/>
      <c r="K5" s="1249"/>
      <c r="L5" s="1249"/>
      <c r="M5" s="1249"/>
      <c r="N5" s="225"/>
    </row>
    <row r="6" spans="1:15" s="445" customFormat="1" ht="25.5" customHeight="1" x14ac:dyDescent="0.45">
      <c r="A6" s="197" t="s">
        <v>138</v>
      </c>
      <c r="B6" s="196"/>
      <c r="C6" s="195"/>
      <c r="D6" s="193"/>
      <c r="E6" s="193"/>
      <c r="F6" s="193"/>
      <c r="G6" s="193"/>
      <c r="H6" s="193"/>
      <c r="I6" s="193"/>
      <c r="J6" s="656"/>
      <c r="K6" s="656"/>
      <c r="L6" s="656"/>
      <c r="M6" s="193"/>
      <c r="N6" s="329"/>
      <c r="O6" s="31"/>
    </row>
    <row r="7" spans="1:15" ht="46.5" customHeight="1" x14ac:dyDescent="0.55000000000000004">
      <c r="A7" s="169">
        <v>7</v>
      </c>
      <c r="B7" s="234"/>
      <c r="C7" s="227" t="s">
        <v>392</v>
      </c>
      <c r="D7" s="427"/>
      <c r="E7" s="446"/>
      <c r="F7" s="446"/>
      <c r="G7" s="426"/>
      <c r="H7" s="261" t="s">
        <v>1087</v>
      </c>
      <c r="I7" s="261" t="s">
        <v>393</v>
      </c>
      <c r="J7" s="694"/>
      <c r="K7" s="694" t="s">
        <v>1087</v>
      </c>
      <c r="L7" s="694" t="s">
        <v>393</v>
      </c>
      <c r="M7" s="694"/>
      <c r="N7" s="243"/>
    </row>
    <row r="8" spans="1:15" ht="15" customHeight="1" x14ac:dyDescent="0.55000000000000004">
      <c r="A8" s="169">
        <v>8</v>
      </c>
      <c r="B8" s="234"/>
      <c r="C8" s="227"/>
      <c r="D8" s="446"/>
      <c r="E8" s="238" t="s">
        <v>257</v>
      </c>
      <c r="F8" s="447"/>
      <c r="G8" s="426"/>
      <c r="H8" s="511" t="s">
        <v>628</v>
      </c>
      <c r="I8" s="511" t="s">
        <v>628</v>
      </c>
      <c r="J8" s="694" t="s">
        <v>394</v>
      </c>
      <c r="K8" s="511" t="s">
        <v>629</v>
      </c>
      <c r="L8" s="511" t="s">
        <v>629</v>
      </c>
      <c r="M8" s="694" t="s">
        <v>394</v>
      </c>
      <c r="N8" s="243"/>
    </row>
    <row r="9" spans="1:15" s="570" customFormat="1" ht="15" customHeight="1" x14ac:dyDescent="0.55000000000000004">
      <c r="A9" s="765"/>
      <c r="B9" s="678"/>
      <c r="C9" s="671"/>
      <c r="D9" s="446"/>
      <c r="E9" s="682"/>
      <c r="F9" s="1009" t="s">
        <v>623</v>
      </c>
      <c r="G9" s="655"/>
      <c r="H9" s="1010"/>
      <c r="I9" s="1010">
        <v>11000</v>
      </c>
      <c r="J9" s="1017" t="e">
        <f>(H9-I9)/H9</f>
        <v>#DIV/0!</v>
      </c>
      <c r="K9" s="1010"/>
      <c r="L9" s="1010"/>
      <c r="M9" s="1017" t="e">
        <f>(K9-L9)/K9</f>
        <v>#DIV/0!</v>
      </c>
      <c r="N9" s="686"/>
      <c r="O9" s="582" t="s">
        <v>625</v>
      </c>
    </row>
    <row r="10" spans="1:15" s="570" customFormat="1" ht="15" customHeight="1" x14ac:dyDescent="0.55000000000000004">
      <c r="A10" s="765"/>
      <c r="B10" s="678"/>
      <c r="C10" s="671"/>
      <c r="D10" s="446"/>
      <c r="E10" s="682"/>
      <c r="F10" s="1009" t="s">
        <v>622</v>
      </c>
      <c r="G10" s="655"/>
      <c r="H10" s="1010"/>
      <c r="I10" s="1010">
        <v>50000</v>
      </c>
      <c r="J10" s="1017" t="e">
        <f>(H10-I10)/H10</f>
        <v>#DIV/0!</v>
      </c>
      <c r="K10" s="1010"/>
      <c r="L10" s="1010"/>
      <c r="M10" s="1017" t="e">
        <f>(K10-L10)/K10</f>
        <v>#DIV/0!</v>
      </c>
      <c r="N10" s="686"/>
      <c r="O10" s="582" t="s">
        <v>625</v>
      </c>
    </row>
    <row r="11" spans="1:15" s="570" customFormat="1" ht="15" customHeight="1" thickBot="1" x14ac:dyDescent="0.6">
      <c r="A11" s="765"/>
      <c r="B11" s="678"/>
      <c r="C11" s="671"/>
      <c r="D11" s="446"/>
      <c r="E11" s="682"/>
      <c r="F11" s="1009" t="s">
        <v>621</v>
      </c>
      <c r="G11" s="655"/>
      <c r="H11" s="1012"/>
      <c r="I11" s="1012"/>
      <c r="J11" s="1018" t="e">
        <f>(H11-I11)/H11</f>
        <v>#DIV/0!</v>
      </c>
      <c r="K11" s="1012"/>
      <c r="L11" s="1012"/>
      <c r="M11" s="1017" t="e">
        <f>(K11-L11)/K11</f>
        <v>#DIV/0!</v>
      </c>
      <c r="N11" s="686"/>
      <c r="O11" s="582" t="s">
        <v>625</v>
      </c>
    </row>
    <row r="12" spans="1:15" s="570" customFormat="1" ht="15" customHeight="1" thickBot="1" x14ac:dyDescent="0.6">
      <c r="A12" s="765"/>
      <c r="B12" s="678"/>
      <c r="C12" s="671"/>
      <c r="D12" s="446"/>
      <c r="E12" s="682"/>
      <c r="F12" s="1011" t="s">
        <v>624</v>
      </c>
      <c r="G12" s="655"/>
      <c r="H12" s="1013">
        <f>SUM(H9:H11)</f>
        <v>0</v>
      </c>
      <c r="I12" s="1013">
        <f>SUM(I9:I11)</f>
        <v>61000</v>
      </c>
      <c r="J12" s="1019" t="e">
        <f>(H12-I12)/H12</f>
        <v>#DIV/0!</v>
      </c>
      <c r="K12" s="1013">
        <f>SUM(K9:K11)</f>
        <v>0</v>
      </c>
      <c r="L12" s="1013">
        <f>SUM(L9:L11)</f>
        <v>0</v>
      </c>
      <c r="M12" s="1019" t="e">
        <f>(K12-L12)/K12</f>
        <v>#DIV/0!</v>
      </c>
      <c r="N12" s="686"/>
      <c r="O12" s="582" t="s">
        <v>596</v>
      </c>
    </row>
    <row r="13" spans="1:15" s="570" customFormat="1" ht="15" customHeight="1" x14ac:dyDescent="0.55000000000000004">
      <c r="A13" s="765"/>
      <c r="B13" s="678"/>
      <c r="C13" s="671"/>
      <c r="D13" s="446"/>
      <c r="E13" s="682"/>
      <c r="F13" s="1011"/>
      <c r="G13" s="655"/>
      <c r="H13" s="745"/>
      <c r="I13" s="732"/>
      <c r="J13" s="732"/>
      <c r="K13" s="732"/>
      <c r="L13" s="732"/>
      <c r="M13" s="1008"/>
      <c r="N13" s="686"/>
      <c r="O13" s="582"/>
    </row>
    <row r="14" spans="1:15" s="570" customFormat="1" ht="15" customHeight="1" x14ac:dyDescent="0.55000000000000004">
      <c r="A14" s="765"/>
      <c r="B14" s="678"/>
      <c r="C14" s="671"/>
      <c r="D14" s="446"/>
      <c r="E14" s="682"/>
      <c r="F14" s="1014" t="s">
        <v>620</v>
      </c>
      <c r="G14" s="655"/>
      <c r="H14" s="655"/>
      <c r="I14" s="655"/>
      <c r="J14" s="655"/>
      <c r="K14" s="655"/>
      <c r="L14" s="655"/>
      <c r="M14" s="1008"/>
      <c r="N14" s="686"/>
      <c r="O14" s="582"/>
    </row>
    <row r="15" spans="1:15" s="570" customFormat="1" ht="15" customHeight="1" x14ac:dyDescent="0.55000000000000004">
      <c r="A15" s="765"/>
      <c r="B15" s="678"/>
      <c r="C15" s="671"/>
      <c r="D15" s="446"/>
      <c r="E15" s="682"/>
      <c r="F15" s="1015" t="s">
        <v>619</v>
      </c>
      <c r="G15" s="655"/>
      <c r="H15" s="1007">
        <v>50000</v>
      </c>
      <c r="I15" s="1007">
        <v>40000</v>
      </c>
      <c r="J15" s="1018">
        <f>(H15-I15)/H15</f>
        <v>0.2</v>
      </c>
      <c r="K15" s="1007"/>
      <c r="L15" s="1007"/>
      <c r="M15" s="1017" t="e">
        <f>(K15-L15)/K15</f>
        <v>#DIV/0!</v>
      </c>
      <c r="N15" s="686"/>
      <c r="O15" s="582" t="s">
        <v>627</v>
      </c>
    </row>
    <row r="16" spans="1:15" s="570" customFormat="1" ht="15" customHeight="1" x14ac:dyDescent="0.55000000000000004">
      <c r="A16" s="765"/>
      <c r="B16" s="678"/>
      <c r="C16" s="671"/>
      <c r="D16" s="446"/>
      <c r="E16" s="682"/>
      <c r="F16" s="1015" t="s">
        <v>618</v>
      </c>
      <c r="G16" s="655"/>
      <c r="H16" s="1007">
        <v>100000</v>
      </c>
      <c r="I16" s="1142"/>
      <c r="J16" s="1144">
        <f>(H16-I16)/H16</f>
        <v>1</v>
      </c>
      <c r="K16" s="1143"/>
      <c r="L16" s="1007"/>
      <c r="M16" s="1017" t="e">
        <f>(K16-L16)/K16</f>
        <v>#DIV/0!</v>
      </c>
      <c r="N16" s="686"/>
      <c r="O16" s="582" t="s">
        <v>626</v>
      </c>
    </row>
    <row r="17" spans="1:21" ht="41.25" customHeight="1" x14ac:dyDescent="0.55000000000000004">
      <c r="A17" s="169">
        <v>9</v>
      </c>
      <c r="B17" s="165"/>
      <c r="C17" s="227" t="s">
        <v>395</v>
      </c>
      <c r="D17" s="427"/>
      <c r="E17" s="448"/>
      <c r="F17" s="428"/>
      <c r="G17" s="345"/>
      <c r="H17" s="694" t="s">
        <v>1073</v>
      </c>
      <c r="I17" s="694" t="s">
        <v>393</v>
      </c>
      <c r="J17" s="694"/>
      <c r="K17" s="694" t="s">
        <v>1073</v>
      </c>
      <c r="L17" s="694" t="s">
        <v>393</v>
      </c>
      <c r="M17" s="694"/>
      <c r="N17" s="243"/>
    </row>
    <row r="18" spans="1:21" ht="12.75" customHeight="1" x14ac:dyDescent="0.55000000000000004">
      <c r="A18" s="169">
        <v>10</v>
      </c>
      <c r="B18" s="165"/>
      <c r="C18" s="227"/>
      <c r="D18" s="427"/>
      <c r="E18" s="428"/>
      <c r="F18" s="338"/>
      <c r="G18" s="345"/>
      <c r="H18" s="511" t="s">
        <v>628</v>
      </c>
      <c r="I18" s="511" t="s">
        <v>628</v>
      </c>
      <c r="J18" s="694" t="s">
        <v>394</v>
      </c>
      <c r="K18" s="511" t="s">
        <v>629</v>
      </c>
      <c r="L18" s="511" t="s">
        <v>629</v>
      </c>
      <c r="M18" s="694" t="s">
        <v>394</v>
      </c>
      <c r="N18" s="243"/>
    </row>
    <row r="19" spans="1:21" ht="15" customHeight="1" x14ac:dyDescent="0.45">
      <c r="A19" s="169">
        <v>11</v>
      </c>
      <c r="B19" s="165"/>
      <c r="C19" s="428"/>
      <c r="D19" s="435"/>
      <c r="E19" s="167" t="s">
        <v>355</v>
      </c>
      <c r="F19" s="428"/>
      <c r="G19" s="430" t="s">
        <v>356</v>
      </c>
      <c r="H19" s="180"/>
      <c r="I19" s="189">
        <f>'S6.Actual Expenditure Capex'!J9</f>
        <v>0</v>
      </c>
      <c r="J19" s="1017" t="e">
        <f t="shared" ref="J19:J36" si="0">(H19-I19)/H19</f>
        <v>#DIV/0!</v>
      </c>
      <c r="K19" s="528"/>
      <c r="L19" s="985">
        <f>'S6.Actual Expenditure Capex'!K9</f>
        <v>0</v>
      </c>
      <c r="M19" s="1017" t="e">
        <f t="shared" ref="M19:M36" si="1">(K19-L19)/K19</f>
        <v>#DIV/0!</v>
      </c>
      <c r="N19" s="163"/>
      <c r="O19" s="31" t="s">
        <v>300</v>
      </c>
    </row>
    <row r="20" spans="1:21" ht="15" customHeight="1" x14ac:dyDescent="0.45">
      <c r="A20" s="169">
        <v>12</v>
      </c>
      <c r="B20" s="165"/>
      <c r="C20" s="426"/>
      <c r="D20" s="229"/>
      <c r="E20" s="432"/>
      <c r="F20" s="428"/>
      <c r="G20" s="369" t="s">
        <v>357</v>
      </c>
      <c r="H20" s="180"/>
      <c r="I20" s="189">
        <f>'S6.Actual Expenditure Capex'!J10</f>
        <v>0</v>
      </c>
      <c r="J20" s="1017" t="e">
        <f t="shared" si="0"/>
        <v>#DIV/0!</v>
      </c>
      <c r="K20" s="528"/>
      <c r="L20" s="985">
        <f>'S6.Actual Expenditure Capex'!K10</f>
        <v>0</v>
      </c>
      <c r="M20" s="1017" t="e">
        <f t="shared" si="1"/>
        <v>#DIV/0!</v>
      </c>
      <c r="N20" s="163"/>
      <c r="O20" s="31" t="s">
        <v>300</v>
      </c>
    </row>
    <row r="21" spans="1:21" ht="15" customHeight="1" thickBot="1" x14ac:dyDescent="0.5">
      <c r="A21" s="169">
        <v>13</v>
      </c>
      <c r="B21" s="165"/>
      <c r="C21" s="426"/>
      <c r="D21" s="229"/>
      <c r="E21" s="432"/>
      <c r="F21" s="428"/>
      <c r="G21" s="369" t="s">
        <v>358</v>
      </c>
      <c r="H21" s="180"/>
      <c r="I21" s="189">
        <f>'S6.Actual Expenditure Capex'!J11</f>
        <v>0</v>
      </c>
      <c r="J21" s="1018" t="e">
        <f t="shared" si="0"/>
        <v>#DIV/0!</v>
      </c>
      <c r="K21" s="528"/>
      <c r="L21" s="985">
        <f>'S6.Actual Expenditure Capex'!K11</f>
        <v>0</v>
      </c>
      <c r="M21" s="1018" t="e">
        <f t="shared" si="1"/>
        <v>#DIV/0!</v>
      </c>
      <c r="N21" s="163"/>
      <c r="O21" s="31" t="s">
        <v>300</v>
      </c>
    </row>
    <row r="22" spans="1:21" ht="15" customHeight="1" thickBot="1" x14ac:dyDescent="0.5">
      <c r="A22" s="169">
        <v>14</v>
      </c>
      <c r="B22" s="165"/>
      <c r="C22" s="426"/>
      <c r="D22" s="229"/>
      <c r="E22" s="428"/>
      <c r="F22" s="428"/>
      <c r="G22" s="433"/>
      <c r="H22" s="179">
        <f>SUM(H19:H21)</f>
        <v>0</v>
      </c>
      <c r="I22" s="179">
        <f t="shared" ref="I22" si="2">SUM(I19:I21)</f>
        <v>0</v>
      </c>
      <c r="J22" s="1019" t="e">
        <f t="shared" si="0"/>
        <v>#DIV/0!</v>
      </c>
      <c r="K22" s="650">
        <f>SUM(K19:K21)</f>
        <v>0</v>
      </c>
      <c r="L22" s="650"/>
      <c r="M22" s="1019" t="e">
        <f t="shared" si="1"/>
        <v>#DIV/0!</v>
      </c>
      <c r="N22" s="163"/>
    </row>
    <row r="23" spans="1:21" ht="15" customHeight="1" x14ac:dyDescent="0.45">
      <c r="A23" s="169">
        <v>15</v>
      </c>
      <c r="B23" s="165"/>
      <c r="C23" s="428"/>
      <c r="D23" s="229"/>
      <c r="E23" s="167" t="s">
        <v>359</v>
      </c>
      <c r="F23" s="428"/>
      <c r="G23" s="433" t="s">
        <v>360</v>
      </c>
      <c r="H23" s="180"/>
      <c r="I23" s="189">
        <f>'S6.Actual Expenditure Capex'!J13</f>
        <v>0</v>
      </c>
      <c r="J23" s="1017" t="e">
        <f t="shared" si="0"/>
        <v>#DIV/0!</v>
      </c>
      <c r="K23" s="528"/>
      <c r="L23" s="985">
        <f>'S6.Actual Expenditure Capex'!K13</f>
        <v>0</v>
      </c>
      <c r="M23" s="1017" t="e">
        <f t="shared" si="1"/>
        <v>#DIV/0!</v>
      </c>
      <c r="N23" s="163"/>
      <c r="O23" s="31" t="s">
        <v>300</v>
      </c>
    </row>
    <row r="24" spans="1:21" ht="15" customHeight="1" thickBot="1" x14ac:dyDescent="0.5">
      <c r="A24" s="169">
        <v>16</v>
      </c>
      <c r="B24" s="165"/>
      <c r="C24" s="426"/>
      <c r="D24" s="229"/>
      <c r="E24" s="432"/>
      <c r="F24" s="428"/>
      <c r="G24" s="433" t="s">
        <v>361</v>
      </c>
      <c r="H24" s="180"/>
      <c r="I24" s="189">
        <f>'S6.Actual Expenditure Capex'!J14</f>
        <v>0</v>
      </c>
      <c r="J24" s="1018" t="e">
        <f t="shared" si="0"/>
        <v>#DIV/0!</v>
      </c>
      <c r="K24" s="528"/>
      <c r="L24" s="985">
        <f>'S6.Actual Expenditure Capex'!K14</f>
        <v>0</v>
      </c>
      <c r="M24" s="1018" t="e">
        <f t="shared" si="1"/>
        <v>#DIV/0!</v>
      </c>
      <c r="N24" s="163"/>
      <c r="O24" s="31" t="s">
        <v>300</v>
      </c>
    </row>
    <row r="25" spans="1:21" ht="15" customHeight="1" thickBot="1" x14ac:dyDescent="0.5">
      <c r="A25" s="169">
        <v>17</v>
      </c>
      <c r="B25" s="165"/>
      <c r="C25" s="426"/>
      <c r="D25" s="229"/>
      <c r="E25" s="428"/>
      <c r="F25" s="428"/>
      <c r="G25" s="435"/>
      <c r="H25" s="179">
        <f>SUM(H23:H24)</f>
        <v>0</v>
      </c>
      <c r="I25" s="179">
        <f>SUM(I23:I24)</f>
        <v>0</v>
      </c>
      <c r="J25" s="1019" t="e">
        <f t="shared" si="0"/>
        <v>#DIV/0!</v>
      </c>
      <c r="K25" s="650">
        <f>SUM(K23:K24)</f>
        <v>0</v>
      </c>
      <c r="L25" s="650"/>
      <c r="M25" s="1019" t="e">
        <f t="shared" si="1"/>
        <v>#DIV/0!</v>
      </c>
      <c r="N25" s="426"/>
    </row>
    <row r="26" spans="1:21" ht="15" customHeight="1" x14ac:dyDescent="0.45">
      <c r="A26" s="169">
        <v>18</v>
      </c>
      <c r="B26" s="165"/>
      <c r="C26" s="428"/>
      <c r="D26" s="428"/>
      <c r="E26" s="167" t="s">
        <v>362</v>
      </c>
      <c r="F26" s="428"/>
      <c r="G26" s="171" t="s">
        <v>363</v>
      </c>
      <c r="H26" s="180"/>
      <c r="I26" s="449">
        <f>'S6.Actual Expenditure Capex'!J16</f>
        <v>0</v>
      </c>
      <c r="J26" s="1017" t="e">
        <f t="shared" si="0"/>
        <v>#DIV/0!</v>
      </c>
      <c r="K26" s="528"/>
      <c r="L26" s="985">
        <f>'S6.Actual Expenditure Capex'!K16</f>
        <v>0</v>
      </c>
      <c r="M26" s="1017" t="e">
        <f t="shared" si="1"/>
        <v>#DIV/0!</v>
      </c>
      <c r="N26" s="171"/>
      <c r="O26" s="31" t="s">
        <v>300</v>
      </c>
      <c r="U26" s="171"/>
    </row>
    <row r="27" spans="1:21" ht="15" customHeight="1" x14ac:dyDescent="0.45">
      <c r="A27" s="169">
        <v>19</v>
      </c>
      <c r="B27" s="165"/>
      <c r="C27" s="426"/>
      <c r="D27" s="229"/>
      <c r="E27" s="432"/>
      <c r="F27" s="428"/>
      <c r="G27" s="171" t="s">
        <v>364</v>
      </c>
      <c r="H27" s="180"/>
      <c r="I27" s="449">
        <f>'S6.Actual Expenditure Capex'!J17</f>
        <v>0</v>
      </c>
      <c r="J27" s="1017" t="e">
        <f t="shared" si="0"/>
        <v>#DIV/0!</v>
      </c>
      <c r="K27" s="528"/>
      <c r="L27" s="985">
        <f>'S6.Actual Expenditure Capex'!K17</f>
        <v>0</v>
      </c>
      <c r="M27" s="1017" t="e">
        <f t="shared" si="1"/>
        <v>#DIV/0!</v>
      </c>
      <c r="N27" s="163"/>
      <c r="O27" s="31" t="s">
        <v>300</v>
      </c>
      <c r="U27" s="171"/>
    </row>
    <row r="28" spans="1:21" ht="15" customHeight="1" thickBot="1" x14ac:dyDescent="0.5">
      <c r="A28" s="169">
        <v>20</v>
      </c>
      <c r="B28" s="165"/>
      <c r="C28" s="426"/>
      <c r="D28" s="229"/>
      <c r="E28" s="432"/>
      <c r="F28" s="428"/>
      <c r="G28" s="171" t="s">
        <v>365</v>
      </c>
      <c r="H28" s="180"/>
      <c r="I28" s="449">
        <f>'S6.Actual Expenditure Capex'!J18</f>
        <v>0</v>
      </c>
      <c r="J28" s="1018" t="e">
        <f t="shared" si="0"/>
        <v>#DIV/0!</v>
      </c>
      <c r="K28" s="528"/>
      <c r="L28" s="985">
        <f>'S6.Actual Expenditure Capex'!K18</f>
        <v>0</v>
      </c>
      <c r="M28" s="1018" t="e">
        <f t="shared" si="1"/>
        <v>#DIV/0!</v>
      </c>
      <c r="N28" s="163"/>
      <c r="O28" s="31" t="s">
        <v>300</v>
      </c>
      <c r="U28" s="171"/>
    </row>
    <row r="29" spans="1:21" ht="15" customHeight="1" thickBot="1" x14ac:dyDescent="0.5">
      <c r="A29" s="169">
        <v>21</v>
      </c>
      <c r="B29" s="165"/>
      <c r="C29" s="426"/>
      <c r="D29" s="229"/>
      <c r="E29" s="428"/>
      <c r="F29" s="428"/>
      <c r="G29" s="435"/>
      <c r="H29" s="179">
        <f>SUM(H26:H28)</f>
        <v>0</v>
      </c>
      <c r="I29" s="179">
        <f t="shared" ref="I29" si="3">SUM(I26:I28)</f>
        <v>0</v>
      </c>
      <c r="J29" s="1019" t="e">
        <f t="shared" si="0"/>
        <v>#DIV/0!</v>
      </c>
      <c r="K29" s="650">
        <f>SUM(K26:K28)</f>
        <v>0</v>
      </c>
      <c r="L29" s="650"/>
      <c r="M29" s="1019" t="e">
        <f t="shared" si="1"/>
        <v>#DIV/0!</v>
      </c>
      <c r="N29" s="163"/>
      <c r="U29" s="171"/>
    </row>
    <row r="30" spans="1:21" ht="15" customHeight="1" x14ac:dyDescent="0.45">
      <c r="A30" s="169">
        <v>22</v>
      </c>
      <c r="B30" s="165"/>
      <c r="C30" s="428"/>
      <c r="D30" s="428"/>
      <c r="E30" s="167" t="s">
        <v>366</v>
      </c>
      <c r="F30" s="428"/>
      <c r="G30" s="171" t="s">
        <v>367</v>
      </c>
      <c r="H30" s="180"/>
      <c r="I30" s="449">
        <f>'S6.Actual Expenditure Capex'!J20</f>
        <v>0</v>
      </c>
      <c r="J30" s="1017" t="e">
        <f t="shared" si="0"/>
        <v>#DIV/0!</v>
      </c>
      <c r="K30" s="528"/>
      <c r="L30" s="985">
        <f>'S6.Actual Expenditure Capex'!K20</f>
        <v>0</v>
      </c>
      <c r="M30" s="1017" t="e">
        <f t="shared" si="1"/>
        <v>#DIV/0!</v>
      </c>
      <c r="N30" s="163"/>
      <c r="O30" s="31" t="s">
        <v>300</v>
      </c>
      <c r="U30" s="171"/>
    </row>
    <row r="31" spans="1:21" ht="15" customHeight="1" x14ac:dyDescent="0.45">
      <c r="A31" s="169">
        <v>23</v>
      </c>
      <c r="B31" s="165"/>
      <c r="C31" s="426"/>
      <c r="D31" s="229"/>
      <c r="E31" s="436"/>
      <c r="F31" s="428"/>
      <c r="G31" s="171" t="s">
        <v>368</v>
      </c>
      <c r="H31" s="180"/>
      <c r="I31" s="449">
        <f>'S6.Actual Expenditure Capex'!J21</f>
        <v>0</v>
      </c>
      <c r="J31" s="1017" t="e">
        <f t="shared" si="0"/>
        <v>#DIV/0!</v>
      </c>
      <c r="K31" s="528"/>
      <c r="L31" s="985">
        <f>'S6.Actual Expenditure Capex'!K21</f>
        <v>0</v>
      </c>
      <c r="M31" s="1017" t="e">
        <f t="shared" si="1"/>
        <v>#DIV/0!</v>
      </c>
      <c r="N31" s="163"/>
      <c r="O31" s="31" t="s">
        <v>300</v>
      </c>
      <c r="U31" s="171"/>
    </row>
    <row r="32" spans="1:21" ht="15" customHeight="1" x14ac:dyDescent="0.45">
      <c r="A32" s="169">
        <v>24</v>
      </c>
      <c r="B32" s="165"/>
      <c r="C32" s="426"/>
      <c r="D32" s="181"/>
      <c r="E32" s="436"/>
      <c r="F32" s="428"/>
      <c r="G32" s="171" t="s">
        <v>369</v>
      </c>
      <c r="H32" s="180"/>
      <c r="I32" s="449">
        <f>'S6.Actual Expenditure Capex'!J22</f>
        <v>0</v>
      </c>
      <c r="J32" s="1018" t="e">
        <f t="shared" si="0"/>
        <v>#DIV/0!</v>
      </c>
      <c r="K32" s="528"/>
      <c r="L32" s="985">
        <f>'S6.Actual Expenditure Capex'!K22</f>
        <v>0</v>
      </c>
      <c r="M32" s="1018" t="e">
        <f t="shared" si="1"/>
        <v>#DIV/0!</v>
      </c>
      <c r="N32" s="163"/>
      <c r="O32" s="31" t="s">
        <v>300</v>
      </c>
      <c r="U32" s="171"/>
    </row>
    <row r="33" spans="1:21" ht="15" customHeight="1" thickBot="1" x14ac:dyDescent="0.5">
      <c r="A33" s="169">
        <v>25</v>
      </c>
      <c r="B33" s="165"/>
      <c r="C33" s="426"/>
      <c r="D33" s="181"/>
      <c r="E33" s="428"/>
      <c r="F33" s="428"/>
      <c r="G33" s="171" t="s">
        <v>370</v>
      </c>
      <c r="H33" s="180"/>
      <c r="I33" s="449">
        <f>'S6.Actual Expenditure Capex'!J23</f>
        <v>0</v>
      </c>
      <c r="J33" s="1017" t="e">
        <f t="shared" si="0"/>
        <v>#DIV/0!</v>
      </c>
      <c r="K33" s="528"/>
      <c r="L33" s="985">
        <f>'S6.Actual Expenditure Capex'!K23</f>
        <v>0</v>
      </c>
      <c r="M33" s="1017" t="e">
        <f t="shared" si="1"/>
        <v>#DIV/0!</v>
      </c>
      <c r="N33" s="163"/>
      <c r="O33" s="31" t="s">
        <v>300</v>
      </c>
      <c r="U33" s="171"/>
    </row>
    <row r="34" spans="1:21" ht="15" customHeight="1" thickBot="1" x14ac:dyDescent="0.5">
      <c r="A34" s="169">
        <v>26</v>
      </c>
      <c r="B34" s="165"/>
      <c r="C34" s="426"/>
      <c r="D34" s="181"/>
      <c r="E34" s="428"/>
      <c r="F34" s="428"/>
      <c r="G34" s="171"/>
      <c r="H34" s="179">
        <f>SUM(H30:H33)</f>
        <v>0</v>
      </c>
      <c r="I34" s="179">
        <f>SUM(I30:I33)</f>
        <v>0</v>
      </c>
      <c r="J34" s="1019" t="e">
        <f t="shared" si="0"/>
        <v>#DIV/0!</v>
      </c>
      <c r="K34" s="650">
        <f>SUM(K30:K33)</f>
        <v>0</v>
      </c>
      <c r="L34" s="650"/>
      <c r="M34" s="1019" t="e">
        <f t="shared" si="1"/>
        <v>#DIV/0!</v>
      </c>
      <c r="N34" s="163"/>
      <c r="U34" s="171"/>
    </row>
    <row r="35" spans="1:21" ht="15" customHeight="1" thickBot="1" x14ac:dyDescent="0.5">
      <c r="A35" s="169">
        <v>27</v>
      </c>
      <c r="B35" s="165"/>
      <c r="C35" s="426"/>
      <c r="D35" s="181"/>
      <c r="E35" s="167" t="s">
        <v>396</v>
      </c>
      <c r="F35" s="428"/>
      <c r="G35" s="433" t="s">
        <v>371</v>
      </c>
      <c r="H35" s="180"/>
      <c r="I35" s="449">
        <f>'S6.Actual Expenditure Capex'!J26</f>
        <v>0</v>
      </c>
      <c r="J35" s="1018" t="e">
        <f t="shared" si="0"/>
        <v>#DIV/0!</v>
      </c>
      <c r="K35" s="528"/>
      <c r="L35" s="985">
        <f>'S6.Actual Expenditure Capex'!K25</f>
        <v>0</v>
      </c>
      <c r="M35" s="1018" t="e">
        <f t="shared" si="1"/>
        <v>#DIV/0!</v>
      </c>
      <c r="N35" s="163"/>
      <c r="O35" s="31" t="s">
        <v>300</v>
      </c>
      <c r="U35" s="171"/>
    </row>
    <row r="36" spans="1:21" ht="15" customHeight="1" thickBot="1" x14ac:dyDescent="0.5">
      <c r="A36" s="169">
        <v>28</v>
      </c>
      <c r="B36" s="165"/>
      <c r="C36" s="426"/>
      <c r="D36" s="428"/>
      <c r="E36" s="181" t="s">
        <v>372</v>
      </c>
      <c r="F36" s="428"/>
      <c r="G36" s="426"/>
      <c r="H36" s="179">
        <f>H22+H25+H29+H34+H35</f>
        <v>0</v>
      </c>
      <c r="I36" s="179">
        <f>I22+I25+I29+I34+I35</f>
        <v>0</v>
      </c>
      <c r="J36" s="1019" t="e">
        <f t="shared" si="0"/>
        <v>#DIV/0!</v>
      </c>
      <c r="K36" s="650">
        <f>K22+K25+K29+K34+K35</f>
        <v>0</v>
      </c>
      <c r="L36" s="650"/>
      <c r="M36" s="1019" t="e">
        <f t="shared" si="1"/>
        <v>#DIV/0!</v>
      </c>
      <c r="N36" s="163"/>
      <c r="T36" s="433"/>
      <c r="U36" s="171"/>
    </row>
    <row r="37" spans="1:21" ht="15" customHeight="1" x14ac:dyDescent="0.45">
      <c r="A37" s="169">
        <v>29</v>
      </c>
      <c r="B37" s="165"/>
      <c r="C37" s="426"/>
      <c r="D37" s="181"/>
      <c r="E37" s="428"/>
      <c r="F37" s="428"/>
      <c r="G37" s="426"/>
      <c r="H37" s="363"/>
      <c r="I37" s="363"/>
      <c r="J37" s="732"/>
      <c r="K37" s="732"/>
      <c r="L37" s="732"/>
      <c r="M37" s="450"/>
      <c r="N37" s="163"/>
      <c r="T37" s="433"/>
      <c r="U37" s="171"/>
    </row>
    <row r="38" spans="1:21" ht="15" customHeight="1" x14ac:dyDescent="0.45">
      <c r="A38" s="169">
        <v>30</v>
      </c>
      <c r="B38" s="165"/>
      <c r="C38" s="428"/>
      <c r="D38" s="181"/>
      <c r="E38" s="167" t="s">
        <v>396</v>
      </c>
      <c r="F38" s="428"/>
      <c r="G38" s="433" t="s">
        <v>373</v>
      </c>
      <c r="H38" s="180"/>
      <c r="I38" s="449">
        <f>'S6.Actual Expenditure Capex'!J29</f>
        <v>0</v>
      </c>
      <c r="J38" s="1017" t="e">
        <f>(H38-I38)/H38</f>
        <v>#DIV/0!</v>
      </c>
      <c r="K38" s="528"/>
      <c r="L38" s="985">
        <f>'S6.Actual Expenditure Capex'!K28</f>
        <v>0</v>
      </c>
      <c r="M38" s="1017" t="e">
        <f>(K38-L38)/K38</f>
        <v>#DIV/0!</v>
      </c>
      <c r="N38" s="163"/>
      <c r="O38" s="31" t="s">
        <v>300</v>
      </c>
      <c r="T38" s="433"/>
      <c r="U38" s="171"/>
    </row>
    <row r="39" spans="1:21" ht="15" customHeight="1" thickBot="1" x14ac:dyDescent="0.5">
      <c r="A39" s="169">
        <v>31</v>
      </c>
      <c r="B39" s="165"/>
      <c r="C39" s="426"/>
      <c r="D39" s="181"/>
      <c r="E39" s="428"/>
      <c r="F39" s="428"/>
      <c r="G39" s="433" t="s">
        <v>1103</v>
      </c>
      <c r="H39" s="180"/>
      <c r="I39" s="449">
        <f>'S6.Actual Expenditure Capex'!J30</f>
        <v>0</v>
      </c>
      <c r="J39" s="1018" t="e">
        <f>(H39-I39)/H39</f>
        <v>#DIV/0!</v>
      </c>
      <c r="K39" s="528"/>
      <c r="L39" s="985">
        <f>'S6.Actual Expenditure Capex'!K29</f>
        <v>0</v>
      </c>
      <c r="M39" s="1018" t="e">
        <f>(K39-L39)/K39</f>
        <v>#DIV/0!</v>
      </c>
      <c r="N39" s="163"/>
      <c r="O39" s="31" t="s">
        <v>300</v>
      </c>
      <c r="T39" s="433"/>
      <c r="U39" s="171"/>
    </row>
    <row r="40" spans="1:21" ht="15" customHeight="1" thickBot="1" x14ac:dyDescent="0.5">
      <c r="A40" s="169">
        <v>32</v>
      </c>
      <c r="B40" s="165"/>
      <c r="C40" s="426"/>
      <c r="D40" s="428"/>
      <c r="E40" s="338" t="s">
        <v>374</v>
      </c>
      <c r="F40" s="428"/>
      <c r="G40" s="426"/>
      <c r="H40" s="179">
        <f>SUM(H38:H39)</f>
        <v>0</v>
      </c>
      <c r="I40" s="179">
        <f>SUM(I38:I39)</f>
        <v>0</v>
      </c>
      <c r="J40" s="1019" t="e">
        <f>(H40-I40)/H40</f>
        <v>#DIV/0!</v>
      </c>
      <c r="K40" s="650">
        <f>SUM(K38:K39)</f>
        <v>0</v>
      </c>
      <c r="L40" s="650"/>
      <c r="M40" s="1019" t="e">
        <f>(K40-L40)/K40</f>
        <v>#DIV/0!</v>
      </c>
      <c r="N40" s="163"/>
      <c r="O40" s="31" t="s">
        <v>300</v>
      </c>
      <c r="T40" s="171"/>
      <c r="U40" s="171"/>
    </row>
    <row r="41" spans="1:21" ht="15" customHeight="1" thickBot="1" x14ac:dyDescent="0.5">
      <c r="A41" s="169">
        <v>33</v>
      </c>
      <c r="B41" s="165"/>
      <c r="C41" s="426"/>
      <c r="D41" s="428"/>
      <c r="E41" s="338" t="s">
        <v>375</v>
      </c>
      <c r="F41" s="428"/>
      <c r="G41" s="426"/>
      <c r="H41" s="179">
        <f>H36+H40</f>
        <v>0</v>
      </c>
      <c r="I41" s="179">
        <f>I36+I40</f>
        <v>0</v>
      </c>
      <c r="J41" s="650"/>
      <c r="K41" s="650">
        <f>K36+K40</f>
        <v>0</v>
      </c>
      <c r="L41" s="650"/>
      <c r="M41" s="451">
        <f t="shared" ref="M41" si="4">IF(H41=0,0,(I41-H41)/H41)</f>
        <v>0</v>
      </c>
      <c r="N41" s="163"/>
      <c r="T41" s="171"/>
      <c r="U41" s="171"/>
    </row>
    <row r="42" spans="1:21" ht="29.25" customHeight="1" x14ac:dyDescent="0.55000000000000004">
      <c r="A42" s="169">
        <v>34</v>
      </c>
      <c r="B42" s="165"/>
      <c r="C42" s="227" t="s">
        <v>1041</v>
      </c>
      <c r="D42" s="427"/>
      <c r="E42" s="448"/>
      <c r="F42" s="448"/>
      <c r="G42" s="426"/>
      <c r="H42" s="694" t="s">
        <v>1073</v>
      </c>
      <c r="I42" s="694" t="s">
        <v>393</v>
      </c>
      <c r="J42" s="694"/>
      <c r="K42" s="694" t="s">
        <v>1073</v>
      </c>
      <c r="L42" s="694" t="s">
        <v>393</v>
      </c>
      <c r="M42" s="694"/>
      <c r="N42" s="163"/>
      <c r="T42" s="171"/>
      <c r="U42" s="171"/>
    </row>
    <row r="43" spans="1:21" ht="16.5" customHeight="1" x14ac:dyDescent="0.55000000000000004">
      <c r="A43" s="169">
        <v>35</v>
      </c>
      <c r="B43" s="165"/>
      <c r="C43" s="174"/>
      <c r="D43" s="452"/>
      <c r="E43" s="453"/>
      <c r="F43" s="448"/>
      <c r="G43" s="426"/>
      <c r="H43" s="511" t="s">
        <v>628</v>
      </c>
      <c r="I43" s="511" t="s">
        <v>628</v>
      </c>
      <c r="J43" s="694" t="s">
        <v>394</v>
      </c>
      <c r="K43" s="511" t="s">
        <v>629</v>
      </c>
      <c r="L43" s="511" t="s">
        <v>629</v>
      </c>
      <c r="M43" s="694" t="s">
        <v>394</v>
      </c>
      <c r="N43" s="163"/>
      <c r="T43" s="171"/>
      <c r="U43" s="171"/>
    </row>
    <row r="44" spans="1:21" ht="15" customHeight="1" x14ac:dyDescent="0.45">
      <c r="A44" s="169">
        <v>36</v>
      </c>
      <c r="B44" s="165"/>
      <c r="C44" s="428"/>
      <c r="D44" s="229"/>
      <c r="E44" s="167"/>
      <c r="F44" s="428"/>
      <c r="G44" s="426" t="s">
        <v>348</v>
      </c>
      <c r="H44" s="180"/>
      <c r="I44" s="189">
        <f>'S5.Actual Expenditure Opex'!P10</f>
        <v>0</v>
      </c>
      <c r="J44" s="1017" t="e">
        <f t="shared" ref="J44:J51" si="5">(H44-I44)/H44</f>
        <v>#DIV/0!</v>
      </c>
      <c r="K44" s="528"/>
      <c r="L44" s="985">
        <f>'S5.Actual Expenditure Opex'!Q10</f>
        <v>0</v>
      </c>
      <c r="M44" s="1017" t="e">
        <f t="shared" ref="M44:M51" si="6">(K44-L44)/K44</f>
        <v>#DIV/0!</v>
      </c>
      <c r="N44" s="163"/>
      <c r="O44" s="31" t="s">
        <v>295</v>
      </c>
      <c r="T44" s="171"/>
      <c r="U44" s="171"/>
    </row>
    <row r="45" spans="1:21" ht="15" customHeight="1" x14ac:dyDescent="0.45">
      <c r="A45" s="169">
        <v>37</v>
      </c>
      <c r="B45" s="165"/>
      <c r="C45" s="426"/>
      <c r="D45" s="229"/>
      <c r="E45" s="432"/>
      <c r="F45" s="428"/>
      <c r="G45" s="426" t="s">
        <v>349</v>
      </c>
      <c r="H45" s="180"/>
      <c r="I45" s="531">
        <f>'S5.Actual Expenditure Opex'!P11</f>
        <v>0</v>
      </c>
      <c r="J45" s="1017" t="e">
        <f t="shared" si="5"/>
        <v>#DIV/0!</v>
      </c>
      <c r="K45" s="528"/>
      <c r="L45" s="985">
        <f>'S5.Actual Expenditure Opex'!Q11</f>
        <v>0</v>
      </c>
      <c r="M45" s="1017" t="e">
        <f t="shared" si="6"/>
        <v>#DIV/0!</v>
      </c>
      <c r="N45" s="163"/>
      <c r="O45" s="31" t="s">
        <v>295</v>
      </c>
      <c r="T45" s="171"/>
      <c r="U45" s="171"/>
    </row>
    <row r="46" spans="1:21" ht="15" customHeight="1" x14ac:dyDescent="0.45">
      <c r="A46" s="169">
        <v>38</v>
      </c>
      <c r="B46" s="165"/>
      <c r="C46" s="428"/>
      <c r="D46" s="229"/>
      <c r="E46" s="167"/>
      <c r="F46" s="428"/>
      <c r="G46" s="426" t="s">
        <v>350</v>
      </c>
      <c r="H46" s="180"/>
      <c r="I46" s="531">
        <f>'S5.Actual Expenditure Opex'!P12</f>
        <v>0</v>
      </c>
      <c r="J46" s="1018" t="e">
        <f t="shared" si="5"/>
        <v>#DIV/0!</v>
      </c>
      <c r="K46" s="528"/>
      <c r="L46" s="985">
        <f>'S5.Actual Expenditure Opex'!Q12</f>
        <v>0</v>
      </c>
      <c r="M46" s="1018" t="e">
        <f t="shared" si="6"/>
        <v>#DIV/0!</v>
      </c>
      <c r="N46" s="163"/>
      <c r="O46" s="31" t="s">
        <v>295</v>
      </c>
      <c r="T46" s="171"/>
      <c r="U46" s="171"/>
    </row>
    <row r="47" spans="1:21" ht="15" customHeight="1" x14ac:dyDescent="0.45">
      <c r="A47" s="169">
        <v>39</v>
      </c>
      <c r="B47" s="165"/>
      <c r="C47" s="426"/>
      <c r="D47" s="229"/>
      <c r="E47" s="454"/>
      <c r="F47" s="428"/>
      <c r="G47" s="426" t="s">
        <v>351</v>
      </c>
      <c r="H47" s="180"/>
      <c r="I47" s="531">
        <f>'S5.Actual Expenditure Opex'!P13</f>
        <v>0</v>
      </c>
      <c r="J47" s="1017" t="e">
        <f t="shared" si="5"/>
        <v>#DIV/0!</v>
      </c>
      <c r="K47" s="528"/>
      <c r="L47" s="985">
        <f>'S5.Actual Expenditure Opex'!Q13</f>
        <v>0</v>
      </c>
      <c r="M47" s="1017" t="e">
        <f t="shared" si="6"/>
        <v>#DIV/0!</v>
      </c>
      <c r="N47" s="163"/>
      <c r="O47" s="31" t="s">
        <v>295</v>
      </c>
      <c r="T47" s="171"/>
      <c r="U47" s="171"/>
    </row>
    <row r="48" spans="1:21" ht="15" customHeight="1" x14ac:dyDescent="0.45">
      <c r="A48" s="169">
        <v>40</v>
      </c>
      <c r="B48" s="165"/>
      <c r="C48" s="426"/>
      <c r="D48" s="229"/>
      <c r="E48" s="454"/>
      <c r="F48" s="428"/>
      <c r="G48" s="426" t="s">
        <v>352</v>
      </c>
      <c r="H48" s="180"/>
      <c r="I48" s="531">
        <f>'S5.Actual Expenditure Opex'!P14</f>
        <v>0</v>
      </c>
      <c r="J48" s="1017" t="e">
        <f t="shared" si="5"/>
        <v>#DIV/0!</v>
      </c>
      <c r="K48" s="528"/>
      <c r="L48" s="985">
        <f>'S5.Actual Expenditure Opex'!Q14</f>
        <v>0</v>
      </c>
      <c r="M48" s="1017" t="e">
        <f t="shared" si="6"/>
        <v>#DIV/0!</v>
      </c>
      <c r="N48" s="163"/>
      <c r="O48" s="31" t="s">
        <v>295</v>
      </c>
      <c r="T48" s="181"/>
      <c r="U48" s="171"/>
    </row>
    <row r="49" spans="1:15" ht="15" customHeight="1" thickBot="1" x14ac:dyDescent="0.5">
      <c r="A49" s="169">
        <v>41</v>
      </c>
      <c r="B49" s="165"/>
      <c r="C49" s="426"/>
      <c r="D49" s="229"/>
      <c r="E49" s="428"/>
      <c r="F49" s="428"/>
      <c r="G49" s="426" t="s">
        <v>346</v>
      </c>
      <c r="H49" s="180"/>
      <c r="I49" s="531">
        <f>'S5.Actual Expenditure Opex'!P15</f>
        <v>0</v>
      </c>
      <c r="J49" s="1017" t="e">
        <f t="shared" si="5"/>
        <v>#DIV/0!</v>
      </c>
      <c r="K49" s="528"/>
      <c r="L49" s="985">
        <f>'S5.Actual Expenditure Opex'!Q15</f>
        <v>0</v>
      </c>
      <c r="M49" s="1017" t="e">
        <f t="shared" si="6"/>
        <v>#DIV/0!</v>
      </c>
      <c r="N49" s="163"/>
      <c r="O49" s="31" t="s">
        <v>295</v>
      </c>
    </row>
    <row r="50" spans="1:15" ht="15" customHeight="1" thickBot="1" x14ac:dyDescent="0.5">
      <c r="A50" s="169">
        <v>42</v>
      </c>
      <c r="B50" s="165"/>
      <c r="C50" s="428"/>
      <c r="D50" s="411"/>
      <c r="E50" s="411" t="s">
        <v>397</v>
      </c>
      <c r="F50" s="428"/>
      <c r="G50" s="428"/>
      <c r="H50" s="179">
        <f>SUM(H42:H49)</f>
        <v>0</v>
      </c>
      <c r="I50" s="179">
        <f>SUM(I44:I49)</f>
        <v>0</v>
      </c>
      <c r="J50" s="1019" t="e">
        <f t="shared" si="5"/>
        <v>#DIV/0!</v>
      </c>
      <c r="K50" s="650">
        <f>SUM(K42:K49)</f>
        <v>0</v>
      </c>
      <c r="L50" s="650"/>
      <c r="M50" s="1019" t="e">
        <f t="shared" si="6"/>
        <v>#DIV/0!</v>
      </c>
      <c r="N50" s="163"/>
    </row>
    <row r="51" spans="1:15" ht="15" customHeight="1" x14ac:dyDescent="0.45">
      <c r="A51" s="169">
        <v>43</v>
      </c>
      <c r="B51" s="165"/>
      <c r="C51" s="428"/>
      <c r="D51" s="229"/>
      <c r="E51" s="167"/>
      <c r="F51" s="428"/>
      <c r="G51" s="426" t="s">
        <v>333</v>
      </c>
      <c r="H51" s="180"/>
      <c r="I51" s="531">
        <f>'S5.Actual Expenditure Opex'!P17</f>
        <v>0</v>
      </c>
      <c r="J51" s="1017" t="e">
        <f t="shared" si="5"/>
        <v>#DIV/0!</v>
      </c>
      <c r="K51" s="528"/>
      <c r="L51" s="985">
        <f>'S5.Actual Expenditure Opex'!Q17</f>
        <v>0</v>
      </c>
      <c r="M51" s="1017" t="e">
        <f t="shared" si="6"/>
        <v>#DIV/0!</v>
      </c>
      <c r="N51" s="163"/>
      <c r="O51" s="31" t="s">
        <v>295</v>
      </c>
    </row>
    <row r="52" spans="1:15" ht="15" customHeight="1" x14ac:dyDescent="0.45">
      <c r="A52" s="169">
        <v>44</v>
      </c>
      <c r="B52" s="165"/>
      <c r="C52" s="426"/>
      <c r="D52" s="229"/>
      <c r="E52" s="428"/>
      <c r="F52" s="428"/>
      <c r="G52" s="426" t="s">
        <v>1102</v>
      </c>
      <c r="H52" s="180"/>
      <c r="I52" s="531">
        <f>'S5.Actual Expenditure Opex'!P18</f>
        <v>0</v>
      </c>
      <c r="J52" s="1017" t="e">
        <f t="shared" ref="J52:J53" si="7">(H52-I52)/H52</f>
        <v>#DIV/0!</v>
      </c>
      <c r="K52" s="528"/>
      <c r="L52" s="985">
        <f>'S5.Actual Expenditure Opex'!Q18</f>
        <v>0</v>
      </c>
      <c r="M52" s="1017" t="e">
        <f t="shared" ref="M52:M53" si="8">(K52-L52)/K52</f>
        <v>#DIV/0!</v>
      </c>
      <c r="N52" s="163"/>
      <c r="O52" s="31" t="s">
        <v>295</v>
      </c>
    </row>
    <row r="53" spans="1:15" ht="15" customHeight="1" thickBot="1" x14ac:dyDescent="0.5">
      <c r="A53" s="169">
        <v>45</v>
      </c>
      <c r="B53" s="165"/>
      <c r="C53" s="426"/>
      <c r="D53" s="229"/>
      <c r="E53" s="428"/>
      <c r="F53" s="428"/>
      <c r="G53" s="426" t="s">
        <v>334</v>
      </c>
      <c r="H53" s="180"/>
      <c r="I53" s="531">
        <f>'S5.Actual Expenditure Opex'!P19</f>
        <v>0</v>
      </c>
      <c r="J53" s="1017" t="e">
        <f t="shared" si="7"/>
        <v>#DIV/0!</v>
      </c>
      <c r="K53" s="528"/>
      <c r="L53" s="985">
        <f>'S5.Actual Expenditure Opex'!Q19</f>
        <v>0</v>
      </c>
      <c r="M53" s="1017" t="e">
        <f t="shared" si="8"/>
        <v>#DIV/0!</v>
      </c>
      <c r="N53" s="163"/>
      <c r="O53" s="31" t="s">
        <v>295</v>
      </c>
    </row>
    <row r="54" spans="1:15" ht="15" customHeight="1" thickBot="1" x14ac:dyDescent="0.5">
      <c r="A54" s="169">
        <v>46</v>
      </c>
      <c r="B54" s="165"/>
      <c r="C54" s="428"/>
      <c r="D54" s="411"/>
      <c r="E54" s="411" t="s">
        <v>125</v>
      </c>
      <c r="F54" s="428"/>
      <c r="G54" s="165"/>
      <c r="H54" s="179">
        <f>SUM(H52:H53)</f>
        <v>0</v>
      </c>
      <c r="I54" s="179">
        <f>SUM(I51:I53)</f>
        <v>0</v>
      </c>
      <c r="J54" s="1019" t="e">
        <f>(H54-I54)/H54</f>
        <v>#DIV/0!</v>
      </c>
      <c r="K54" s="650">
        <f>SUM(K52:K53)</f>
        <v>0</v>
      </c>
      <c r="L54" s="650"/>
      <c r="M54" s="1019" t="e">
        <f>(K54-L54)/K54</f>
        <v>#DIV/0!</v>
      </c>
      <c r="N54" s="163"/>
    </row>
    <row r="55" spans="1:15" ht="15" customHeight="1" thickBot="1" x14ac:dyDescent="0.5">
      <c r="A55" s="169">
        <v>47</v>
      </c>
      <c r="B55" s="165"/>
      <c r="C55" s="428"/>
      <c r="D55" s="229"/>
      <c r="E55" s="229" t="s">
        <v>1042</v>
      </c>
      <c r="F55" s="428"/>
      <c r="G55" s="165"/>
      <c r="H55" s="179">
        <f>H51+H54</f>
        <v>0</v>
      </c>
      <c r="I55" s="179">
        <f>I51+I54</f>
        <v>0</v>
      </c>
      <c r="J55" s="1019" t="e">
        <f>(H55-I55)/H55</f>
        <v>#DIV/0!</v>
      </c>
      <c r="K55" s="650">
        <f>K51+K54</f>
        <v>0</v>
      </c>
      <c r="L55" s="650"/>
      <c r="M55" s="1019" t="e">
        <f>(K55-L55)/K55</f>
        <v>#DIV/0!</v>
      </c>
      <c r="N55" s="163"/>
    </row>
    <row r="56" spans="1:15" ht="25.5" customHeight="1" x14ac:dyDescent="0.55000000000000004">
      <c r="A56" s="169">
        <v>51</v>
      </c>
      <c r="B56" s="234"/>
      <c r="C56" s="227" t="s">
        <v>1043</v>
      </c>
      <c r="D56" s="427"/>
      <c r="E56" s="448"/>
      <c r="F56" s="448"/>
      <c r="G56" s="426"/>
      <c r="H56" s="694" t="s">
        <v>1073</v>
      </c>
      <c r="I56" s="694" t="s">
        <v>393</v>
      </c>
      <c r="J56" s="694"/>
      <c r="K56" s="694" t="s">
        <v>1073</v>
      </c>
      <c r="L56" s="694" t="s">
        <v>393</v>
      </c>
      <c r="M56" s="694"/>
      <c r="N56" s="243"/>
    </row>
    <row r="57" spans="1:15" s="570" customFormat="1" ht="16.5" customHeight="1" x14ac:dyDescent="0.55000000000000004">
      <c r="A57" s="765"/>
      <c r="B57" s="678"/>
      <c r="C57" s="671"/>
      <c r="D57" s="672"/>
      <c r="E57" s="448"/>
      <c r="F57" s="448"/>
      <c r="G57" s="655"/>
      <c r="H57" s="511" t="s">
        <v>628</v>
      </c>
      <c r="I57" s="511" t="s">
        <v>628</v>
      </c>
      <c r="J57" s="694" t="s">
        <v>394</v>
      </c>
      <c r="K57" s="511" t="s">
        <v>629</v>
      </c>
      <c r="L57" s="511" t="s">
        <v>629</v>
      </c>
      <c r="M57" s="694" t="s">
        <v>394</v>
      </c>
      <c r="N57" s="686"/>
      <c r="O57" s="582"/>
    </row>
    <row r="58" spans="1:15" ht="15" customHeight="1" x14ac:dyDescent="0.45">
      <c r="A58" s="169">
        <v>54</v>
      </c>
      <c r="B58" s="234"/>
      <c r="C58" s="234"/>
      <c r="D58" s="229"/>
      <c r="E58" s="428"/>
      <c r="F58" s="238" t="s">
        <v>522</v>
      </c>
      <c r="G58" s="426"/>
      <c r="H58" s="180"/>
      <c r="I58" s="189">
        <v>0</v>
      </c>
      <c r="J58" s="1017" t="e">
        <f t="shared" ref="J58:J59" si="9">(H58-I58)/H58</f>
        <v>#DIV/0!</v>
      </c>
      <c r="K58" s="985"/>
      <c r="L58" s="985"/>
      <c r="M58" s="1017" t="e">
        <f t="shared" ref="M58:M59" si="10">(K58-L58)/K58</f>
        <v>#DIV/0!</v>
      </c>
      <c r="N58" s="243"/>
      <c r="O58" s="31" t="s">
        <v>295</v>
      </c>
    </row>
    <row r="59" spans="1:15" ht="15" customHeight="1" x14ac:dyDescent="0.45">
      <c r="A59" s="169">
        <v>55</v>
      </c>
      <c r="B59" s="234"/>
      <c r="C59" s="234"/>
      <c r="D59" s="229"/>
      <c r="E59" s="428"/>
      <c r="F59" s="238" t="s">
        <v>117</v>
      </c>
      <c r="G59" s="426"/>
      <c r="H59" s="180"/>
      <c r="I59" s="189">
        <v>0</v>
      </c>
      <c r="J59" s="1017" t="e">
        <f t="shared" si="9"/>
        <v>#DIV/0!</v>
      </c>
      <c r="K59" s="985"/>
      <c r="L59" s="985"/>
      <c r="M59" s="1017" t="e">
        <f t="shared" si="10"/>
        <v>#DIV/0!</v>
      </c>
      <c r="N59" s="243"/>
      <c r="O59" s="31" t="s">
        <v>295</v>
      </c>
    </row>
    <row r="60" spans="1:15" ht="15" customHeight="1" x14ac:dyDescent="0.45">
      <c r="A60" s="169">
        <v>56</v>
      </c>
      <c r="B60" s="234"/>
      <c r="C60" s="234"/>
      <c r="D60" s="229"/>
      <c r="E60" s="234"/>
      <c r="F60" s="234"/>
      <c r="G60" s="426"/>
      <c r="H60" s="165"/>
      <c r="I60" s="165"/>
      <c r="J60" s="641"/>
      <c r="K60" s="641"/>
      <c r="L60" s="641"/>
      <c r="M60" s="346"/>
      <c r="N60" s="243"/>
    </row>
    <row r="61" spans="1:15" ht="15" customHeight="1" x14ac:dyDescent="0.45">
      <c r="A61" s="169">
        <v>57</v>
      </c>
      <c r="B61" s="442"/>
      <c r="C61" s="442" t="s">
        <v>1175</v>
      </c>
      <c r="D61" s="346"/>
      <c r="E61" s="346"/>
      <c r="F61" s="346"/>
      <c r="G61" s="346"/>
      <c r="H61" s="346"/>
      <c r="I61" s="346"/>
      <c r="J61" s="346"/>
      <c r="K61" s="346"/>
      <c r="L61" s="346"/>
      <c r="M61" s="346"/>
      <c r="N61" s="243"/>
    </row>
    <row r="62" spans="1:15" ht="30" customHeight="1" x14ac:dyDescent="0.45">
      <c r="A62" s="169">
        <v>58</v>
      </c>
      <c r="B62" s="442"/>
      <c r="C62" s="1250" t="s">
        <v>1152</v>
      </c>
      <c r="D62" s="1250"/>
      <c r="E62" s="1250"/>
      <c r="F62" s="1250"/>
      <c r="G62" s="1250"/>
      <c r="H62" s="1250"/>
      <c r="I62" s="1250"/>
      <c r="J62" s="1250"/>
      <c r="K62" s="1250"/>
      <c r="L62" s="1250"/>
      <c r="M62" s="1250"/>
      <c r="N62" s="243"/>
    </row>
    <row r="63" spans="1:15" ht="15" customHeight="1" x14ac:dyDescent="0.45">
      <c r="A63" s="169">
        <v>59</v>
      </c>
      <c r="B63" s="455"/>
      <c r="C63" s="362"/>
      <c r="D63" s="362"/>
      <c r="E63" s="362"/>
      <c r="F63" s="362"/>
      <c r="G63" s="362"/>
      <c r="H63" s="362"/>
      <c r="I63" s="362"/>
      <c r="J63" s="1016"/>
      <c r="K63" s="1016"/>
      <c r="L63" s="1016"/>
      <c r="M63" s="362"/>
      <c r="N63" s="456"/>
    </row>
  </sheetData>
  <sheetProtection formatRows="0" insertRows="0"/>
  <mergeCells count="4">
    <mergeCell ref="H2:M2"/>
    <mergeCell ref="H3:M3"/>
    <mergeCell ref="A5:M5"/>
    <mergeCell ref="C62:M62"/>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51:H53 K38:K39 K30:K33 H58:H59 K26:K28 K51:K53 H26:I28 H38:I39 H30:I33 H35:I35 K35" xr:uid="{273B04C9-0593-4411-911C-C9165EF175B9}">
      <formula1>OR(AND(ISNUMBER(H26),H26&gt;=0),AND(ISTEXT(H26),H26="N/A"))</formula1>
    </dataValidation>
    <dataValidation type="decimal" operator="greaterThanOrEqual" allowBlank="1" showInputMessage="1" showErrorMessage="1" error="Decimal values larger than or equal to 0 are accepted" prompt="Please enter a number larger than or equal to 0" sqref="H23:H24 H44:H49 H19:H21 I12 K19:K21 K44:K49 K23:K24 K12:L12 H12:H13" xr:uid="{33BD7A0A-EB94-4D22-91D1-E568297CFFCD}">
      <formula1>0</formula1>
    </dataValidation>
  </dataValidations>
  <pageMargins left="0.70866141732283472" right="0.70866141732283472" top="0.74803149606299213" bottom="0.74803149606299213" header="0.31496062992125984" footer="0.31496062992125984"/>
  <pageSetup paperSize="9" scale="50" fitToHeight="0" orientation="portrait" r:id="rId1"/>
  <headerFooter alignWithMargins="0">
    <oddHeader>&amp;CCommerce Commission Information Disclosure Template</oddHeader>
    <oddFooter>&amp;L&amp;F&amp;C&amp;P&amp;R&amp;A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2AF1E-9323-447B-9410-8E0C9100BA17}">
  <sheetPr>
    <tabColor indexed="45"/>
    <pageSetUpPr fitToPage="1"/>
  </sheetPr>
  <dimension ref="A1:O38"/>
  <sheetViews>
    <sheetView showGridLines="0" view="pageBreakPreview" zoomScaleNormal="100" zoomScaleSheetLayoutView="100" workbookViewId="0">
      <selection activeCell="R8" sqref="R8"/>
    </sheetView>
  </sheetViews>
  <sheetFormatPr defaultColWidth="9.1328125" defaultRowHeight="13.15" x14ac:dyDescent="0.4"/>
  <cols>
    <col min="1" max="1" width="3.73046875" style="1026" customWidth="1"/>
    <col min="2" max="2" width="5.59765625" style="1026" customWidth="1"/>
    <col min="3" max="3" width="41.73046875" style="1026" customWidth="1"/>
    <col min="4" max="4" width="11.86328125" style="1026" customWidth="1"/>
    <col min="5" max="5" width="0.59765625" style="1026" customWidth="1"/>
    <col min="6" max="6" width="13" style="1026" customWidth="1"/>
    <col min="7" max="7" width="0.59765625" style="1026" customWidth="1"/>
    <col min="8" max="8" width="13" style="1026" customWidth="1"/>
    <col min="9" max="9" width="0.59765625" style="1026" customWidth="1"/>
    <col min="10" max="10" width="13" style="1026" customWidth="1"/>
    <col min="11" max="11" width="0.59765625" style="1026" customWidth="1"/>
    <col min="12" max="12" width="13" style="1026" customWidth="1"/>
    <col min="13" max="13" width="2.73046875" style="1026" customWidth="1"/>
    <col min="14" max="16384" width="9.1328125" style="1026"/>
  </cols>
  <sheetData>
    <row r="1" spans="1:15" s="1027" customFormat="1" ht="12.75" customHeight="1" x14ac:dyDescent="0.4">
      <c r="A1" s="1030"/>
      <c r="B1" s="1031"/>
      <c r="C1" s="1031"/>
      <c r="D1" s="1031"/>
      <c r="E1" s="1031"/>
      <c r="F1" s="1031"/>
      <c r="G1" s="1031"/>
      <c r="H1" s="1031"/>
      <c r="I1" s="1031"/>
      <c r="J1" s="1031"/>
      <c r="K1" s="1031"/>
      <c r="L1" s="1031"/>
      <c r="M1" s="1032"/>
      <c r="N1" s="1025"/>
      <c r="O1" s="1026"/>
    </row>
    <row r="2" spans="1:15" s="1027" customFormat="1" ht="16.5" customHeight="1" x14ac:dyDescent="0.55000000000000004">
      <c r="A2" s="1033"/>
      <c r="B2" s="1034"/>
      <c r="C2" s="1034"/>
      <c r="D2" s="773" t="s">
        <v>8</v>
      </c>
      <c r="E2" s="1035" t="s">
        <v>631</v>
      </c>
      <c r="F2" s="1257"/>
      <c r="G2" s="1257"/>
      <c r="H2" s="1257"/>
      <c r="I2" s="1257"/>
      <c r="J2" s="1257"/>
      <c r="K2" s="1257"/>
      <c r="L2" s="1257"/>
      <c r="M2" s="1036"/>
      <c r="N2" s="1025"/>
      <c r="O2" s="1026"/>
    </row>
    <row r="3" spans="1:15" s="1027" customFormat="1" ht="16.5" customHeight="1" x14ac:dyDescent="0.55000000000000004">
      <c r="A3" s="1033"/>
      <c r="B3" s="1034"/>
      <c r="C3" s="1034"/>
      <c r="D3" s="773" t="s">
        <v>122</v>
      </c>
      <c r="E3" s="1035" t="s">
        <v>122</v>
      </c>
      <c r="F3" s="1258" t="str">
        <f>IF(ISNUMBER(CoverSheet!$C$11),CoverSheet!$C$11,"")</f>
        <v/>
      </c>
      <c r="G3" s="1259"/>
      <c r="H3" s="1259"/>
      <c r="I3" s="1259"/>
      <c r="J3" s="1259"/>
      <c r="K3" s="1259"/>
      <c r="L3" s="1260"/>
      <c r="M3" s="1036"/>
      <c r="N3" s="1025"/>
      <c r="O3" s="1026"/>
    </row>
    <row r="4" spans="1:15" s="1027" customFormat="1" ht="20.25" customHeight="1" x14ac:dyDescent="0.65">
      <c r="A4" s="772" t="s">
        <v>632</v>
      </c>
      <c r="B4" s="772"/>
      <c r="C4" s="772"/>
      <c r="D4" s="1034"/>
      <c r="E4" s="1034"/>
      <c r="F4" s="1034"/>
      <c r="G4" s="1034"/>
      <c r="H4" s="1034"/>
      <c r="I4" s="1034"/>
      <c r="J4" s="1034"/>
      <c r="K4" s="1034"/>
      <c r="L4" s="1034"/>
      <c r="M4" s="1036"/>
      <c r="N4" s="1025"/>
      <c r="O4" s="1026"/>
    </row>
    <row r="5" spans="1:15" s="1027" customFormat="1" ht="57.75" customHeight="1" x14ac:dyDescent="0.4">
      <c r="A5" s="1037" t="s">
        <v>579</v>
      </c>
      <c r="B5" s="1182" t="s">
        <v>1187</v>
      </c>
      <c r="C5" s="1183"/>
      <c r="D5" s="1183"/>
      <c r="E5" s="1183"/>
      <c r="F5" s="1183"/>
      <c r="G5" s="1183"/>
      <c r="H5" s="1183"/>
      <c r="I5" s="1183"/>
      <c r="J5" s="1183"/>
      <c r="K5" s="1183"/>
      <c r="L5" s="1034"/>
      <c r="M5" s="1036"/>
      <c r="N5" s="1025"/>
      <c r="O5" s="1026"/>
    </row>
    <row r="6" spans="1:15" s="1027" customFormat="1" ht="3.75" customHeight="1" x14ac:dyDescent="0.4">
      <c r="A6" s="1056"/>
      <c r="B6" s="1020"/>
      <c r="C6" s="1020"/>
      <c r="D6" s="1020"/>
      <c r="E6" s="1020"/>
      <c r="F6" s="1020"/>
      <c r="G6" s="1020"/>
      <c r="H6" s="1020"/>
      <c r="I6" s="1020"/>
      <c r="J6" s="1020"/>
      <c r="K6" s="1020"/>
      <c r="L6" s="1034"/>
      <c r="M6" s="1036"/>
      <c r="N6" s="1025"/>
      <c r="O6" s="1026"/>
    </row>
    <row r="7" spans="1:15" ht="24.95" customHeight="1" x14ac:dyDescent="0.5">
      <c r="A7" s="1038">
        <f>ROW()</f>
        <v>7</v>
      </c>
      <c r="B7" s="1039" t="s">
        <v>633</v>
      </c>
      <c r="C7" s="1040"/>
      <c r="D7" s="1043" t="s">
        <v>19</v>
      </c>
      <c r="E7" s="1043" t="s">
        <v>19</v>
      </c>
      <c r="F7" s="1043" t="s">
        <v>19</v>
      </c>
      <c r="G7" s="1043" t="s">
        <v>19</v>
      </c>
      <c r="H7" s="1043" t="s">
        <v>19</v>
      </c>
      <c r="I7" s="1043" t="s">
        <v>19</v>
      </c>
      <c r="J7" s="1043" t="s">
        <v>19</v>
      </c>
      <c r="K7" s="1043" t="s">
        <v>19</v>
      </c>
      <c r="L7" s="1043" t="s">
        <v>19</v>
      </c>
      <c r="M7" s="1044"/>
      <c r="N7" s="1025"/>
    </row>
    <row r="8" spans="1:15" ht="39.4" x14ac:dyDescent="0.4">
      <c r="A8" s="1038">
        <f>ROW()</f>
        <v>8</v>
      </c>
      <c r="B8" s="1041"/>
      <c r="C8" s="1041"/>
      <c r="D8" s="1045" t="s">
        <v>1083</v>
      </c>
      <c r="E8" s="1042"/>
      <c r="F8" s="1045" t="s">
        <v>634</v>
      </c>
      <c r="G8" s="1042"/>
      <c r="H8" s="1045" t="s">
        <v>1096</v>
      </c>
      <c r="I8" s="1042"/>
      <c r="J8" s="1045" t="s">
        <v>635</v>
      </c>
      <c r="K8" s="1042"/>
      <c r="L8" s="1045" t="s">
        <v>646</v>
      </c>
      <c r="M8" s="1044"/>
      <c r="N8" s="1025"/>
    </row>
    <row r="9" spans="1:15" ht="15.75" customHeight="1" x14ac:dyDescent="0.4">
      <c r="A9" s="1038">
        <f>ROW()</f>
        <v>9</v>
      </c>
      <c r="B9" s="1041"/>
      <c r="C9" s="1041"/>
      <c r="D9" s="1041"/>
      <c r="E9" s="1042"/>
      <c r="F9" s="1041"/>
      <c r="G9" s="1042"/>
      <c r="H9" s="1041"/>
      <c r="I9" s="1042"/>
      <c r="J9" s="1041"/>
      <c r="K9" s="1042"/>
      <c r="L9" s="1041"/>
      <c r="M9" s="1044"/>
      <c r="N9" s="1025"/>
    </row>
    <row r="10" spans="1:15" ht="15" customHeight="1" x14ac:dyDescent="0.4">
      <c r="A10" s="1038">
        <f>ROW()</f>
        <v>10</v>
      </c>
      <c r="B10" s="1041"/>
      <c r="C10" s="1041" t="s">
        <v>636</v>
      </c>
      <c r="D10" s="1052">
        <f>'S2.Regulatory Profit '!P13</f>
        <v>163000</v>
      </c>
      <c r="E10" s="1042"/>
      <c r="F10" s="1028"/>
      <c r="G10" s="1042"/>
      <c r="H10" s="1028"/>
      <c r="I10" s="1042"/>
      <c r="J10" s="1028"/>
      <c r="K10" s="1042"/>
      <c r="L10" s="1028"/>
      <c r="M10" s="1044"/>
      <c r="N10" s="1025"/>
    </row>
    <row r="11" spans="1:15" ht="12.75" customHeight="1" x14ac:dyDescent="0.4">
      <c r="A11" s="1038">
        <f>ROW()</f>
        <v>11</v>
      </c>
      <c r="B11" s="1041"/>
      <c r="C11" s="1041"/>
      <c r="D11" s="1041"/>
      <c r="E11" s="1042"/>
      <c r="F11" s="1041"/>
      <c r="G11" s="1042"/>
      <c r="H11" s="1041"/>
      <c r="I11" s="1042"/>
      <c r="J11" s="1041"/>
      <c r="K11" s="1042"/>
      <c r="L11" s="1041"/>
      <c r="M11" s="1044"/>
      <c r="N11" s="1025"/>
    </row>
    <row r="12" spans="1:15" ht="15" customHeight="1" x14ac:dyDescent="0.4">
      <c r="A12" s="1038">
        <f>ROW()</f>
        <v>12</v>
      </c>
      <c r="B12" s="1041"/>
      <c r="C12" s="1041" t="s">
        <v>1038</v>
      </c>
      <c r="D12" s="1052">
        <f>'S2.Regulatory Profit '!N15</f>
        <v>0</v>
      </c>
      <c r="E12" s="1042"/>
      <c r="F12" s="1028"/>
      <c r="G12" s="1042"/>
      <c r="H12" s="1028"/>
      <c r="I12" s="1042"/>
      <c r="J12" s="1028"/>
      <c r="K12" s="1042"/>
      <c r="L12" s="1028"/>
      <c r="M12" s="1044"/>
      <c r="N12" s="1025"/>
    </row>
    <row r="13" spans="1:15" ht="15.75" customHeight="1" x14ac:dyDescent="0.4">
      <c r="A13" s="1038">
        <f>ROW()</f>
        <v>13</v>
      </c>
      <c r="B13" s="1041"/>
      <c r="C13" s="1261" t="s">
        <v>637</v>
      </c>
      <c r="D13" s="1041"/>
      <c r="E13" s="1042"/>
      <c r="F13" s="1041"/>
      <c r="G13" s="1042"/>
      <c r="H13" s="1041"/>
      <c r="I13" s="1042"/>
      <c r="J13" s="1041"/>
      <c r="K13" s="1042"/>
      <c r="L13" s="1041"/>
      <c r="M13" s="1044"/>
      <c r="N13" s="1025"/>
    </row>
    <row r="14" spans="1:15" ht="15" customHeight="1" x14ac:dyDescent="0.4">
      <c r="A14" s="1038">
        <f>ROW()</f>
        <v>14</v>
      </c>
      <c r="B14" s="1041"/>
      <c r="C14" s="1261"/>
      <c r="D14" s="1052">
        <f>D10-D12</f>
        <v>163000</v>
      </c>
      <c r="E14" s="1042"/>
      <c r="F14" s="1052">
        <f>F10-F12</f>
        <v>0</v>
      </c>
      <c r="G14" s="1042"/>
      <c r="H14" s="1052">
        <f>H10-H12</f>
        <v>0</v>
      </c>
      <c r="I14" s="1042"/>
      <c r="J14" s="1052">
        <f>J10-J12</f>
        <v>0</v>
      </c>
      <c r="K14" s="1042"/>
      <c r="L14" s="1052">
        <f>L10-L12</f>
        <v>0</v>
      </c>
      <c r="M14" s="1044"/>
      <c r="N14" s="1025"/>
    </row>
    <row r="15" spans="1:15" ht="12.75" customHeight="1" x14ac:dyDescent="0.4">
      <c r="A15" s="1038">
        <f>ROW()</f>
        <v>15</v>
      </c>
      <c r="B15" s="1041"/>
      <c r="C15" s="1041"/>
      <c r="D15" s="1041"/>
      <c r="E15" s="1042"/>
      <c r="F15" s="1041"/>
      <c r="G15" s="1042"/>
      <c r="H15" s="1041"/>
      <c r="I15" s="1042"/>
      <c r="J15" s="1041"/>
      <c r="K15" s="1042"/>
      <c r="L15" s="1041"/>
      <c r="M15" s="1044"/>
      <c r="N15" s="1025"/>
    </row>
    <row r="16" spans="1:15" ht="15" customHeight="1" x14ac:dyDescent="0.4">
      <c r="A16" s="1038">
        <f>ROW()</f>
        <v>16</v>
      </c>
      <c r="B16" s="1041"/>
      <c r="C16" s="1046" t="s">
        <v>256</v>
      </c>
      <c r="D16" s="1052">
        <f>'S2.Regulatory Profit '!P21</f>
        <v>0</v>
      </c>
      <c r="E16" s="1042"/>
      <c r="F16" s="1028"/>
      <c r="G16" s="1042"/>
      <c r="H16" s="1028"/>
      <c r="I16" s="1042"/>
      <c r="J16" s="1028"/>
      <c r="K16" s="1042"/>
      <c r="L16" s="1028"/>
      <c r="M16" s="1044"/>
      <c r="N16" s="1025"/>
    </row>
    <row r="17" spans="1:14" ht="15" customHeight="1" x14ac:dyDescent="0.4">
      <c r="A17" s="1038">
        <f>ROW()</f>
        <v>17</v>
      </c>
      <c r="B17" s="1041"/>
      <c r="C17" s="1046" t="s">
        <v>255</v>
      </c>
      <c r="D17" s="1052">
        <f>'S2.Regulatory Profit '!P23</f>
        <v>0</v>
      </c>
      <c r="E17" s="1042"/>
      <c r="F17" s="1028"/>
      <c r="G17" s="1042"/>
      <c r="H17" s="1028"/>
      <c r="I17" s="1042"/>
      <c r="J17" s="1028"/>
      <c r="K17" s="1042"/>
      <c r="L17" s="1028"/>
      <c r="M17" s="1044"/>
      <c r="N17" s="1025"/>
    </row>
    <row r="18" spans="1:14" ht="15" customHeight="1" x14ac:dyDescent="0.4">
      <c r="A18" s="1038">
        <f>ROW()</f>
        <v>18</v>
      </c>
      <c r="B18" s="1041"/>
      <c r="C18" s="1046" t="s">
        <v>169</v>
      </c>
      <c r="D18" s="1052">
        <f>'S2.Regulatory Profit '!P29</f>
        <v>18629.408000000003</v>
      </c>
      <c r="E18" s="1042"/>
      <c r="F18" s="1028"/>
      <c r="G18" s="1042"/>
      <c r="H18" s="1028"/>
      <c r="I18" s="1042"/>
      <c r="J18" s="1028"/>
      <c r="K18" s="1042"/>
      <c r="L18" s="1028"/>
      <c r="M18" s="1044"/>
      <c r="N18" s="1025"/>
    </row>
    <row r="19" spans="1:14" ht="12.75" customHeight="1" x14ac:dyDescent="0.4">
      <c r="A19" s="1038">
        <f>ROW()</f>
        <v>19</v>
      </c>
      <c r="B19" s="1041"/>
      <c r="C19" s="1041"/>
      <c r="D19" s="1041"/>
      <c r="E19" s="1042"/>
      <c r="F19" s="1041"/>
      <c r="G19" s="1042"/>
      <c r="H19" s="1041"/>
      <c r="I19" s="1042"/>
      <c r="J19" s="1041"/>
      <c r="K19" s="1042"/>
      <c r="L19" s="1041"/>
      <c r="M19" s="1044"/>
      <c r="N19" s="1025"/>
    </row>
    <row r="20" spans="1:14" ht="15" customHeight="1" x14ac:dyDescent="0.4">
      <c r="A20" s="1038">
        <f>ROW()</f>
        <v>20</v>
      </c>
      <c r="B20" s="1041"/>
      <c r="C20" s="1041" t="s">
        <v>638</v>
      </c>
      <c r="D20" s="1052">
        <f>D14-D16+D17-D18</f>
        <v>144370.592</v>
      </c>
      <c r="E20" s="1042"/>
      <c r="F20" s="1052">
        <f>F14-F16+F17-F18</f>
        <v>0</v>
      </c>
      <c r="G20" s="1042"/>
      <c r="H20" s="1052">
        <f>H14-H16+H17-H18</f>
        <v>0</v>
      </c>
      <c r="I20" s="1042"/>
      <c r="J20" s="1052">
        <f>J14-J16+J17-J18</f>
        <v>0</v>
      </c>
      <c r="K20" s="1042"/>
      <c r="L20" s="1052">
        <f>L14-L16+L17-L18</f>
        <v>0</v>
      </c>
      <c r="M20" s="1044"/>
      <c r="N20" s="1025"/>
    </row>
    <row r="21" spans="1:14" ht="12.75" customHeight="1" x14ac:dyDescent="0.4">
      <c r="A21" s="1038">
        <f>ROW()</f>
        <v>21</v>
      </c>
      <c r="B21" s="1041"/>
      <c r="C21" s="1041"/>
      <c r="D21" s="1041"/>
      <c r="E21" s="1042"/>
      <c r="F21" s="1041"/>
      <c r="G21" s="1042"/>
      <c r="H21" s="1041"/>
      <c r="I21" s="1042"/>
      <c r="J21" s="1041"/>
      <c r="K21" s="1042"/>
      <c r="L21" s="1041"/>
      <c r="M21" s="1044"/>
      <c r="N21" s="1025"/>
    </row>
    <row r="22" spans="1:14" ht="15" customHeight="1" x14ac:dyDescent="0.4">
      <c r="A22" s="1038">
        <f>ROW()</f>
        <v>22</v>
      </c>
      <c r="B22" s="1041"/>
      <c r="C22" s="1041" t="s">
        <v>639</v>
      </c>
      <c r="D22" s="1052">
        <f>'S4b.ID RAB Value Rolled Forward'!P24</f>
        <v>834976</v>
      </c>
      <c r="E22" s="1042"/>
      <c r="F22" s="1028"/>
      <c r="G22" s="1042"/>
      <c r="H22" s="1028"/>
      <c r="I22" s="1042"/>
      <c r="J22" s="1028"/>
      <c r="K22" s="1042"/>
      <c r="L22" s="1028"/>
      <c r="M22" s="1044"/>
      <c r="N22" s="1025"/>
    </row>
    <row r="23" spans="1:14" ht="12.75" customHeight="1" x14ac:dyDescent="0.4">
      <c r="A23" s="1038">
        <f>ROW()</f>
        <v>23</v>
      </c>
      <c r="B23" s="1041"/>
      <c r="C23" s="1041" t="s">
        <v>347</v>
      </c>
      <c r="D23" s="1052">
        <f>'S4b.ID RAB Value Rolled Forward'!P25</f>
        <v>0</v>
      </c>
      <c r="E23" s="1042"/>
      <c r="F23" s="1028"/>
      <c r="G23" s="1042"/>
      <c r="H23" s="1028"/>
      <c r="I23" s="1042"/>
      <c r="J23" s="1041"/>
      <c r="K23" s="1042"/>
      <c r="L23" s="1028"/>
      <c r="M23" s="1044"/>
      <c r="N23" s="1025"/>
    </row>
    <row r="24" spans="1:14" ht="12.75" customHeight="1" x14ac:dyDescent="0.4">
      <c r="A24" s="1038">
        <f>ROW()</f>
        <v>24</v>
      </c>
      <c r="B24" s="1041"/>
      <c r="C24" s="1041" t="s">
        <v>1046</v>
      </c>
      <c r="D24" s="1052">
        <f>'S4b.ID RAB Value Rolled Forward'!P26</f>
        <v>0</v>
      </c>
      <c r="E24" s="1042"/>
      <c r="F24" s="1028"/>
      <c r="G24" s="1042"/>
      <c r="H24" s="1028"/>
      <c r="I24" s="1042"/>
      <c r="J24" s="1028"/>
      <c r="K24" s="1042"/>
      <c r="L24" s="1028"/>
      <c r="M24" s="1044"/>
      <c r="N24" s="1025"/>
    </row>
    <row r="25" spans="1:14" ht="12.75" customHeight="1" x14ac:dyDescent="0.4">
      <c r="A25" s="1038">
        <f>ROW()</f>
        <v>25</v>
      </c>
      <c r="B25" s="1041"/>
      <c r="C25" s="1149" t="s">
        <v>12</v>
      </c>
      <c r="D25" s="1148"/>
      <c r="E25" s="1148"/>
      <c r="F25" s="1052">
        <f>SUM(F22:F24)</f>
        <v>0</v>
      </c>
      <c r="G25" s="1042"/>
      <c r="H25" s="1052">
        <f>SUM(H22:H24)</f>
        <v>0</v>
      </c>
      <c r="I25" s="1042"/>
      <c r="J25" s="1052">
        <f>SUM(J22:J24)</f>
        <v>0</v>
      </c>
      <c r="K25" s="1042"/>
      <c r="L25" s="1052">
        <f>SUM(L22:L24)</f>
        <v>0</v>
      </c>
      <c r="M25" s="1044"/>
      <c r="N25" s="1025"/>
    </row>
    <row r="26" spans="1:14" ht="24.95" customHeight="1" x14ac:dyDescent="0.5">
      <c r="A26" s="1038">
        <f>ROW()</f>
        <v>26</v>
      </c>
      <c r="B26" s="1039" t="s">
        <v>640</v>
      </c>
      <c r="C26" s="1042"/>
      <c r="D26" s="1042"/>
      <c r="E26" s="1042"/>
      <c r="F26" s="1042"/>
      <c r="G26" s="1042"/>
      <c r="H26" s="1042"/>
      <c r="I26" s="1042"/>
      <c r="J26" s="1041"/>
      <c r="K26" s="1042"/>
      <c r="L26" s="1041"/>
      <c r="M26" s="1053"/>
      <c r="N26" s="1025"/>
    </row>
    <row r="27" spans="1:14" ht="30" customHeight="1" x14ac:dyDescent="0.5">
      <c r="A27" s="1038">
        <f>ROW()</f>
        <v>27</v>
      </c>
      <c r="B27" s="1047" t="s">
        <v>641</v>
      </c>
      <c r="C27" s="1041"/>
      <c r="D27" s="1041"/>
      <c r="E27" s="1042"/>
      <c r="F27" s="1041"/>
      <c r="G27" s="1042"/>
      <c r="H27" s="1042"/>
      <c r="I27" s="1041"/>
      <c r="J27" s="1042"/>
      <c r="K27" s="1041"/>
      <c r="L27" s="1042"/>
      <c r="M27" s="1044"/>
      <c r="N27" s="1025"/>
    </row>
    <row r="28" spans="1:14" ht="12.75" customHeight="1" x14ac:dyDescent="0.4">
      <c r="A28" s="1038">
        <f>ROW()</f>
        <v>28</v>
      </c>
      <c r="B28" s="1041"/>
      <c r="C28" s="1041"/>
      <c r="D28" s="1041"/>
      <c r="E28" s="1042"/>
      <c r="F28" s="1041"/>
      <c r="G28" s="1042"/>
      <c r="H28" s="1041"/>
      <c r="I28" s="1042"/>
      <c r="J28" s="1041"/>
      <c r="K28" s="1042"/>
      <c r="L28" s="1043" t="s">
        <v>19</v>
      </c>
      <c r="M28" s="1044"/>
      <c r="N28" s="1025"/>
    </row>
    <row r="29" spans="1:14" ht="50.1" customHeight="1" x14ac:dyDescent="0.4">
      <c r="A29" s="1038">
        <f>ROW()</f>
        <v>29</v>
      </c>
      <c r="B29" s="1041"/>
      <c r="C29" s="1048" t="s">
        <v>642</v>
      </c>
      <c r="D29" s="1048"/>
      <c r="E29" s="1042"/>
      <c r="F29" s="1040"/>
      <c r="G29" s="1040"/>
      <c r="H29" s="1054" t="s">
        <v>643</v>
      </c>
      <c r="I29" s="1054"/>
      <c r="J29" s="1054"/>
      <c r="K29" s="1042"/>
      <c r="L29" s="1045" t="s">
        <v>644</v>
      </c>
      <c r="M29" s="1044"/>
      <c r="N29" s="1025"/>
    </row>
    <row r="30" spans="1:14" ht="15" customHeight="1" x14ac:dyDescent="0.4">
      <c r="A30" s="1038">
        <f>ROW()</f>
        <v>30</v>
      </c>
      <c r="B30" s="1041"/>
      <c r="C30" s="1251"/>
      <c r="D30" s="1252"/>
      <c r="E30" s="1252"/>
      <c r="F30" s="1253"/>
      <c r="G30" s="1040"/>
      <c r="H30" s="1254" t="s">
        <v>404</v>
      </c>
      <c r="I30" s="1255"/>
      <c r="J30" s="1256"/>
      <c r="K30" s="1042"/>
      <c r="L30" s="1029"/>
      <c r="M30" s="1044"/>
      <c r="N30" s="1025"/>
    </row>
    <row r="31" spans="1:14" ht="15" customHeight="1" x14ac:dyDescent="0.4">
      <c r="A31" s="1038">
        <f>ROW()</f>
        <v>31</v>
      </c>
      <c r="B31" s="1041"/>
      <c r="C31" s="1251"/>
      <c r="D31" s="1252"/>
      <c r="E31" s="1252"/>
      <c r="F31" s="1253"/>
      <c r="G31" s="1040"/>
      <c r="H31" s="1254" t="s">
        <v>404</v>
      </c>
      <c r="I31" s="1255"/>
      <c r="J31" s="1256"/>
      <c r="K31" s="1042"/>
      <c r="L31" s="1029"/>
      <c r="M31" s="1044"/>
      <c r="N31" s="1025"/>
    </row>
    <row r="32" spans="1:14" ht="15" customHeight="1" x14ac:dyDescent="0.4">
      <c r="A32" s="1038">
        <f>ROW()</f>
        <v>32</v>
      </c>
      <c r="B32" s="1041"/>
      <c r="C32" s="1251"/>
      <c r="D32" s="1252"/>
      <c r="E32" s="1252"/>
      <c r="F32" s="1253"/>
      <c r="G32" s="1040"/>
      <c r="H32" s="1254" t="s">
        <v>404</v>
      </c>
      <c r="I32" s="1255"/>
      <c r="J32" s="1256"/>
      <c r="K32" s="1042"/>
      <c r="L32" s="1029"/>
      <c r="M32" s="1044"/>
      <c r="N32" s="1025"/>
    </row>
    <row r="33" spans="1:14" ht="15" customHeight="1" x14ac:dyDescent="0.4">
      <c r="A33" s="1038">
        <f>ROW()</f>
        <v>33</v>
      </c>
      <c r="B33" s="1041"/>
      <c r="C33" s="1251"/>
      <c r="D33" s="1252"/>
      <c r="E33" s="1252"/>
      <c r="F33" s="1253"/>
      <c r="G33" s="1040"/>
      <c r="H33" s="1254" t="s">
        <v>404</v>
      </c>
      <c r="I33" s="1255"/>
      <c r="J33" s="1256"/>
      <c r="K33" s="1042"/>
      <c r="L33" s="1029"/>
      <c r="M33" s="1044"/>
      <c r="N33" s="1025"/>
    </row>
    <row r="34" spans="1:14" ht="15" customHeight="1" x14ac:dyDescent="0.4">
      <c r="A34" s="1038">
        <f>ROW()</f>
        <v>34</v>
      </c>
      <c r="B34" s="1041"/>
      <c r="C34" s="1251"/>
      <c r="D34" s="1252"/>
      <c r="E34" s="1252"/>
      <c r="F34" s="1253"/>
      <c r="G34" s="1040"/>
      <c r="H34" s="1254" t="s">
        <v>404</v>
      </c>
      <c r="I34" s="1255"/>
      <c r="J34" s="1256"/>
      <c r="K34" s="1042"/>
      <c r="L34" s="1029"/>
      <c r="M34" s="1044"/>
      <c r="N34" s="1025"/>
    </row>
    <row r="35" spans="1:14" ht="15" customHeight="1" x14ac:dyDescent="0.4">
      <c r="A35" s="1038">
        <f>ROW()</f>
        <v>35</v>
      </c>
      <c r="B35" s="1041"/>
      <c r="C35" s="1251"/>
      <c r="D35" s="1252"/>
      <c r="E35" s="1252"/>
      <c r="F35" s="1253"/>
      <c r="G35" s="1040"/>
      <c r="H35" s="1254" t="s">
        <v>404</v>
      </c>
      <c r="I35" s="1255"/>
      <c r="J35" s="1256"/>
      <c r="K35" s="1042"/>
      <c r="L35" s="1029"/>
      <c r="M35" s="1044"/>
      <c r="N35" s="1025"/>
    </row>
    <row r="36" spans="1:14" ht="15" customHeight="1" x14ac:dyDescent="0.4">
      <c r="A36" s="1038">
        <f>ROW()</f>
        <v>36</v>
      </c>
      <c r="B36" s="1041"/>
      <c r="C36" s="1251"/>
      <c r="D36" s="1252"/>
      <c r="E36" s="1252"/>
      <c r="F36" s="1253"/>
      <c r="G36" s="1040"/>
      <c r="H36" s="1254" t="s">
        <v>404</v>
      </c>
      <c r="I36" s="1255"/>
      <c r="J36" s="1256"/>
      <c r="K36" s="1042"/>
      <c r="L36" s="1029"/>
      <c r="M36" s="1044"/>
      <c r="N36" s="1025"/>
    </row>
    <row r="37" spans="1:14" ht="12.75" customHeight="1" x14ac:dyDescent="0.4">
      <c r="A37" s="1038">
        <f>ROW()</f>
        <v>37</v>
      </c>
      <c r="B37" s="1041"/>
      <c r="C37" s="1055" t="s">
        <v>645</v>
      </c>
      <c r="D37" s="1041"/>
      <c r="E37" s="1042"/>
      <c r="F37" s="1041"/>
      <c r="G37" s="1042"/>
      <c r="H37" s="1041"/>
      <c r="I37" s="1042"/>
      <c r="J37" s="1041"/>
      <c r="K37" s="1042"/>
      <c r="L37" s="1041"/>
      <c r="M37" s="1044"/>
      <c r="N37" s="1025"/>
    </row>
    <row r="38" spans="1:14" ht="12.75" customHeight="1" x14ac:dyDescent="0.4">
      <c r="A38" s="1038">
        <f>ROW()</f>
        <v>38</v>
      </c>
      <c r="B38" s="1049"/>
      <c r="C38" s="1049"/>
      <c r="D38" s="1049"/>
      <c r="E38" s="1050"/>
      <c r="F38" s="1049"/>
      <c r="G38" s="1050"/>
      <c r="H38" s="1049"/>
      <c r="I38" s="1050"/>
      <c r="J38" s="1049"/>
      <c r="K38" s="1050"/>
      <c r="L38" s="1049"/>
      <c r="M38" s="1051"/>
      <c r="N38" s="1025"/>
    </row>
  </sheetData>
  <sheetProtection formatColumns="0" formatRows="0"/>
  <mergeCells count="18">
    <mergeCell ref="C35:F35"/>
    <mergeCell ref="H35:J35"/>
    <mergeCell ref="C36:F36"/>
    <mergeCell ref="H36:J36"/>
    <mergeCell ref="C34:F34"/>
    <mergeCell ref="H34:J34"/>
    <mergeCell ref="F2:L2"/>
    <mergeCell ref="F3:L3"/>
    <mergeCell ref="C13:C14"/>
    <mergeCell ref="C30:F30"/>
    <mergeCell ref="H30:J30"/>
    <mergeCell ref="C33:F33"/>
    <mergeCell ref="H33:J33"/>
    <mergeCell ref="C31:F31"/>
    <mergeCell ref="H31:J31"/>
    <mergeCell ref="B5:K5"/>
    <mergeCell ref="C32:F32"/>
    <mergeCell ref="H32:J32"/>
  </mergeCells>
  <dataValidations count="3">
    <dataValidation type="custom" allowBlank="1" showInputMessage="1" showErrorMessage="1" errorTitle="Thousands of dollars" error="Numeric values are accepted" promptTitle="Thousands of dollars" sqref="F22:F24 F10 H10 J10 L10 F12 H12 J12 L12 F16:F18 H16:H18 J16:J18 L16:L18 H22:H24 L22:L24 L30:L36 J22 J24" xr:uid="{2CC36F28-BC14-4703-939F-F272D043296C}">
      <formula1>ISNUMBER(F10)</formula1>
    </dataValidation>
    <dataValidation allowBlank="1" showInputMessage="1" promptTitle="Short text entry cell" prompt=" " sqref="C30:F36" xr:uid="{B2CA5F31-3040-4AB4-ABE3-DE560470EFC8}"/>
    <dataValidation type="list" allowBlank="1" showInputMessage="1" showErrorMessage="1" sqref="H30:J36" xr:uid="{6727C4DC-A461-499F-B0C1-15376E85E8DE}">
      <formula1>"[Select one],Net income, Total operational expenditure, Depreciation, Revaluations, Tax expense, Property plant &amp; equipment"</formula1>
    </dataValidation>
  </dataValidations>
  <pageMargins left="0.74803149606299213" right="0.74803149606299213" top="0.98425196850393704" bottom="0.98425196850393704" header="0.51181102362204722" footer="0.51181102362204722"/>
  <pageSetup paperSize="9" scale="72" fitToHeight="10" orientation="portrait" r:id="rId1"/>
  <headerFooter alignWithMargins="0">
    <oddHeader>&amp;CCommerce Commission Information Disclosure Template</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sheetPr>
  <dimension ref="A1:C34"/>
  <sheetViews>
    <sheetView showGridLines="0" tabSelected="1" view="pageBreakPreview" topLeftCell="A28" zoomScaleNormal="100" zoomScaleSheetLayoutView="100" workbookViewId="0">
      <selection activeCell="B33" sqref="B33"/>
    </sheetView>
  </sheetViews>
  <sheetFormatPr defaultColWidth="9.1328125" defaultRowHeight="15" x14ac:dyDescent="0.4"/>
  <cols>
    <col min="1" max="1" width="9.1328125" style="3"/>
    <col min="2" max="2" width="96.86328125" style="3" customWidth="1"/>
    <col min="3" max="3" width="9.1328125" style="3" customWidth="1"/>
    <col min="4" max="4" width="8" style="3" customWidth="1"/>
    <col min="5" max="16384" width="9.1328125" style="3"/>
  </cols>
  <sheetData>
    <row r="1" spans="1:3" x14ac:dyDescent="0.4">
      <c r="A1" s="143"/>
      <c r="B1" s="1174"/>
      <c r="C1" s="144"/>
    </row>
    <row r="2" spans="1:3" ht="15.75" x14ac:dyDescent="0.4">
      <c r="A2" s="145"/>
      <c r="B2" s="1175" t="s">
        <v>246</v>
      </c>
      <c r="C2" s="114"/>
    </row>
    <row r="3" spans="1:3" ht="26.25" x14ac:dyDescent="0.4">
      <c r="A3" s="112"/>
      <c r="B3" s="1176" t="s">
        <v>1148</v>
      </c>
      <c r="C3" s="114"/>
    </row>
    <row r="4" spans="1:3" x14ac:dyDescent="0.4">
      <c r="A4" s="112"/>
      <c r="B4" s="147"/>
      <c r="C4" s="114"/>
    </row>
    <row r="5" spans="1:3" ht="15.75" x14ac:dyDescent="0.4">
      <c r="A5" s="112"/>
      <c r="B5" s="148" t="s">
        <v>147</v>
      </c>
      <c r="C5" s="114"/>
    </row>
    <row r="6" spans="1:3" ht="26.25" x14ac:dyDescent="0.4">
      <c r="A6" s="112"/>
      <c r="B6" s="146" t="s">
        <v>1149</v>
      </c>
      <c r="C6" s="114"/>
    </row>
    <row r="7" spans="1:3" ht="65.650000000000006" x14ac:dyDescent="0.4">
      <c r="A7" s="112"/>
      <c r="B7" s="146" t="s">
        <v>1150</v>
      </c>
      <c r="C7" s="114"/>
    </row>
    <row r="8" spans="1:3" ht="15" customHeight="1" x14ac:dyDescent="0.4">
      <c r="A8" s="112"/>
      <c r="B8" s="146"/>
      <c r="C8" s="114"/>
    </row>
    <row r="9" spans="1:3" ht="15" customHeight="1" x14ac:dyDescent="0.4">
      <c r="A9" s="112"/>
      <c r="B9" s="148" t="s">
        <v>148</v>
      </c>
      <c r="C9" s="114"/>
    </row>
    <row r="10" spans="1:3" ht="26.25" x14ac:dyDescent="0.4">
      <c r="A10" s="112"/>
      <c r="B10" s="146" t="s">
        <v>155</v>
      </c>
      <c r="C10" s="114"/>
    </row>
    <row r="11" spans="1:3" ht="26.25" x14ac:dyDescent="0.4">
      <c r="A11" s="112"/>
      <c r="B11" s="146" t="s">
        <v>209</v>
      </c>
      <c r="C11" s="114"/>
    </row>
    <row r="12" spans="1:3" ht="15" customHeight="1" x14ac:dyDescent="0.4">
      <c r="A12" s="112"/>
      <c r="B12" s="146"/>
      <c r="C12" s="114"/>
    </row>
    <row r="13" spans="1:3" ht="15" customHeight="1" x14ac:dyDescent="0.4">
      <c r="A13" s="112"/>
      <c r="B13" s="148" t="s">
        <v>149</v>
      </c>
      <c r="C13" s="114"/>
    </row>
    <row r="14" spans="1:3" ht="65.650000000000006" x14ac:dyDescent="0.4">
      <c r="A14" s="112"/>
      <c r="B14" s="146" t="s">
        <v>150</v>
      </c>
      <c r="C14" s="114"/>
    </row>
    <row r="15" spans="1:3" ht="15" customHeight="1" x14ac:dyDescent="0.4">
      <c r="A15" s="112"/>
      <c r="B15" s="146"/>
      <c r="C15" s="114"/>
    </row>
    <row r="16" spans="1:3" ht="15" customHeight="1" x14ac:dyDescent="0.4">
      <c r="A16" s="112"/>
      <c r="B16" s="148" t="s">
        <v>151</v>
      </c>
      <c r="C16" s="114"/>
    </row>
    <row r="17" spans="1:3" ht="65.650000000000006" x14ac:dyDescent="0.4">
      <c r="A17" s="112"/>
      <c r="B17" s="149" t="s">
        <v>1160</v>
      </c>
      <c r="C17" s="114"/>
    </row>
    <row r="18" spans="1:3" x14ac:dyDescent="0.4">
      <c r="A18" s="112"/>
      <c r="B18" s="149"/>
      <c r="C18" s="114"/>
    </row>
    <row r="19" spans="1:3" ht="15" customHeight="1" x14ac:dyDescent="0.4">
      <c r="A19" s="112"/>
      <c r="B19" s="148" t="s">
        <v>152</v>
      </c>
      <c r="C19" s="114"/>
    </row>
    <row r="20" spans="1:3" ht="39.4" x14ac:dyDescent="0.4">
      <c r="A20" s="112"/>
      <c r="B20" s="146" t="s">
        <v>1153</v>
      </c>
      <c r="C20" s="114"/>
    </row>
    <row r="21" spans="1:3" ht="26.25" x14ac:dyDescent="0.4">
      <c r="A21" s="112"/>
      <c r="B21" s="146" t="s">
        <v>461</v>
      </c>
      <c r="C21" s="114"/>
    </row>
    <row r="22" spans="1:3" ht="63" customHeight="1" x14ac:dyDescent="0.4">
      <c r="A22" s="112"/>
      <c r="B22" s="146" t="s">
        <v>1151</v>
      </c>
      <c r="C22" s="114"/>
    </row>
    <row r="23" spans="1:3" x14ac:dyDescent="0.4">
      <c r="A23" s="112"/>
      <c r="B23" s="149"/>
      <c r="C23" s="114"/>
    </row>
    <row r="24" spans="1:3" ht="15" customHeight="1" x14ac:dyDescent="0.4">
      <c r="A24" s="112"/>
      <c r="B24" s="146"/>
      <c r="C24" s="114"/>
    </row>
    <row r="25" spans="1:3" ht="15.75" x14ac:dyDescent="0.4">
      <c r="A25" s="112"/>
      <c r="B25" s="148" t="s">
        <v>153</v>
      </c>
      <c r="C25" s="114"/>
    </row>
    <row r="26" spans="1:3" ht="26.25" x14ac:dyDescent="0.4">
      <c r="A26" s="112"/>
      <c r="B26" s="1173" t="s">
        <v>1145</v>
      </c>
      <c r="C26" s="114"/>
    </row>
    <row r="27" spans="1:3" x14ac:dyDescent="0.4">
      <c r="A27" s="112"/>
      <c r="B27" s="146"/>
      <c r="C27" s="114"/>
    </row>
    <row r="28" spans="1:3" ht="15.75" x14ac:dyDescent="0.4">
      <c r="A28" s="112"/>
      <c r="B28" s="148" t="s">
        <v>154</v>
      </c>
      <c r="C28" s="114"/>
    </row>
    <row r="29" spans="1:3" ht="39.4" x14ac:dyDescent="0.4">
      <c r="A29" s="112"/>
      <c r="B29" s="146" t="s">
        <v>1093</v>
      </c>
      <c r="C29" s="114"/>
    </row>
    <row r="30" spans="1:3" x14ac:dyDescent="0.4">
      <c r="A30" s="112"/>
      <c r="B30" s="146"/>
      <c r="C30" s="114"/>
    </row>
    <row r="31" spans="1:3" ht="15.75" x14ac:dyDescent="0.4">
      <c r="A31" s="112"/>
      <c r="B31" s="148" t="s">
        <v>156</v>
      </c>
      <c r="C31" s="114"/>
    </row>
    <row r="32" spans="1:3" ht="26.25" x14ac:dyDescent="0.4">
      <c r="A32" s="112"/>
      <c r="B32" s="146" t="s">
        <v>1094</v>
      </c>
      <c r="C32" s="114"/>
    </row>
    <row r="33" spans="1:3" ht="126.4" customHeight="1" x14ac:dyDescent="0.4">
      <c r="A33" s="112"/>
      <c r="B33" s="762" t="s">
        <v>1213</v>
      </c>
      <c r="C33" s="114"/>
    </row>
    <row r="34" spans="1:3" s="4" customFormat="1" x14ac:dyDescent="0.4">
      <c r="A34" s="150"/>
      <c r="B34" s="151"/>
      <c r="C34" s="152"/>
    </row>
  </sheetData>
  <sheetProtection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4" type="noConversion"/>
  <pageMargins left="0.70866141732283472" right="0.70866141732283472" top="0.74803149606299213" bottom="0.74803149606299213" header="0.31496062992125984" footer="0.31496062992125984"/>
  <pageSetup paperSize="9" scale="84" fitToHeight="2" orientation="portrait" r:id="rId2"/>
  <headerFooter alignWithMargins="0">
    <oddHeader>&amp;CCommerce Commission Information Disclosure Template</oddHeader>
    <oddFooter>&amp;L&amp;F&amp;C&amp;P&amp;R&amp;A</oddFooter>
  </headerFooter>
  <rowBreaks count="1" manualBreakCount="1">
    <brk id="23"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D9943-E847-4E45-8EC4-58F9E0B1A92C}">
  <sheetPr>
    <tabColor rgb="FF99CCFF"/>
  </sheetPr>
  <dimension ref="A1:M79"/>
  <sheetViews>
    <sheetView showGridLines="0" view="pageBreakPreview" zoomScaleNormal="100" zoomScaleSheetLayoutView="100" workbookViewId="0">
      <selection activeCell="A5" sqref="A5:I5"/>
    </sheetView>
  </sheetViews>
  <sheetFormatPr defaultColWidth="9.1328125" defaultRowHeight="14.25" x14ac:dyDescent="0.45"/>
  <cols>
    <col min="1" max="1" width="3.73046875" style="51" customWidth="1"/>
    <col min="2" max="2" width="2.86328125" style="51" customWidth="1"/>
    <col min="3" max="3" width="6.1328125" style="51" customWidth="1"/>
    <col min="4" max="5" width="2.265625" style="51" customWidth="1"/>
    <col min="6" max="6" width="39.3984375" style="51" customWidth="1"/>
    <col min="7" max="7" width="31.1328125" style="51" customWidth="1"/>
    <col min="8" max="9" width="16.1328125" style="51" customWidth="1"/>
    <col min="10" max="10" width="2.73046875" style="51" customWidth="1"/>
    <col min="11" max="11" width="11.265625" style="51" customWidth="1"/>
    <col min="12" max="12" width="41.265625" style="51" customWidth="1"/>
    <col min="13" max="16384" width="9.1328125" style="51"/>
  </cols>
  <sheetData>
    <row r="1" spans="1:12" s="156" customFormat="1" ht="15" customHeight="1" x14ac:dyDescent="0.45">
      <c r="A1" s="457"/>
      <c r="B1" s="205"/>
      <c r="C1" s="205"/>
      <c r="D1" s="205"/>
      <c r="E1" s="205"/>
      <c r="F1" s="205"/>
      <c r="G1" s="205"/>
      <c r="H1" s="205"/>
      <c r="I1" s="205"/>
      <c r="J1" s="203"/>
      <c r="K1" s="51"/>
      <c r="L1" s="51"/>
    </row>
    <row r="2" spans="1:12" s="156" customFormat="1" ht="18" customHeight="1" x14ac:dyDescent="0.5">
      <c r="A2" s="458"/>
      <c r="B2" s="194"/>
      <c r="C2" s="194"/>
      <c r="D2" s="194"/>
      <c r="E2" s="194"/>
      <c r="F2" s="773" t="s">
        <v>8</v>
      </c>
      <c r="G2" s="1263" t="s">
        <v>431</v>
      </c>
      <c r="H2" s="1263"/>
      <c r="I2" s="1263"/>
      <c r="J2" s="459"/>
      <c r="K2" s="51"/>
      <c r="L2" s="51"/>
    </row>
    <row r="3" spans="1:12" s="156" customFormat="1" ht="18" customHeight="1" x14ac:dyDescent="0.5">
      <c r="A3" s="458"/>
      <c r="B3" s="194"/>
      <c r="C3" s="194"/>
      <c r="D3" s="194"/>
      <c r="E3" s="194"/>
      <c r="F3" s="773" t="s">
        <v>122</v>
      </c>
      <c r="G3" s="1203" t="str">
        <f>IF(ISNUMBER(CoverSheet!$C$11),CoverSheet!$C$11,"")</f>
        <v/>
      </c>
      <c r="H3" s="1203"/>
      <c r="I3" s="1203"/>
      <c r="J3" s="460"/>
      <c r="K3" s="51"/>
      <c r="L3" s="51"/>
    </row>
    <row r="4" spans="1:12" s="156" customFormat="1" ht="20.25" customHeight="1" x14ac:dyDescent="0.65">
      <c r="A4" s="200" t="s">
        <v>412</v>
      </c>
      <c r="B4" s="194"/>
      <c r="C4" s="194"/>
      <c r="D4" s="194"/>
      <c r="E4" s="194"/>
      <c r="F4" s="194"/>
      <c r="G4" s="194"/>
      <c r="H4" s="194"/>
      <c r="I4" s="194"/>
      <c r="J4" s="192"/>
      <c r="K4" s="51"/>
      <c r="L4" s="51"/>
    </row>
    <row r="5" spans="1:12" ht="39.75" customHeight="1" x14ac:dyDescent="0.45">
      <c r="A5" s="1182" t="s">
        <v>1188</v>
      </c>
      <c r="B5" s="1183"/>
      <c r="C5" s="1183"/>
      <c r="D5" s="1183"/>
      <c r="E5" s="1183"/>
      <c r="F5" s="1183"/>
      <c r="G5" s="1183"/>
      <c r="H5" s="1183"/>
      <c r="I5" s="1183"/>
      <c r="J5" s="225"/>
      <c r="K5" s="461"/>
    </row>
    <row r="6" spans="1:12" s="156" customFormat="1" ht="15" customHeight="1" x14ac:dyDescent="0.45">
      <c r="A6" s="197" t="s">
        <v>138</v>
      </c>
      <c r="B6" s="196"/>
      <c r="C6" s="195"/>
      <c r="D6" s="195"/>
      <c r="E6" s="195"/>
      <c r="F6" s="195"/>
      <c r="G6" s="195"/>
      <c r="H6" s="194"/>
      <c r="I6" s="194"/>
      <c r="J6" s="192"/>
      <c r="K6" s="51"/>
      <c r="L6" s="51"/>
    </row>
    <row r="7" spans="1:12" ht="30" customHeight="1" x14ac:dyDescent="0.55000000000000004">
      <c r="A7" s="169">
        <v>7</v>
      </c>
      <c r="B7" s="462"/>
      <c r="C7" s="227" t="s">
        <v>413</v>
      </c>
      <c r="D7" s="426"/>
      <c r="E7" s="426"/>
      <c r="F7" s="426"/>
      <c r="G7" s="426"/>
      <c r="H7" s="425" t="s">
        <v>19</v>
      </c>
      <c r="I7" s="463" t="s">
        <v>19</v>
      </c>
      <c r="J7" s="163"/>
    </row>
    <row r="8" spans="1:12" ht="15" customHeight="1" x14ac:dyDescent="0.45">
      <c r="A8" s="169">
        <v>8</v>
      </c>
      <c r="B8" s="426"/>
      <c r="C8" s="426"/>
      <c r="D8" s="426"/>
      <c r="E8" s="426"/>
      <c r="F8" s="464" t="s">
        <v>46</v>
      </c>
      <c r="G8" s="426"/>
      <c r="H8" s="396"/>
      <c r="I8" s="465"/>
      <c r="J8" s="163"/>
    </row>
    <row r="9" spans="1:12" ht="15" customHeight="1" x14ac:dyDescent="0.45">
      <c r="A9" s="466">
        <v>9</v>
      </c>
      <c r="B9" s="426"/>
      <c r="C9" s="426"/>
      <c r="D9" s="426"/>
      <c r="E9" s="426"/>
      <c r="F9" s="467"/>
      <c r="G9" s="426"/>
      <c r="H9" s="396"/>
      <c r="I9" s="396"/>
      <c r="J9" s="163"/>
    </row>
    <row r="10" spans="1:12" s="13" customFormat="1" ht="15" customHeight="1" x14ac:dyDescent="0.45">
      <c r="A10" s="466">
        <v>10</v>
      </c>
      <c r="B10" s="426"/>
      <c r="C10" s="426"/>
      <c r="D10" s="426"/>
      <c r="E10" s="426"/>
      <c r="F10" s="464" t="s">
        <v>398</v>
      </c>
      <c r="G10" s="426"/>
      <c r="H10" s="396"/>
      <c r="I10" s="465"/>
      <c r="J10" s="163"/>
      <c r="K10" s="51"/>
      <c r="L10" s="51"/>
    </row>
    <row r="11" spans="1:12" ht="15" customHeight="1" x14ac:dyDescent="0.45">
      <c r="A11" s="466">
        <v>11</v>
      </c>
      <c r="B11" s="426"/>
      <c r="C11" s="426"/>
      <c r="D11" s="426"/>
      <c r="E11" s="426"/>
      <c r="F11" s="467"/>
      <c r="G11" s="426"/>
      <c r="H11" s="396"/>
      <c r="I11" s="396"/>
      <c r="J11" s="163"/>
    </row>
    <row r="12" spans="1:12" ht="15" customHeight="1" x14ac:dyDescent="0.45">
      <c r="A12" s="466">
        <v>12</v>
      </c>
      <c r="B12" s="426"/>
      <c r="C12" s="426"/>
      <c r="D12" s="426"/>
      <c r="E12" s="426"/>
      <c r="F12" s="234" t="s">
        <v>348</v>
      </c>
      <c r="G12" s="426"/>
      <c r="H12" s="507">
        <f>SUMIF($G$40:$G$54,F12,$I$40:$I$54)</f>
        <v>0</v>
      </c>
      <c r="I12" s="426"/>
      <c r="J12" s="163"/>
    </row>
    <row r="13" spans="1:12" ht="15" customHeight="1" x14ac:dyDescent="0.45">
      <c r="A13" s="169">
        <v>13</v>
      </c>
      <c r="B13" s="426"/>
      <c r="C13" s="426"/>
      <c r="D13" s="426"/>
      <c r="E13" s="426"/>
      <c r="F13" s="234" t="s">
        <v>349</v>
      </c>
      <c r="G13" s="426"/>
      <c r="H13" s="507">
        <f t="shared" ref="H13:H21" si="0">SUMIF($G$40:$G$54,F13,$I$40:$I$54)</f>
        <v>0</v>
      </c>
      <c r="I13" s="426"/>
      <c r="J13" s="163"/>
    </row>
    <row r="14" spans="1:12" ht="15" customHeight="1" x14ac:dyDescent="0.45">
      <c r="A14" s="169">
        <v>14</v>
      </c>
      <c r="B14" s="426"/>
      <c r="C14" s="426"/>
      <c r="D14" s="426"/>
      <c r="E14" s="426"/>
      <c r="F14" s="234" t="s">
        <v>350</v>
      </c>
      <c r="G14" s="426"/>
      <c r="H14" s="507">
        <f t="shared" si="0"/>
        <v>0</v>
      </c>
      <c r="I14" s="426"/>
      <c r="J14" s="163"/>
    </row>
    <row r="15" spans="1:12" ht="15" customHeight="1" x14ac:dyDescent="0.45">
      <c r="A15" s="466">
        <v>15</v>
      </c>
      <c r="B15" s="426"/>
      <c r="C15" s="426"/>
      <c r="D15" s="426"/>
      <c r="E15" s="426"/>
      <c r="F15" s="234" t="s">
        <v>351</v>
      </c>
      <c r="G15" s="426"/>
      <c r="H15" s="507">
        <f t="shared" si="0"/>
        <v>0</v>
      </c>
      <c r="I15" s="426"/>
      <c r="J15" s="163"/>
    </row>
    <row r="16" spans="1:12" ht="15" customHeight="1" x14ac:dyDescent="0.45">
      <c r="A16" s="466">
        <v>16</v>
      </c>
      <c r="B16" s="426"/>
      <c r="C16" s="426"/>
      <c r="D16" s="426"/>
      <c r="E16" s="426"/>
      <c r="F16" s="234" t="s">
        <v>352</v>
      </c>
      <c r="G16" s="426"/>
      <c r="H16" s="507">
        <f t="shared" si="0"/>
        <v>0</v>
      </c>
      <c r="I16" s="426"/>
      <c r="J16" s="163"/>
    </row>
    <row r="17" spans="1:10" ht="15" customHeight="1" thickBot="1" x14ac:dyDescent="0.5">
      <c r="A17" s="466">
        <v>17</v>
      </c>
      <c r="B17" s="426"/>
      <c r="C17" s="426"/>
      <c r="D17" s="426"/>
      <c r="E17" s="426"/>
      <c r="F17" s="234" t="s">
        <v>346</v>
      </c>
      <c r="G17" s="426"/>
      <c r="H17" s="507">
        <f>SUMIF($G$40:$G$54,F17,$I$40:$I$54)</f>
        <v>0</v>
      </c>
      <c r="I17" s="426"/>
      <c r="J17" s="163"/>
    </row>
    <row r="18" spans="1:10" ht="15" customHeight="1" thickBot="1" x14ac:dyDescent="0.5">
      <c r="A18" s="466">
        <v>18</v>
      </c>
      <c r="B18" s="426"/>
      <c r="C18" s="426"/>
      <c r="D18" s="426"/>
      <c r="E18" s="426"/>
      <c r="F18" s="411" t="s">
        <v>124</v>
      </c>
      <c r="G18" s="426"/>
      <c r="H18" s="351"/>
      <c r="I18" s="506">
        <f>SUM(H12:H17)</f>
        <v>0</v>
      </c>
      <c r="J18" s="163"/>
    </row>
    <row r="19" spans="1:10" ht="15" customHeight="1" x14ac:dyDescent="0.45">
      <c r="A19" s="169">
        <v>19</v>
      </c>
      <c r="B19" s="426"/>
      <c r="C19" s="426"/>
      <c r="D19" s="426"/>
      <c r="E19" s="426"/>
      <c r="F19" s="234" t="s">
        <v>333</v>
      </c>
      <c r="G19" s="426"/>
      <c r="H19" s="507">
        <f t="shared" si="0"/>
        <v>0</v>
      </c>
      <c r="I19" s="351"/>
      <c r="J19" s="163"/>
    </row>
    <row r="20" spans="1:10" ht="15" customHeight="1" x14ac:dyDescent="0.45">
      <c r="A20" s="169">
        <v>20</v>
      </c>
      <c r="B20" s="426"/>
      <c r="C20" s="426"/>
      <c r="D20" s="426"/>
      <c r="E20" s="426"/>
      <c r="F20" s="234" t="s">
        <v>1102</v>
      </c>
      <c r="G20" s="426"/>
      <c r="H20" s="507">
        <f>SUMIF($G$40:$G$54,F20,$I$40:$I$54)</f>
        <v>0</v>
      </c>
      <c r="I20" s="351"/>
      <c r="J20" s="163"/>
    </row>
    <row r="21" spans="1:10" ht="15" customHeight="1" thickBot="1" x14ac:dyDescent="0.5">
      <c r="A21" s="466">
        <v>21</v>
      </c>
      <c r="B21" s="426"/>
      <c r="C21" s="426"/>
      <c r="D21" s="426"/>
      <c r="E21" s="426"/>
      <c r="F21" s="234" t="s">
        <v>334</v>
      </c>
      <c r="G21" s="426"/>
      <c r="H21" s="507">
        <f t="shared" si="0"/>
        <v>0</v>
      </c>
      <c r="I21" s="351"/>
      <c r="J21" s="163"/>
    </row>
    <row r="22" spans="1:10" ht="15" customHeight="1" thickBot="1" x14ac:dyDescent="0.5">
      <c r="A22" s="466">
        <v>22</v>
      </c>
      <c r="B22" s="426"/>
      <c r="C22" s="426"/>
      <c r="D22" s="426"/>
      <c r="E22" s="426"/>
      <c r="F22" s="411" t="s">
        <v>125</v>
      </c>
      <c r="G22" s="426"/>
      <c r="H22" s="426"/>
      <c r="I22" s="506">
        <f>SUM(H19:H21)</f>
        <v>0</v>
      </c>
      <c r="J22" s="163"/>
    </row>
    <row r="23" spans="1:10" ht="15" customHeight="1" thickBot="1" x14ac:dyDescent="0.5">
      <c r="A23" s="466">
        <v>23</v>
      </c>
      <c r="B23" s="426"/>
      <c r="C23" s="426"/>
      <c r="D23" s="426"/>
      <c r="E23" s="426"/>
      <c r="F23" s="464" t="s">
        <v>1042</v>
      </c>
      <c r="G23" s="426"/>
      <c r="H23" s="396"/>
      <c r="I23" s="508">
        <f>I18+I22</f>
        <v>0</v>
      </c>
      <c r="J23" s="163"/>
    </row>
    <row r="24" spans="1:10" ht="15" customHeight="1" x14ac:dyDescent="0.45">
      <c r="A24" s="466">
        <v>24</v>
      </c>
      <c r="B24" s="426"/>
      <c r="C24" s="426"/>
      <c r="D24" s="426"/>
      <c r="E24" s="426"/>
      <c r="F24" s="469" t="s">
        <v>355</v>
      </c>
      <c r="G24" s="171"/>
      <c r="H24" s="507">
        <f t="shared" ref="H24:H28" si="1">SUMIF($G$40:$G$54,F24,$I$40:$I$54)</f>
        <v>0</v>
      </c>
      <c r="I24" s="426"/>
      <c r="J24" s="163"/>
    </row>
    <row r="25" spans="1:10" ht="15" customHeight="1" x14ac:dyDescent="0.45">
      <c r="A25" s="169">
        <v>25</v>
      </c>
      <c r="B25" s="426"/>
      <c r="C25" s="426"/>
      <c r="D25" s="426"/>
      <c r="E25" s="426"/>
      <c r="F25" s="470" t="s">
        <v>359</v>
      </c>
      <c r="G25" s="171"/>
      <c r="H25" s="507">
        <f t="shared" si="1"/>
        <v>0</v>
      </c>
      <c r="I25" s="426"/>
      <c r="J25" s="163"/>
    </row>
    <row r="26" spans="1:10" ht="15" customHeight="1" x14ac:dyDescent="0.45">
      <c r="A26" s="169">
        <v>26</v>
      </c>
      <c r="B26" s="426"/>
      <c r="C26" s="426"/>
      <c r="D26" s="426"/>
      <c r="E26" s="426"/>
      <c r="F26" s="764" t="s">
        <v>362</v>
      </c>
      <c r="G26" s="171"/>
      <c r="H26" s="507">
        <f t="shared" si="1"/>
        <v>0</v>
      </c>
      <c r="I26" s="426"/>
      <c r="J26" s="163"/>
    </row>
    <row r="27" spans="1:10" ht="15" customHeight="1" x14ac:dyDescent="0.45">
      <c r="A27" s="466">
        <v>27</v>
      </c>
      <c r="B27" s="426"/>
      <c r="C27" s="426"/>
      <c r="D27" s="426"/>
      <c r="E27" s="426"/>
      <c r="F27" s="471" t="s">
        <v>366</v>
      </c>
      <c r="G27" s="171"/>
      <c r="H27" s="507">
        <f t="shared" si="1"/>
        <v>0</v>
      </c>
      <c r="I27" s="426"/>
      <c r="J27" s="163"/>
    </row>
    <row r="28" spans="1:10" ht="15" customHeight="1" thickBot="1" x14ac:dyDescent="0.5">
      <c r="A28" s="466">
        <v>28</v>
      </c>
      <c r="B28" s="426"/>
      <c r="C28" s="426"/>
      <c r="D28" s="426"/>
      <c r="E28" s="426"/>
      <c r="F28" s="471" t="s">
        <v>1107</v>
      </c>
      <c r="G28" s="171"/>
      <c r="H28" s="507">
        <f t="shared" si="1"/>
        <v>0</v>
      </c>
      <c r="I28" s="426"/>
      <c r="J28" s="163"/>
    </row>
    <row r="29" spans="1:10" ht="15" customHeight="1" thickBot="1" x14ac:dyDescent="0.5">
      <c r="A29" s="466">
        <v>29</v>
      </c>
      <c r="B29" s="426"/>
      <c r="C29" s="426"/>
      <c r="D29" s="426"/>
      <c r="E29" s="426"/>
      <c r="F29" s="181" t="s">
        <v>372</v>
      </c>
      <c r="G29" s="171"/>
      <c r="H29" s="426"/>
      <c r="I29" s="468">
        <f>SUM(H24:H28)</f>
        <v>0</v>
      </c>
      <c r="J29" s="163"/>
    </row>
    <row r="30" spans="1:10" ht="15" customHeight="1" thickBot="1" x14ac:dyDescent="0.5">
      <c r="A30" s="765">
        <v>30</v>
      </c>
      <c r="B30" s="426"/>
      <c r="C30" s="426"/>
      <c r="D30" s="426"/>
      <c r="E30" s="426"/>
      <c r="F30" s="181" t="s">
        <v>374</v>
      </c>
      <c r="G30" s="426"/>
      <c r="H30" s="396"/>
      <c r="I30" s="468">
        <f>SUMIF($G$40:$G$54,F30,$I$40:$I$54)</f>
        <v>0</v>
      </c>
      <c r="J30" s="163"/>
    </row>
    <row r="31" spans="1:10" ht="15" customHeight="1" thickBot="1" x14ac:dyDescent="0.5">
      <c r="A31" s="765">
        <v>31</v>
      </c>
      <c r="B31" s="426"/>
      <c r="C31" s="426"/>
      <c r="D31" s="426"/>
      <c r="E31" s="426"/>
      <c r="F31" s="181" t="s">
        <v>375</v>
      </c>
      <c r="G31" s="426"/>
      <c r="H31" s="396"/>
      <c r="I31" s="468">
        <f>I29+I30</f>
        <v>0</v>
      </c>
      <c r="J31" s="163"/>
    </row>
    <row r="32" spans="1:10" ht="15" customHeight="1" x14ac:dyDescent="0.45">
      <c r="A32" s="466">
        <v>32</v>
      </c>
      <c r="B32" s="426"/>
      <c r="C32" s="426"/>
      <c r="D32" s="426"/>
      <c r="E32" s="426"/>
      <c r="F32" s="472" t="s">
        <v>376</v>
      </c>
      <c r="G32" s="426"/>
      <c r="H32" s="396"/>
      <c r="I32" s="473"/>
      <c r="J32" s="163"/>
    </row>
    <row r="33" spans="1:12" ht="15" customHeight="1" thickBot="1" x14ac:dyDescent="0.5">
      <c r="A33" s="466">
        <v>33</v>
      </c>
      <c r="B33" s="426"/>
      <c r="C33" s="426"/>
      <c r="D33" s="426"/>
      <c r="E33" s="426"/>
      <c r="F33" s="472" t="s">
        <v>377</v>
      </c>
      <c r="G33" s="426"/>
      <c r="H33" s="396"/>
      <c r="I33" s="465"/>
      <c r="J33" s="163"/>
    </row>
    <row r="34" spans="1:12" ht="15" customHeight="1" thickBot="1" x14ac:dyDescent="0.5">
      <c r="A34" s="466">
        <v>34</v>
      </c>
      <c r="B34" s="426"/>
      <c r="C34" s="426"/>
      <c r="D34" s="426"/>
      <c r="E34" s="426"/>
      <c r="F34" s="464" t="s">
        <v>399</v>
      </c>
      <c r="G34" s="426"/>
      <c r="H34" s="396"/>
      <c r="I34" s="506">
        <f>I31+I32-I33</f>
        <v>0</v>
      </c>
      <c r="J34" s="163"/>
    </row>
    <row r="35" spans="1:12" s="478" customFormat="1" ht="15" customHeight="1" thickBot="1" x14ac:dyDescent="0.45">
      <c r="A35" s="466">
        <v>35</v>
      </c>
      <c r="B35" s="474"/>
      <c r="C35" s="474"/>
      <c r="D35" s="474"/>
      <c r="E35" s="474"/>
      <c r="F35" s="464" t="s">
        <v>400</v>
      </c>
      <c r="G35" s="474"/>
      <c r="H35" s="475"/>
      <c r="I35" s="506">
        <f>I23+I34</f>
        <v>0</v>
      </c>
      <c r="J35" s="476"/>
      <c r="K35" s="477"/>
      <c r="L35" s="477"/>
    </row>
    <row r="36" spans="1:12" s="478" customFormat="1" ht="15" customHeight="1" x14ac:dyDescent="0.4">
      <c r="A36" s="466">
        <v>36</v>
      </c>
      <c r="B36" s="474"/>
      <c r="C36" s="474"/>
      <c r="D36" s="474"/>
      <c r="E36" s="474"/>
      <c r="F36" s="474"/>
      <c r="G36" s="474"/>
      <c r="H36" s="475"/>
      <c r="I36" s="475"/>
      <c r="J36" s="476"/>
      <c r="K36" s="477"/>
      <c r="L36" s="477"/>
    </row>
    <row r="37" spans="1:12" ht="15" customHeight="1" x14ac:dyDescent="0.45">
      <c r="A37" s="466">
        <v>37</v>
      </c>
      <c r="B37" s="426"/>
      <c r="C37" s="426"/>
      <c r="D37" s="426"/>
      <c r="E37" s="426"/>
      <c r="F37" s="464" t="s">
        <v>401</v>
      </c>
      <c r="G37" s="426"/>
      <c r="H37" s="396"/>
      <c r="I37" s="465"/>
      <c r="J37" s="163"/>
    </row>
    <row r="38" spans="1:12" s="483" customFormat="1" ht="30" customHeight="1" x14ac:dyDescent="0.55000000000000004">
      <c r="A38" s="466">
        <v>38</v>
      </c>
      <c r="B38" s="479"/>
      <c r="C38" s="480" t="s">
        <v>414</v>
      </c>
      <c r="D38" s="481"/>
      <c r="E38" s="481"/>
      <c r="F38" s="481"/>
      <c r="G38" s="474"/>
      <c r="H38" s="482"/>
      <c r="I38" s="1264" t="s">
        <v>1050</v>
      </c>
      <c r="J38" s="476"/>
    </row>
    <row r="39" spans="1:12" s="483" customFormat="1" ht="26.25" customHeight="1" x14ac:dyDescent="0.4">
      <c r="A39" s="466">
        <v>39</v>
      </c>
      <c r="B39" s="474"/>
      <c r="C39" s="474"/>
      <c r="D39" s="474"/>
      <c r="E39" s="474"/>
      <c r="F39" s="484" t="s">
        <v>402</v>
      </c>
      <c r="G39" s="1021" t="s">
        <v>403</v>
      </c>
      <c r="H39" s="1022" t="s">
        <v>1051</v>
      </c>
      <c r="I39" s="1265"/>
      <c r="J39" s="476"/>
    </row>
    <row r="40" spans="1:12" s="483" customFormat="1" ht="15" customHeight="1" x14ac:dyDescent="0.4">
      <c r="A40" s="466">
        <v>40</v>
      </c>
      <c r="B40" s="474"/>
      <c r="C40" s="474"/>
      <c r="D40" s="474"/>
      <c r="E40" s="474"/>
      <c r="F40" s="485"/>
      <c r="G40" s="1147" t="s">
        <v>404</v>
      </c>
      <c r="H40" s="1023" t="s">
        <v>404</v>
      </c>
      <c r="I40" s="486"/>
      <c r="J40" s="476"/>
    </row>
    <row r="41" spans="1:12" s="483" customFormat="1" ht="15" customHeight="1" x14ac:dyDescent="0.4">
      <c r="A41" s="466">
        <v>41</v>
      </c>
      <c r="B41" s="474"/>
      <c r="C41" s="474"/>
      <c r="D41" s="474"/>
      <c r="E41" s="474"/>
      <c r="F41" s="487"/>
      <c r="G41" s="1147" t="s">
        <v>404</v>
      </c>
      <c r="H41" s="1023" t="s">
        <v>404</v>
      </c>
      <c r="I41" s="486"/>
      <c r="J41" s="476"/>
    </row>
    <row r="42" spans="1:12" s="483" customFormat="1" ht="15" customHeight="1" x14ac:dyDescent="0.4">
      <c r="A42" s="466">
        <v>42</v>
      </c>
      <c r="B42" s="474"/>
      <c r="C42" s="474"/>
      <c r="D42" s="474"/>
      <c r="E42" s="474"/>
      <c r="F42" s="487"/>
      <c r="G42" s="1147" t="s">
        <v>404</v>
      </c>
      <c r="H42" s="1023" t="s">
        <v>404</v>
      </c>
      <c r="I42" s="486"/>
      <c r="J42" s="476"/>
    </row>
    <row r="43" spans="1:12" s="483" customFormat="1" ht="15" customHeight="1" x14ac:dyDescent="0.4">
      <c r="A43" s="466">
        <v>43</v>
      </c>
      <c r="B43" s="474"/>
      <c r="C43" s="474"/>
      <c r="D43" s="474"/>
      <c r="E43" s="474"/>
      <c r="F43" s="487"/>
      <c r="G43" s="1147" t="s">
        <v>404</v>
      </c>
      <c r="H43" s="1023" t="s">
        <v>404</v>
      </c>
      <c r="I43" s="486"/>
      <c r="J43" s="476"/>
    </row>
    <row r="44" spans="1:12" s="483" customFormat="1" ht="15" customHeight="1" x14ac:dyDescent="0.4">
      <c r="A44" s="466">
        <v>44</v>
      </c>
      <c r="B44" s="474"/>
      <c r="C44" s="474"/>
      <c r="D44" s="474"/>
      <c r="E44" s="474"/>
      <c r="F44" s="487"/>
      <c r="G44" s="1147" t="s">
        <v>404</v>
      </c>
      <c r="H44" s="1023" t="s">
        <v>404</v>
      </c>
      <c r="I44" s="486"/>
      <c r="J44" s="476"/>
    </row>
    <row r="45" spans="1:12" s="483" customFormat="1" ht="15" customHeight="1" x14ac:dyDescent="0.4">
      <c r="A45" s="466">
        <v>45</v>
      </c>
      <c r="B45" s="474"/>
      <c r="C45" s="474"/>
      <c r="D45" s="474"/>
      <c r="E45" s="474"/>
      <c r="F45" s="487"/>
      <c r="G45" s="1147" t="s">
        <v>404</v>
      </c>
      <c r="H45" s="1023" t="s">
        <v>404</v>
      </c>
      <c r="I45" s="486"/>
      <c r="J45" s="476"/>
    </row>
    <row r="46" spans="1:12" s="483" customFormat="1" ht="15" customHeight="1" x14ac:dyDescent="0.4">
      <c r="A46" s="466">
        <v>46</v>
      </c>
      <c r="B46" s="474"/>
      <c r="C46" s="474"/>
      <c r="D46" s="474"/>
      <c r="E46" s="474"/>
      <c r="F46" s="487"/>
      <c r="G46" s="1147" t="s">
        <v>404</v>
      </c>
      <c r="H46" s="1023" t="s">
        <v>404</v>
      </c>
      <c r="I46" s="486"/>
      <c r="J46" s="476"/>
    </row>
    <row r="47" spans="1:12" s="483" customFormat="1" ht="15" customHeight="1" x14ac:dyDescent="0.4">
      <c r="A47" s="466">
        <v>47</v>
      </c>
      <c r="B47" s="474"/>
      <c r="C47" s="474"/>
      <c r="D47" s="474"/>
      <c r="E47" s="474"/>
      <c r="F47" s="487"/>
      <c r="G47" s="1147" t="s">
        <v>404</v>
      </c>
      <c r="H47" s="1023" t="s">
        <v>404</v>
      </c>
      <c r="I47" s="486"/>
      <c r="J47" s="476"/>
    </row>
    <row r="48" spans="1:12" s="483" customFormat="1" ht="15" customHeight="1" x14ac:dyDescent="0.4">
      <c r="A48" s="466">
        <v>48</v>
      </c>
      <c r="B48" s="474"/>
      <c r="C48" s="474"/>
      <c r="D48" s="474"/>
      <c r="E48" s="474"/>
      <c r="F48" s="487"/>
      <c r="G48" s="1147" t="s">
        <v>404</v>
      </c>
      <c r="H48" s="1023" t="s">
        <v>404</v>
      </c>
      <c r="I48" s="486"/>
      <c r="J48" s="476"/>
    </row>
    <row r="49" spans="1:13" s="483" customFormat="1" ht="15" customHeight="1" x14ac:dyDescent="0.4">
      <c r="A49" s="466">
        <v>49</v>
      </c>
      <c r="B49" s="474"/>
      <c r="C49" s="474"/>
      <c r="D49" s="474"/>
      <c r="E49" s="474"/>
      <c r="F49" s="487"/>
      <c r="G49" s="1147" t="s">
        <v>404</v>
      </c>
      <c r="H49" s="1023" t="s">
        <v>404</v>
      </c>
      <c r="I49" s="486"/>
      <c r="J49" s="476"/>
    </row>
    <row r="50" spans="1:13" s="483" customFormat="1" ht="15" customHeight="1" x14ac:dyDescent="0.4">
      <c r="A50" s="466">
        <v>50</v>
      </c>
      <c r="B50" s="474"/>
      <c r="C50" s="474"/>
      <c r="D50" s="474"/>
      <c r="E50" s="474"/>
      <c r="F50" s="487"/>
      <c r="G50" s="1147" t="s">
        <v>404</v>
      </c>
      <c r="H50" s="1023" t="s">
        <v>404</v>
      </c>
      <c r="I50" s="486"/>
      <c r="J50" s="476"/>
    </row>
    <row r="51" spans="1:13" s="483" customFormat="1" ht="15" customHeight="1" x14ac:dyDescent="0.4">
      <c r="A51" s="466">
        <v>51</v>
      </c>
      <c r="B51" s="474"/>
      <c r="C51" s="474"/>
      <c r="D51" s="474"/>
      <c r="E51" s="474"/>
      <c r="F51" s="487"/>
      <c r="G51" s="1147" t="s">
        <v>404</v>
      </c>
      <c r="H51" s="1023" t="s">
        <v>404</v>
      </c>
      <c r="I51" s="486"/>
      <c r="J51" s="476"/>
    </row>
    <row r="52" spans="1:13" s="483" customFormat="1" ht="15" customHeight="1" x14ac:dyDescent="0.4">
      <c r="A52" s="466">
        <v>52</v>
      </c>
      <c r="B52" s="474"/>
      <c r="C52" s="474"/>
      <c r="D52" s="474"/>
      <c r="E52" s="474"/>
      <c r="F52" s="487"/>
      <c r="G52" s="1147" t="s">
        <v>404</v>
      </c>
      <c r="H52" s="1023" t="s">
        <v>404</v>
      </c>
      <c r="I52" s="486"/>
      <c r="J52" s="476"/>
    </row>
    <row r="53" spans="1:13" s="483" customFormat="1" ht="15" customHeight="1" x14ac:dyDescent="0.4">
      <c r="A53" s="466">
        <v>53</v>
      </c>
      <c r="B53" s="474"/>
      <c r="C53" s="474"/>
      <c r="D53" s="474"/>
      <c r="E53" s="474"/>
      <c r="F53" s="487"/>
      <c r="G53" s="1147" t="s">
        <v>404</v>
      </c>
      <c r="H53" s="1023" t="s">
        <v>404</v>
      </c>
      <c r="I53" s="486"/>
      <c r="J53" s="476"/>
    </row>
    <row r="54" spans="1:13" s="483" customFormat="1" ht="15" customHeight="1" thickBot="1" x14ac:dyDescent="0.45">
      <c r="A54" s="466">
        <v>54</v>
      </c>
      <c r="B54" s="474"/>
      <c r="C54" s="474"/>
      <c r="D54" s="474"/>
      <c r="E54" s="474"/>
      <c r="F54" s="487"/>
      <c r="G54" s="1147" t="s">
        <v>404</v>
      </c>
      <c r="H54" s="1023" t="s">
        <v>404</v>
      </c>
      <c r="I54" s="488"/>
      <c r="J54" s="476"/>
    </row>
    <row r="55" spans="1:13" s="483" customFormat="1" ht="15" hidden="1" customHeight="1" thickBot="1" x14ac:dyDescent="0.45">
      <c r="A55" s="466">
        <v>55</v>
      </c>
      <c r="B55" s="474"/>
      <c r="C55" s="474"/>
      <c r="D55" s="474"/>
      <c r="E55" s="474"/>
      <c r="F55" s="489"/>
      <c r="G55" s="1262"/>
      <c r="H55" s="1262"/>
      <c r="I55" s="490"/>
      <c r="J55" s="476"/>
    </row>
    <row r="56" spans="1:13" s="483" customFormat="1" ht="15" customHeight="1" thickBot="1" x14ac:dyDescent="0.45">
      <c r="A56" s="466">
        <v>56</v>
      </c>
      <c r="B56" s="474"/>
      <c r="C56" s="474"/>
      <c r="D56" s="474"/>
      <c r="E56" s="474"/>
      <c r="F56" s="491" t="s">
        <v>405</v>
      </c>
      <c r="G56" s="492"/>
      <c r="H56" s="493"/>
      <c r="I56" s="509">
        <f>SUM(I40:I55)</f>
        <v>0</v>
      </c>
      <c r="J56" s="476"/>
      <c r="K56" s="494" t="b">
        <f>I56+I32-I33+I37=I35</f>
        <v>1</v>
      </c>
    </row>
    <row r="57" spans="1:13" s="483" customFormat="1" ht="15" customHeight="1" x14ac:dyDescent="0.4">
      <c r="A57" s="466">
        <v>57</v>
      </c>
      <c r="B57" s="474"/>
      <c r="C57" s="474"/>
      <c r="D57" s="474"/>
      <c r="E57" s="474"/>
      <c r="F57" s="495" t="s">
        <v>157</v>
      </c>
      <c r="G57" s="474"/>
      <c r="H57" s="474"/>
      <c r="I57" s="474"/>
      <c r="J57" s="476"/>
      <c r="L57" s="496"/>
      <c r="M57" s="497"/>
    </row>
    <row r="58" spans="1:13" x14ac:dyDescent="0.45">
      <c r="A58" s="466">
        <v>58</v>
      </c>
      <c r="B58" s="159"/>
      <c r="C58" s="159"/>
      <c r="D58" s="159"/>
      <c r="E58" s="159"/>
      <c r="F58" s="159"/>
      <c r="G58" s="159"/>
      <c r="H58" s="159"/>
      <c r="I58" s="159"/>
      <c r="J58" s="158"/>
      <c r="L58" s="498"/>
      <c r="M58" s="497"/>
    </row>
    <row r="59" spans="1:13" s="22" customFormat="1" x14ac:dyDescent="0.45">
      <c r="A59" s="499"/>
      <c r="B59" s="499"/>
      <c r="C59" s="499"/>
      <c r="D59" s="499"/>
      <c r="E59" s="499"/>
      <c r="F59" s="499"/>
      <c r="G59" s="499"/>
      <c r="H59" s="499"/>
      <c r="I59" s="499"/>
      <c r="J59" s="499"/>
      <c r="L59" s="498"/>
      <c r="M59" s="497"/>
    </row>
    <row r="60" spans="1:13" s="22" customFormat="1" hidden="1" x14ac:dyDescent="0.45">
      <c r="A60" s="499"/>
      <c r="B60" s="499"/>
      <c r="C60" s="499"/>
      <c r="D60" s="499"/>
      <c r="E60" s="499"/>
      <c r="F60" s="499"/>
      <c r="G60" s="499"/>
      <c r="H60" s="499"/>
      <c r="I60" s="499"/>
      <c r="J60" s="499"/>
      <c r="L60" s="498"/>
      <c r="M60" s="497"/>
    </row>
    <row r="61" spans="1:13" s="22" customFormat="1" ht="13.5" hidden="1" customHeight="1" x14ac:dyDescent="0.45">
      <c r="A61" s="499"/>
      <c r="B61" s="499"/>
      <c r="C61" s="499"/>
      <c r="D61" s="499"/>
      <c r="E61" s="499"/>
      <c r="F61" s="499"/>
      <c r="G61" s="500" t="s">
        <v>406</v>
      </c>
      <c r="I61" s="499"/>
      <c r="J61" s="499"/>
      <c r="L61" s="498"/>
      <c r="M61" s="501"/>
    </row>
    <row r="62" spans="1:13" hidden="1" x14ac:dyDescent="0.45">
      <c r="G62" s="234" t="str">
        <f>F12</f>
        <v>Customer operations</v>
      </c>
      <c r="H62" s="1150" t="s">
        <v>628</v>
      </c>
      <c r="L62" s="498"/>
      <c r="M62" s="497"/>
    </row>
    <row r="63" spans="1:13" hidden="1" x14ac:dyDescent="0.45">
      <c r="G63" s="234" t="str">
        <f t="shared" ref="G63:G67" si="2">F13</f>
        <v>Product, sales &amp; marketing</v>
      </c>
      <c r="H63" s="1150" t="s">
        <v>331</v>
      </c>
      <c r="L63" s="498"/>
      <c r="M63" s="501"/>
    </row>
    <row r="64" spans="1:13" hidden="1" x14ac:dyDescent="0.45">
      <c r="G64" s="234" t="str">
        <f t="shared" si="2"/>
        <v>Maintenance</v>
      </c>
      <c r="L64" s="498"/>
      <c r="M64" s="497"/>
    </row>
    <row r="65" spans="7:13" hidden="1" x14ac:dyDescent="0.45">
      <c r="G65" s="234" t="str">
        <f t="shared" si="2"/>
        <v>Network operations</v>
      </c>
      <c r="L65" s="498"/>
      <c r="M65" s="497"/>
    </row>
    <row r="66" spans="7:13" hidden="1" x14ac:dyDescent="0.45">
      <c r="G66" s="234" t="str">
        <f t="shared" si="2"/>
        <v>Operating costs</v>
      </c>
      <c r="L66" s="498"/>
      <c r="M66" s="497"/>
    </row>
    <row r="67" spans="7:13" hidden="1" x14ac:dyDescent="0.45">
      <c r="G67" s="234" t="str">
        <f t="shared" si="2"/>
        <v>Other network costs</v>
      </c>
      <c r="L67" s="498"/>
      <c r="M67" s="497"/>
    </row>
    <row r="68" spans="7:13" hidden="1" x14ac:dyDescent="0.45">
      <c r="G68" s="234" t="str">
        <f>F19</f>
        <v>Asset management</v>
      </c>
      <c r="L68" s="498"/>
      <c r="M68" s="501"/>
    </row>
    <row r="69" spans="7:13" hidden="1" x14ac:dyDescent="0.45">
      <c r="G69" s="234" t="str">
        <f t="shared" ref="G69:G70" si="3">F20</f>
        <v>Corporate opex</v>
      </c>
      <c r="L69" s="498"/>
      <c r="M69" s="497"/>
    </row>
    <row r="70" spans="7:13" hidden="1" x14ac:dyDescent="0.45">
      <c r="G70" s="234" t="str">
        <f t="shared" si="3"/>
        <v>Technology</v>
      </c>
      <c r="L70" s="498"/>
      <c r="M70" s="497"/>
    </row>
    <row r="71" spans="7:13" hidden="1" x14ac:dyDescent="0.45">
      <c r="G71" s="469" t="str">
        <f>F24</f>
        <v>Extending the network</v>
      </c>
      <c r="L71" s="498"/>
    </row>
    <row r="72" spans="7:13" hidden="1" x14ac:dyDescent="0.45">
      <c r="G72" s="469" t="str">
        <f t="shared" ref="G72:G75" si="4">F25</f>
        <v>Installations</v>
      </c>
      <c r="L72" s="498"/>
    </row>
    <row r="73" spans="7:13" hidden="1" x14ac:dyDescent="0.45">
      <c r="G73" s="469" t="str">
        <f t="shared" si="4"/>
        <v>Network capacity</v>
      </c>
      <c r="L73" s="498"/>
    </row>
    <row r="74" spans="7:13" hidden="1" x14ac:dyDescent="0.45">
      <c r="G74" s="469" t="str">
        <f t="shared" si="4"/>
        <v>Network sustain &amp; enhance</v>
      </c>
      <c r="L74" s="498"/>
    </row>
    <row r="75" spans="7:13" hidden="1" x14ac:dyDescent="0.45">
      <c r="G75" s="469" t="str">
        <f t="shared" si="4"/>
        <v>Network &amp; customer IT</v>
      </c>
      <c r="L75" s="498"/>
    </row>
    <row r="76" spans="7:13" hidden="1" x14ac:dyDescent="0.45">
      <c r="G76" s="502" t="str">
        <f>F30</f>
        <v>Expenditure on non-network assets</v>
      </c>
      <c r="L76" s="498"/>
    </row>
    <row r="77" spans="7:13" hidden="1" x14ac:dyDescent="0.45">
      <c r="G77" s="502"/>
      <c r="L77" s="498"/>
    </row>
    <row r="78" spans="7:13" x14ac:dyDescent="0.45">
      <c r="G78" s="502"/>
      <c r="L78" s="498"/>
    </row>
    <row r="79" spans="7:13" x14ac:dyDescent="0.45">
      <c r="G79" s="502"/>
    </row>
  </sheetData>
  <sheetProtection formatRows="0" insertRows="0"/>
  <mergeCells count="5">
    <mergeCell ref="G55:H55"/>
    <mergeCell ref="A5:I5"/>
    <mergeCell ref="G2:I2"/>
    <mergeCell ref="G3:I3"/>
    <mergeCell ref="I38:I39"/>
  </mergeCells>
  <dataValidations count="7">
    <dataValidation type="list" allowBlank="1" showInputMessage="1" showErrorMessage="1" prompt="Please select from available drop-down options" sqref="G40:G54" xr:uid="{F35BC8BC-6386-4A2C-B7CF-1C0116F43584}">
      <formula1>$G$62:$G$79</formula1>
    </dataValidation>
    <dataValidation allowBlank="1" showInputMessage="1" showErrorMessage="1" prompt="Please enter text" sqref="F40:F55" xr:uid="{06FE9F61-ABE7-4A40-A4F4-98AEEC82E46E}"/>
    <dataValidation type="list" allowBlank="1" showErrorMessage="1" prompt="Please select from available drop-down options" sqref="G56" xr:uid="{B7824FE5-6A34-4631-B83C-CADBAFACF9DD}">
      <formula1>"Opex,Sales,Capex,[Select one]"</formula1>
    </dataValidation>
    <dataValidation allowBlank="1" showInputMessage="1" sqref="F57:G57" xr:uid="{1FF420BA-D707-4EC9-B9A2-B89E3238B900}"/>
    <dataValidation allowBlank="1" showErrorMessage="1" prompt="Please enter text" sqref="F56" xr:uid="{3DE29B16-E47E-4B21-952D-18F68A165C99}"/>
    <dataValidation type="list" allowBlank="1" showInputMessage="1" showErrorMessage="1" prompt="Please select from available drop-down options" sqref="G55:H55" xr:uid="{E4BFE656-6A8D-4F86-98C7-233BF2AA589C}">
      <formula1>#REF!</formula1>
    </dataValidation>
    <dataValidation type="list" allowBlank="1" showInputMessage="1" showErrorMessage="1" prompt="Please select from available drop-down options" sqref="H40:H54" xr:uid="{6C9DD5AB-862B-467F-A73D-57222FA8BB2A}">
      <formula1>$H$61:$H$63</formula1>
    </dataValidation>
  </dataValidations>
  <pageMargins left="0.70866141732283472" right="0.70866141732283472" top="0.74803149606299213" bottom="0.74803149606299213" header="0.31496062992125984" footer="0.31496062992125984"/>
  <pageSetup paperSize="9" scale="65" fitToWidth="0" fitToHeight="0" orientation="portrait" r:id="rId1"/>
  <headerFooter alignWithMargins="0">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F8913-C042-409D-8815-39E49194CA17}">
  <sheetPr>
    <tabColor theme="9" tint="-0.499984740745262"/>
    <pageSetUpPr fitToPage="1"/>
  </sheetPr>
  <dimension ref="A1:BH70"/>
  <sheetViews>
    <sheetView showGridLines="0" view="pageBreakPreview" zoomScale="102" zoomScaleNormal="100" zoomScaleSheetLayoutView="100" workbookViewId="0">
      <selection activeCell="D9" sqref="D9"/>
    </sheetView>
  </sheetViews>
  <sheetFormatPr defaultColWidth="9.1328125" defaultRowHeight="14.25" x14ac:dyDescent="0.45"/>
  <cols>
    <col min="1" max="1" width="5" style="51" customWidth="1"/>
    <col min="2" max="3" width="3.73046875" style="51" customWidth="1"/>
    <col min="4" max="4" width="33.59765625" style="755" customWidth="1"/>
    <col min="5" max="5" width="12.265625" style="51" customWidth="1"/>
    <col min="6" max="6" width="7.86328125" style="51" customWidth="1"/>
    <col min="7" max="9" width="15.73046875" style="51" customWidth="1"/>
    <col min="10" max="10" width="11.265625" style="755" customWidth="1"/>
    <col min="11" max="15" width="10.73046875" style="755" customWidth="1"/>
    <col min="16" max="16" width="11.59765625" style="755" customWidth="1"/>
    <col min="17" max="17" width="15.3984375" style="755" customWidth="1"/>
    <col min="18" max="18" width="15.1328125" style="755" customWidth="1"/>
    <col min="19" max="19" width="2.73046875" style="51" customWidth="1"/>
    <col min="20" max="20" width="9.1328125" style="51"/>
    <col min="21" max="26" width="9.1328125" style="755"/>
    <col min="27" max="41" width="9.1328125" style="51"/>
    <col min="42" max="42" width="11.86328125" style="51" customWidth="1"/>
    <col min="43" max="16384" width="9.1328125" style="51"/>
  </cols>
  <sheetData>
    <row r="1" spans="1:58" ht="15" customHeight="1" x14ac:dyDescent="0.45">
      <c r="A1" s="457"/>
      <c r="B1" s="205"/>
      <c r="C1" s="205"/>
      <c r="D1" s="775"/>
      <c r="E1" s="205"/>
      <c r="F1" s="205"/>
      <c r="G1" s="205"/>
      <c r="H1" s="205"/>
      <c r="I1" s="205"/>
      <c r="J1" s="1079"/>
      <c r="K1" s="1079"/>
      <c r="L1" s="1079"/>
      <c r="M1" s="1079"/>
      <c r="N1" s="1079"/>
      <c r="O1" s="1079"/>
      <c r="P1" s="1079"/>
      <c r="Q1" s="1079"/>
      <c r="R1" s="1079"/>
      <c r="S1" s="203"/>
      <c r="T1" s="1130"/>
      <c r="U1" s="1130"/>
      <c r="V1" s="1130"/>
      <c r="W1" s="1130"/>
      <c r="X1" s="1130"/>
      <c r="Y1" s="1130"/>
      <c r="Z1" s="1130"/>
      <c r="AA1" s="1130"/>
      <c r="AB1" s="1130"/>
      <c r="AC1" s="1130"/>
      <c r="AD1" s="1130"/>
      <c r="AE1" s="1130"/>
      <c r="AF1" s="1130"/>
      <c r="AG1" s="1130"/>
      <c r="AH1" s="1130"/>
      <c r="AI1" s="1130"/>
      <c r="AJ1" s="1130"/>
      <c r="AK1" s="1130"/>
      <c r="AL1" s="1130"/>
      <c r="AM1" s="1130"/>
      <c r="AN1" s="1130"/>
      <c r="AO1" s="1130"/>
      <c r="AP1" s="1130"/>
    </row>
    <row r="2" spans="1:58" ht="18" customHeight="1" x14ac:dyDescent="0.5">
      <c r="A2" s="458"/>
      <c r="B2" s="194"/>
      <c r="C2" s="194"/>
      <c r="D2" s="769"/>
      <c r="E2" s="194"/>
      <c r="F2" s="194"/>
      <c r="G2" s="1267" t="s">
        <v>431</v>
      </c>
      <c r="H2" s="1267"/>
      <c r="I2" s="1267"/>
      <c r="J2" s="1080"/>
      <c r="K2" s="1080"/>
      <c r="L2" s="1080"/>
      <c r="M2" s="1080"/>
      <c r="N2" s="1080"/>
      <c r="O2" s="1080"/>
      <c r="P2" s="1080"/>
      <c r="Q2" s="1080"/>
      <c r="R2" s="1080"/>
      <c r="S2" s="192"/>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row>
    <row r="3" spans="1:58" ht="18" customHeight="1" x14ac:dyDescent="0.45">
      <c r="A3" s="458"/>
      <c r="B3" s="194"/>
      <c r="C3" s="194"/>
      <c r="D3" s="769"/>
      <c r="E3" s="194"/>
      <c r="F3" s="194"/>
      <c r="G3" s="1268" t="str">
        <f>IF(ISNUMBER(CoverSheet!$C$11),CoverSheet!$C$11,"")</f>
        <v/>
      </c>
      <c r="H3" s="1268"/>
      <c r="I3" s="1268"/>
      <c r="J3" s="1081"/>
      <c r="K3" s="1081"/>
      <c r="L3" s="1081"/>
      <c r="M3" s="1081"/>
      <c r="N3" s="1081"/>
      <c r="O3" s="1081"/>
      <c r="P3" s="1081"/>
      <c r="Q3" s="1081"/>
      <c r="R3" s="1081"/>
      <c r="S3" s="192"/>
      <c r="T3" s="1130"/>
      <c r="U3" s="1130"/>
      <c r="V3" s="1130"/>
      <c r="W3" s="1130"/>
      <c r="X3" s="1130"/>
      <c r="Y3" s="1130"/>
      <c r="Z3" s="1130"/>
      <c r="AA3" s="1130"/>
      <c r="AB3" s="1130"/>
      <c r="AC3" s="1130"/>
      <c r="AD3" s="1130"/>
      <c r="AE3" s="1130"/>
      <c r="AF3" s="1130"/>
      <c r="AG3" s="1130"/>
      <c r="AH3" s="1130"/>
      <c r="AI3" s="1130"/>
      <c r="AJ3" s="1130"/>
      <c r="AK3" s="1130"/>
      <c r="AL3" s="1130"/>
      <c r="AM3" s="1130"/>
      <c r="AN3" s="1130"/>
      <c r="AO3" s="1130"/>
      <c r="AP3" s="1130"/>
    </row>
    <row r="4" spans="1:58" ht="18" customHeight="1" x14ac:dyDescent="0.5">
      <c r="A4" s="458"/>
      <c r="B4" s="194"/>
      <c r="C4" s="194"/>
      <c r="D4" s="769"/>
      <c r="E4" s="194"/>
      <c r="F4" s="194"/>
      <c r="G4" s="773"/>
      <c r="H4" s="773"/>
      <c r="I4" s="773"/>
      <c r="J4" s="773"/>
      <c r="K4" s="773"/>
      <c r="L4" s="773"/>
      <c r="M4" s="773"/>
      <c r="N4" s="773"/>
      <c r="O4" s="773"/>
      <c r="P4" s="773"/>
      <c r="Q4" s="773"/>
      <c r="R4" s="773"/>
      <c r="S4" s="192"/>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row>
    <row r="5" spans="1:58" ht="21" x14ac:dyDescent="0.65">
      <c r="A5" s="200" t="s">
        <v>1143</v>
      </c>
      <c r="B5" s="517"/>
      <c r="C5" s="194"/>
      <c r="D5" s="769"/>
      <c r="E5" s="194"/>
      <c r="F5" s="194"/>
      <c r="G5" s="196"/>
      <c r="H5" s="194"/>
      <c r="I5" s="194"/>
      <c r="J5" s="769"/>
      <c r="K5" s="769"/>
      <c r="L5" s="769"/>
      <c r="M5" s="769"/>
      <c r="N5" s="769"/>
      <c r="O5" s="769"/>
      <c r="P5" s="769"/>
      <c r="Q5" s="769"/>
      <c r="R5" s="769"/>
      <c r="S5" s="192"/>
      <c r="T5" s="1130"/>
      <c r="U5" s="1130"/>
      <c r="V5" s="1130"/>
      <c r="W5" s="1130"/>
      <c r="X5" s="1130"/>
      <c r="Y5" s="1130"/>
      <c r="Z5" s="1130"/>
      <c r="AA5" s="1130"/>
      <c r="AB5" s="1130"/>
      <c r="AC5" s="1130"/>
      <c r="AD5" s="1130"/>
      <c r="AE5" s="1130"/>
      <c r="AF5" s="1130"/>
      <c r="AG5" s="1130"/>
      <c r="AH5" s="1130"/>
      <c r="AI5" s="1130"/>
      <c r="AJ5" s="1130"/>
      <c r="AK5" s="1130"/>
      <c r="AL5" s="1130"/>
      <c r="AM5" s="1130"/>
      <c r="AN5" s="1130"/>
      <c r="AO5" s="1130"/>
      <c r="AP5" s="1130"/>
    </row>
    <row r="6" spans="1:58" s="28" customFormat="1" ht="24.75" customHeight="1" x14ac:dyDescent="0.45">
      <c r="A6" s="1182" t="s">
        <v>1155</v>
      </c>
      <c r="B6" s="1183"/>
      <c r="C6" s="1183"/>
      <c r="D6" s="1183"/>
      <c r="E6" s="1183"/>
      <c r="F6" s="1183"/>
      <c r="G6" s="1183"/>
      <c r="H6" s="1183"/>
      <c r="I6" s="1183"/>
      <c r="J6" s="1183"/>
      <c r="K6" s="1183"/>
      <c r="L6" s="1183"/>
      <c r="M6" s="1183"/>
      <c r="N6" s="1183"/>
      <c r="O6" s="1183"/>
      <c r="P6" s="1183"/>
      <c r="Q6" s="1183"/>
      <c r="R6" s="1183"/>
      <c r="S6" s="1202"/>
      <c r="T6" s="1131"/>
      <c r="U6" s="1131"/>
      <c r="V6" s="1131"/>
      <c r="W6" s="1131"/>
      <c r="X6" s="1131"/>
      <c r="Y6" s="1131"/>
      <c r="Z6" s="1131"/>
      <c r="AA6" s="1131"/>
      <c r="AB6" s="1131"/>
      <c r="AC6" s="1131"/>
      <c r="AD6" s="1131"/>
      <c r="AE6" s="1131"/>
      <c r="AF6" s="1131"/>
      <c r="AG6" s="1131"/>
      <c r="AH6" s="1131"/>
      <c r="AI6" s="1131"/>
      <c r="AJ6" s="1131"/>
      <c r="AK6" s="1131"/>
      <c r="AL6" s="1131"/>
      <c r="AM6" s="1131"/>
      <c r="AN6" s="1131"/>
      <c r="AO6" s="1131"/>
      <c r="AP6" s="1131"/>
    </row>
    <row r="7" spans="1:58" ht="28.5" customHeight="1" x14ac:dyDescent="0.45">
      <c r="A7" s="197" t="s">
        <v>138</v>
      </c>
      <c r="B7" s="196"/>
      <c r="C7" s="194"/>
      <c r="D7" s="769"/>
      <c r="E7" s="194"/>
      <c r="F7" s="194"/>
      <c r="G7" s="194"/>
      <c r="H7" s="194"/>
      <c r="I7" s="194"/>
      <c r="J7" s="769"/>
      <c r="K7" s="769"/>
      <c r="L7" s="769"/>
      <c r="M7" s="769"/>
      <c r="N7" s="769"/>
      <c r="O7" s="769"/>
      <c r="P7" s="769"/>
      <c r="Q7" s="769"/>
      <c r="R7" s="769"/>
      <c r="S7" s="192"/>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row>
    <row r="8" spans="1:58" s="755" customFormat="1" ht="30.75" customHeight="1" thickBot="1" x14ac:dyDescent="0.5">
      <c r="A8" s="765">
        <v>8</v>
      </c>
      <c r="B8" s="833"/>
      <c r="C8" s="836"/>
      <c r="D8" s="836"/>
      <c r="E8" s="836"/>
      <c r="F8" s="836"/>
      <c r="G8" s="1269" t="s">
        <v>580</v>
      </c>
      <c r="H8" s="1269"/>
      <c r="I8" s="1269"/>
      <c r="J8" s="1124"/>
      <c r="K8" s="1270" t="s">
        <v>1032</v>
      </c>
      <c r="L8" s="1270"/>
      <c r="M8" s="1270"/>
      <c r="N8" s="1270"/>
      <c r="O8" s="1270"/>
      <c r="P8" s="1088"/>
      <c r="Q8" s="1124"/>
      <c r="R8" s="1138" t="s">
        <v>1026</v>
      </c>
      <c r="S8" s="990"/>
      <c r="T8" s="679"/>
      <c r="U8" s="679"/>
      <c r="V8" s="679"/>
      <c r="W8" s="679"/>
      <c r="X8" s="679"/>
      <c r="Y8" s="679"/>
      <c r="Z8" s="679"/>
      <c r="AA8" s="1266"/>
      <c r="AB8" s="1266"/>
      <c r="AC8" s="1266"/>
      <c r="AD8" s="1266"/>
      <c r="AE8" s="1266"/>
      <c r="AF8" s="1266"/>
      <c r="AG8" s="1266"/>
      <c r="AH8" s="1266"/>
      <c r="AI8" s="1266"/>
      <c r="AJ8" s="1266"/>
      <c r="AK8" s="1266"/>
      <c r="AL8" s="1266"/>
      <c r="AM8" s="1266"/>
      <c r="AN8" s="1266"/>
      <c r="AO8" s="679"/>
      <c r="AP8" s="679"/>
    </row>
    <row r="9" spans="1:58" ht="63" customHeight="1" thickBot="1" x14ac:dyDescent="0.55000000000000004">
      <c r="A9" s="169">
        <v>9</v>
      </c>
      <c r="B9" s="518"/>
      <c r="C9" s="783" t="s">
        <v>1</v>
      </c>
      <c r="D9" s="767"/>
      <c r="E9" s="783" t="s">
        <v>428</v>
      </c>
      <c r="F9" s="515" t="s">
        <v>429</v>
      </c>
      <c r="G9" s="993" t="s">
        <v>1029</v>
      </c>
      <c r="H9" s="994" t="s">
        <v>581</v>
      </c>
      <c r="I9" s="995" t="s">
        <v>1030</v>
      </c>
      <c r="J9" s="1128" t="s">
        <v>1005</v>
      </c>
      <c r="K9" s="993" t="s">
        <v>940</v>
      </c>
      <c r="L9" s="994" t="s">
        <v>941</v>
      </c>
      <c r="M9" s="994" t="s">
        <v>942</v>
      </c>
      <c r="N9" s="994" t="s">
        <v>943</v>
      </c>
      <c r="O9" s="995" t="s">
        <v>1001</v>
      </c>
      <c r="P9" s="1127" t="s">
        <v>1005</v>
      </c>
      <c r="Q9" s="1128" t="s">
        <v>938</v>
      </c>
      <c r="R9" s="1128" t="s">
        <v>1025</v>
      </c>
      <c r="S9" s="163"/>
      <c r="T9" s="1132" t="s">
        <v>996</v>
      </c>
      <c r="U9" s="1132" t="s">
        <v>997</v>
      </c>
      <c r="V9" s="1132" t="s">
        <v>998</v>
      </c>
      <c r="W9" s="1132" t="s">
        <v>999</v>
      </c>
      <c r="X9" s="1132" t="s">
        <v>1000</v>
      </c>
      <c r="Y9" s="1132" t="s">
        <v>1007</v>
      </c>
      <c r="Z9" s="1132" t="s">
        <v>1008</v>
      </c>
      <c r="AA9" s="1132" t="s">
        <v>1009</v>
      </c>
      <c r="AB9" s="1132" t="s">
        <v>1010</v>
      </c>
      <c r="AC9" s="1132" t="s">
        <v>1015</v>
      </c>
      <c r="AD9" s="1132" t="s">
        <v>1016</v>
      </c>
      <c r="AE9" s="1132" t="s">
        <v>1011</v>
      </c>
      <c r="AF9" s="1132" t="s">
        <v>1012</v>
      </c>
      <c r="AG9" s="1132" t="s">
        <v>1013</v>
      </c>
      <c r="AH9" s="1132" t="s">
        <v>1014</v>
      </c>
      <c r="AI9" s="1132" t="s">
        <v>433</v>
      </c>
      <c r="AJ9" s="1132" t="s">
        <v>434</v>
      </c>
      <c r="AK9" s="1132" t="s">
        <v>14</v>
      </c>
      <c r="AL9" s="1132" t="s">
        <v>15</v>
      </c>
      <c r="AM9" s="1132" t="s">
        <v>435</v>
      </c>
      <c r="AN9" s="788" t="s">
        <v>1002</v>
      </c>
      <c r="AO9" s="788" t="s">
        <v>1003</v>
      </c>
      <c r="AP9" s="788" t="s">
        <v>1004</v>
      </c>
    </row>
    <row r="10" spans="1:58" ht="15" customHeight="1" x14ac:dyDescent="0.5">
      <c r="A10" s="169">
        <v>10</v>
      </c>
      <c r="B10" s="518"/>
      <c r="C10" s="1085" t="s">
        <v>304</v>
      </c>
      <c r="D10" s="782"/>
      <c r="E10" s="177"/>
      <c r="F10" s="167"/>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4"/>
      <c r="AY10" s="764"/>
      <c r="AZ10" s="764"/>
      <c r="BA10" s="764"/>
      <c r="BB10" s="764"/>
      <c r="BC10" s="764"/>
      <c r="BD10" s="764"/>
      <c r="BE10" s="764"/>
      <c r="BF10" s="764"/>
    </row>
    <row r="11" spans="1:58" ht="15" customHeight="1" x14ac:dyDescent="0.45">
      <c r="A11" s="765">
        <v>11</v>
      </c>
      <c r="B11" s="518"/>
      <c r="C11" s="368" t="s">
        <v>598</v>
      </c>
      <c r="D11" s="433"/>
      <c r="E11" s="177"/>
      <c r="F11" s="167" t="s">
        <v>602</v>
      </c>
      <c r="G11" s="180"/>
      <c r="H11" s="992">
        <f t="shared" ref="H11:H36" si="0">I11-G11</f>
        <v>0</v>
      </c>
      <c r="I11" s="180"/>
      <c r="J11" s="991" t="s">
        <v>404</v>
      </c>
      <c r="K11" s="1084"/>
      <c r="L11" s="1084"/>
      <c r="M11" s="1084"/>
      <c r="N11" s="1126"/>
      <c r="O11" s="1084"/>
      <c r="P11" s="991" t="s">
        <v>404</v>
      </c>
      <c r="Q11" s="991"/>
      <c r="R11" s="1082"/>
      <c r="S11" s="163"/>
      <c r="T11" s="1129"/>
      <c r="U11" s="1129"/>
      <c r="V11" s="1129"/>
      <c r="W11" s="1129"/>
      <c r="X11" s="1129"/>
      <c r="Y11" s="1129"/>
      <c r="Z11" s="1129"/>
      <c r="AA11" s="1129"/>
      <c r="AB11" s="1129"/>
      <c r="AC11" s="1129"/>
      <c r="AD11" s="1129"/>
      <c r="AE11" s="1129"/>
      <c r="AF11" s="1129"/>
      <c r="AG11" s="1129"/>
      <c r="AH11" s="1129"/>
      <c r="AI11" s="1129"/>
      <c r="AJ11" s="1129"/>
      <c r="AK11" s="1129"/>
      <c r="AL11" s="1129"/>
      <c r="AM11" s="1129"/>
      <c r="AN11" s="1129"/>
      <c r="AO11" s="1129"/>
      <c r="AP11" s="1129" t="s">
        <v>404</v>
      </c>
    </row>
    <row r="12" spans="1:58" s="755" customFormat="1" ht="15" customHeight="1" x14ac:dyDescent="0.45">
      <c r="A12" s="765">
        <v>12</v>
      </c>
      <c r="B12" s="518"/>
      <c r="C12" s="781" t="s">
        <v>597</v>
      </c>
      <c r="D12" s="433"/>
      <c r="E12" s="766"/>
      <c r="F12" s="764" t="s">
        <v>430</v>
      </c>
      <c r="G12" s="984"/>
      <c r="H12" s="992">
        <f t="shared" si="0"/>
        <v>0</v>
      </c>
      <c r="I12" s="984"/>
      <c r="J12" s="991" t="s">
        <v>404</v>
      </c>
      <c r="K12" s="1084"/>
      <c r="L12" s="1084"/>
      <c r="M12" s="1084"/>
      <c r="N12" s="1126"/>
      <c r="O12" s="1084"/>
      <c r="P12" s="991" t="s">
        <v>404</v>
      </c>
      <c r="Q12" s="991"/>
      <c r="R12" s="1082"/>
      <c r="S12" s="763"/>
      <c r="T12" s="1129"/>
      <c r="U12" s="1129"/>
      <c r="V12" s="1129"/>
      <c r="W12" s="1129"/>
      <c r="X12" s="1129"/>
      <c r="Y12" s="1129"/>
      <c r="Z12" s="1129"/>
      <c r="AA12" s="1129"/>
      <c r="AB12" s="1129"/>
      <c r="AC12" s="1129"/>
      <c r="AD12" s="1129"/>
      <c r="AE12" s="1129"/>
      <c r="AF12" s="1129"/>
      <c r="AG12" s="1129"/>
      <c r="AH12" s="1129"/>
      <c r="AI12" s="1129"/>
      <c r="AJ12" s="1129"/>
      <c r="AK12" s="1129"/>
      <c r="AL12" s="1129"/>
      <c r="AM12" s="1129"/>
      <c r="AN12" s="1129"/>
      <c r="AO12" s="1129"/>
      <c r="AP12" s="1129" t="s">
        <v>404</v>
      </c>
    </row>
    <row r="13" spans="1:58" s="755" customFormat="1" ht="15" customHeight="1" x14ac:dyDescent="0.45">
      <c r="A13" s="765">
        <v>13</v>
      </c>
      <c r="B13" s="518"/>
      <c r="C13" s="781" t="s">
        <v>599</v>
      </c>
      <c r="D13" s="433"/>
      <c r="E13" s="1006" t="s">
        <v>604</v>
      </c>
      <c r="F13" s="764" t="s">
        <v>430</v>
      </c>
      <c r="G13" s="984"/>
      <c r="H13" s="992">
        <f t="shared" si="0"/>
        <v>0</v>
      </c>
      <c r="I13" s="984"/>
      <c r="J13" s="991" t="s">
        <v>404</v>
      </c>
      <c r="K13" s="1084"/>
      <c r="L13" s="1084"/>
      <c r="M13" s="1084"/>
      <c r="N13" s="1126"/>
      <c r="O13" s="1084"/>
      <c r="P13" s="991" t="s">
        <v>404</v>
      </c>
      <c r="Q13" s="991"/>
      <c r="R13" s="1082"/>
      <c r="S13" s="763"/>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t="s">
        <v>404</v>
      </c>
    </row>
    <row r="14" spans="1:58" s="755" customFormat="1" ht="15" customHeight="1" x14ac:dyDescent="0.45">
      <c r="A14" s="765">
        <v>14</v>
      </c>
      <c r="B14" s="518"/>
      <c r="C14" s="781"/>
      <c r="D14" s="433"/>
      <c r="E14" s="1006" t="s">
        <v>605</v>
      </c>
      <c r="F14" s="764" t="s">
        <v>430</v>
      </c>
      <c r="G14" s="999"/>
      <c r="H14" s="992"/>
      <c r="I14" s="999"/>
      <c r="J14" s="991" t="s">
        <v>404</v>
      </c>
      <c r="K14" s="1084"/>
      <c r="L14" s="1084"/>
      <c r="M14" s="1084"/>
      <c r="N14" s="1126"/>
      <c r="O14" s="1084"/>
      <c r="P14" s="991" t="s">
        <v>404</v>
      </c>
      <c r="Q14" s="991"/>
      <c r="R14" s="1082"/>
      <c r="S14" s="763"/>
      <c r="T14" s="1129"/>
      <c r="U14" s="1129"/>
      <c r="V14" s="1129"/>
      <c r="W14" s="1129"/>
      <c r="X14" s="1129"/>
      <c r="Y14" s="1129"/>
      <c r="Z14" s="1129"/>
      <c r="AA14" s="1129"/>
      <c r="AB14" s="1129"/>
      <c r="AC14" s="1129"/>
      <c r="AD14" s="1129"/>
      <c r="AE14" s="1129"/>
      <c r="AF14" s="1129"/>
      <c r="AG14" s="1129"/>
      <c r="AH14" s="1129"/>
      <c r="AI14" s="1129"/>
      <c r="AJ14" s="1129"/>
      <c r="AK14" s="1129"/>
      <c r="AL14" s="1129"/>
      <c r="AM14" s="1129"/>
      <c r="AN14" s="1129"/>
      <c r="AO14" s="1129"/>
      <c r="AP14" s="1129" t="s">
        <v>404</v>
      </c>
    </row>
    <row r="15" spans="1:58" s="755" customFormat="1" ht="15" customHeight="1" x14ac:dyDescent="0.45">
      <c r="A15" s="765">
        <v>15</v>
      </c>
      <c r="B15" s="518"/>
      <c r="C15" s="781"/>
      <c r="D15" s="433"/>
      <c r="E15" s="1006" t="s">
        <v>606</v>
      </c>
      <c r="F15" s="764" t="s">
        <v>430</v>
      </c>
      <c r="G15" s="999"/>
      <c r="H15" s="992"/>
      <c r="I15" s="999"/>
      <c r="J15" s="991" t="s">
        <v>404</v>
      </c>
      <c r="K15" s="1084"/>
      <c r="L15" s="1084"/>
      <c r="M15" s="1084"/>
      <c r="N15" s="1126"/>
      <c r="O15" s="1084"/>
      <c r="P15" s="991" t="s">
        <v>404</v>
      </c>
      <c r="Q15" s="991"/>
      <c r="R15" s="1082"/>
      <c r="S15" s="763"/>
      <c r="T15" s="1129"/>
      <c r="U15" s="1129"/>
      <c r="V15" s="1129"/>
      <c r="W15" s="1129"/>
      <c r="X15" s="1129"/>
      <c r="Y15" s="1129"/>
      <c r="Z15" s="1129"/>
      <c r="AA15" s="1129"/>
      <c r="AB15" s="1129"/>
      <c r="AC15" s="1129"/>
      <c r="AD15" s="1129"/>
      <c r="AE15" s="1129"/>
      <c r="AF15" s="1129"/>
      <c r="AG15" s="1129"/>
      <c r="AH15" s="1129"/>
      <c r="AI15" s="1129"/>
      <c r="AJ15" s="1129"/>
      <c r="AK15" s="1129"/>
      <c r="AL15" s="1129"/>
      <c r="AM15" s="1129"/>
      <c r="AN15" s="1129"/>
      <c r="AO15" s="1129"/>
      <c r="AP15" s="1129" t="s">
        <v>404</v>
      </c>
    </row>
    <row r="16" spans="1:58" ht="15" customHeight="1" x14ac:dyDescent="0.45">
      <c r="A16" s="765">
        <v>16</v>
      </c>
      <c r="B16" s="518"/>
      <c r="C16" s="781" t="s">
        <v>305</v>
      </c>
      <c r="D16" s="781"/>
      <c r="E16" s="987"/>
      <c r="F16" s="167"/>
      <c r="G16" s="180"/>
      <c r="H16" s="992">
        <f t="shared" si="0"/>
        <v>0</v>
      </c>
      <c r="I16" s="180"/>
      <c r="J16" s="991" t="s">
        <v>404</v>
      </c>
      <c r="K16" s="1084"/>
      <c r="L16" s="1084"/>
      <c r="M16" s="1084"/>
      <c r="N16" s="1126"/>
      <c r="O16" s="1084"/>
      <c r="P16" s="991" t="s">
        <v>404</v>
      </c>
      <c r="Q16" s="991"/>
      <c r="R16" s="1082"/>
      <c r="S16" s="163"/>
      <c r="T16" s="1129"/>
      <c r="U16" s="1129"/>
      <c r="V16" s="1129"/>
      <c r="W16" s="1129"/>
      <c r="X16" s="1129"/>
      <c r="Y16" s="1129"/>
      <c r="Z16" s="1129"/>
      <c r="AA16" s="1129"/>
      <c r="AB16" s="1129"/>
      <c r="AC16" s="1129"/>
      <c r="AD16" s="1129"/>
      <c r="AE16" s="1129"/>
      <c r="AF16" s="1129"/>
      <c r="AG16" s="1129"/>
      <c r="AH16" s="1129"/>
      <c r="AI16" s="1129"/>
      <c r="AJ16" s="1129"/>
      <c r="AK16" s="1129"/>
      <c r="AL16" s="1129"/>
      <c r="AM16" s="1129"/>
      <c r="AN16" s="1129"/>
      <c r="AO16" s="1129"/>
      <c r="AP16" s="1129" t="s">
        <v>404</v>
      </c>
    </row>
    <row r="17" spans="1:42" s="755" customFormat="1" ht="15" customHeight="1" x14ac:dyDescent="0.45">
      <c r="A17" s="765">
        <v>17</v>
      </c>
      <c r="B17" s="518"/>
      <c r="C17" s="989"/>
      <c r="D17" s="996" t="s">
        <v>585</v>
      </c>
      <c r="E17" s="997" t="s">
        <v>582</v>
      </c>
      <c r="F17" s="764" t="s">
        <v>602</v>
      </c>
      <c r="G17" s="57"/>
      <c r="H17" s="992">
        <f t="shared" si="0"/>
        <v>0</v>
      </c>
      <c r="I17" s="57"/>
      <c r="J17" s="991" t="s">
        <v>404</v>
      </c>
      <c r="K17" s="1084"/>
      <c r="L17" s="1084"/>
      <c r="M17" s="1084"/>
      <c r="N17" s="1126"/>
      <c r="O17" s="1084"/>
      <c r="P17" s="991" t="s">
        <v>404</v>
      </c>
      <c r="Q17" s="991"/>
      <c r="R17" s="1082"/>
      <c r="S17" s="763"/>
      <c r="T17" s="1129"/>
      <c r="U17" s="1129"/>
      <c r="V17" s="1129"/>
      <c r="W17" s="1129"/>
      <c r="X17" s="1129"/>
      <c r="Y17" s="1129"/>
      <c r="Z17" s="1129"/>
      <c r="AA17" s="1129"/>
      <c r="AB17" s="1129"/>
      <c r="AC17" s="1129"/>
      <c r="AD17" s="1129"/>
      <c r="AE17" s="1129"/>
      <c r="AF17" s="1129"/>
      <c r="AG17" s="1129"/>
      <c r="AH17" s="1129"/>
      <c r="AI17" s="1129"/>
      <c r="AJ17" s="1129"/>
      <c r="AK17" s="1129"/>
      <c r="AL17" s="1129"/>
      <c r="AM17" s="1129"/>
      <c r="AN17" s="1129"/>
      <c r="AO17" s="1129"/>
      <c r="AP17" s="1129" t="s">
        <v>404</v>
      </c>
    </row>
    <row r="18" spans="1:42" s="755" customFormat="1" ht="15" customHeight="1" x14ac:dyDescent="0.45">
      <c r="A18" s="765">
        <v>18</v>
      </c>
      <c r="B18" s="518"/>
      <c r="C18" s="986"/>
      <c r="D18" s="997"/>
      <c r="E18" s="997" t="s">
        <v>583</v>
      </c>
      <c r="F18" s="764" t="s">
        <v>602</v>
      </c>
      <c r="G18" s="57"/>
      <c r="H18" s="992">
        <f t="shared" si="0"/>
        <v>0</v>
      </c>
      <c r="I18" s="57"/>
      <c r="J18" s="991" t="s">
        <v>404</v>
      </c>
      <c r="K18" s="1084"/>
      <c r="L18" s="1084"/>
      <c r="M18" s="1084"/>
      <c r="N18" s="1126"/>
      <c r="O18" s="1084"/>
      <c r="P18" s="991" t="s">
        <v>404</v>
      </c>
      <c r="Q18" s="991"/>
      <c r="R18" s="1082"/>
      <c r="S18" s="763"/>
      <c r="T18" s="1129"/>
      <c r="U18" s="1129"/>
      <c r="V18" s="1129"/>
      <c r="W18" s="1129"/>
      <c r="X18" s="1129"/>
      <c r="Y18" s="1129"/>
      <c r="Z18" s="1129"/>
      <c r="AA18" s="1129"/>
      <c r="AB18" s="1129"/>
      <c r="AC18" s="1129"/>
      <c r="AD18" s="1129"/>
      <c r="AE18" s="1129"/>
      <c r="AF18" s="1129"/>
      <c r="AG18" s="1129"/>
      <c r="AH18" s="1129"/>
      <c r="AI18" s="1129"/>
      <c r="AJ18" s="1129"/>
      <c r="AK18" s="1129"/>
      <c r="AL18" s="1129"/>
      <c r="AM18" s="1129"/>
      <c r="AN18" s="1129"/>
      <c r="AO18" s="1129"/>
      <c r="AP18" s="1129" t="s">
        <v>404</v>
      </c>
    </row>
    <row r="19" spans="1:42" s="755" customFormat="1" ht="15" customHeight="1" x14ac:dyDescent="0.45">
      <c r="A19" s="765">
        <v>19</v>
      </c>
      <c r="B19" s="518"/>
      <c r="C19" s="986"/>
      <c r="D19" s="997"/>
      <c r="E19" s="997" t="s">
        <v>584</v>
      </c>
      <c r="F19" s="764" t="s">
        <v>602</v>
      </c>
      <c r="G19" s="57"/>
      <c r="H19" s="992">
        <f t="shared" si="0"/>
        <v>0</v>
      </c>
      <c r="I19" s="57"/>
      <c r="J19" s="991" t="s">
        <v>404</v>
      </c>
      <c r="K19" s="1084"/>
      <c r="L19" s="1084"/>
      <c r="M19" s="1084"/>
      <c r="N19" s="1126"/>
      <c r="O19" s="1084"/>
      <c r="P19" s="991" t="s">
        <v>404</v>
      </c>
      <c r="Q19" s="991"/>
      <c r="R19" s="1082"/>
      <c r="S19" s="763"/>
      <c r="T19" s="1129"/>
      <c r="U19" s="1129"/>
      <c r="V19" s="1129"/>
      <c r="W19" s="1129"/>
      <c r="X19" s="1129"/>
      <c r="Y19" s="1129"/>
      <c r="Z19" s="1129"/>
      <c r="AA19" s="1129"/>
      <c r="AB19" s="1129"/>
      <c r="AC19" s="1129"/>
      <c r="AD19" s="1129"/>
      <c r="AE19" s="1129"/>
      <c r="AF19" s="1129"/>
      <c r="AG19" s="1129"/>
      <c r="AH19" s="1129"/>
      <c r="AI19" s="1129"/>
      <c r="AJ19" s="1129"/>
      <c r="AK19" s="1129"/>
      <c r="AL19" s="1129"/>
      <c r="AM19" s="1129"/>
      <c r="AN19" s="1129"/>
      <c r="AO19" s="1129"/>
      <c r="AP19" s="1129" t="s">
        <v>404</v>
      </c>
    </row>
    <row r="20" spans="1:42" s="755" customFormat="1" ht="15" customHeight="1" x14ac:dyDescent="0.45">
      <c r="A20" s="765">
        <v>20</v>
      </c>
      <c r="B20" s="518"/>
      <c r="C20" s="988"/>
      <c r="D20" s="998" t="s">
        <v>586</v>
      </c>
      <c r="E20" s="997" t="s">
        <v>582</v>
      </c>
      <c r="F20" s="764" t="s">
        <v>602</v>
      </c>
      <c r="G20" s="984"/>
      <c r="H20" s="992">
        <f t="shared" si="0"/>
        <v>0</v>
      </c>
      <c r="I20" s="984"/>
      <c r="J20" s="991" t="s">
        <v>404</v>
      </c>
      <c r="K20" s="1084"/>
      <c r="L20" s="1084"/>
      <c r="M20" s="1084"/>
      <c r="N20" s="1126"/>
      <c r="O20" s="1084"/>
      <c r="P20" s="991" t="s">
        <v>404</v>
      </c>
      <c r="Q20" s="991"/>
      <c r="R20" s="1082"/>
      <c r="S20" s="763"/>
      <c r="T20" s="1129"/>
      <c r="U20" s="1129"/>
      <c r="V20" s="1129"/>
      <c r="W20" s="1129"/>
      <c r="X20" s="1129"/>
      <c r="Y20" s="1129"/>
      <c r="Z20" s="1129"/>
      <c r="AA20" s="1129"/>
      <c r="AB20" s="1129"/>
      <c r="AC20" s="1129"/>
      <c r="AD20" s="1129"/>
      <c r="AE20" s="1129"/>
      <c r="AF20" s="1129"/>
      <c r="AG20" s="1129"/>
      <c r="AH20" s="1129"/>
      <c r="AI20" s="1129"/>
      <c r="AJ20" s="1129"/>
      <c r="AK20" s="1129"/>
      <c r="AL20" s="1129"/>
      <c r="AM20" s="1129"/>
      <c r="AN20" s="1129"/>
      <c r="AO20" s="1129"/>
      <c r="AP20" s="1129" t="s">
        <v>404</v>
      </c>
    </row>
    <row r="21" spans="1:42" s="755" customFormat="1" ht="15" customHeight="1" x14ac:dyDescent="0.45">
      <c r="A21" s="765">
        <v>21</v>
      </c>
      <c r="B21" s="518"/>
      <c r="C21" s="986"/>
      <c r="D21" s="997"/>
      <c r="E21" s="997" t="s">
        <v>583</v>
      </c>
      <c r="F21" s="764" t="s">
        <v>602</v>
      </c>
      <c r="G21" s="984"/>
      <c r="H21" s="992">
        <f t="shared" si="0"/>
        <v>0</v>
      </c>
      <c r="I21" s="984"/>
      <c r="J21" s="991" t="s">
        <v>404</v>
      </c>
      <c r="K21" s="1084"/>
      <c r="L21" s="1084"/>
      <c r="M21" s="1084"/>
      <c r="N21" s="1126"/>
      <c r="O21" s="1084"/>
      <c r="P21" s="991" t="s">
        <v>404</v>
      </c>
      <c r="Q21" s="991"/>
      <c r="R21" s="1082"/>
      <c r="S21" s="763"/>
      <c r="T21" s="1129"/>
      <c r="U21" s="1129"/>
      <c r="V21" s="1129"/>
      <c r="W21" s="1129"/>
      <c r="X21" s="1129"/>
      <c r="Y21" s="1129"/>
      <c r="Z21" s="1129"/>
      <c r="AA21" s="1129"/>
      <c r="AB21" s="1129"/>
      <c r="AC21" s="1129"/>
      <c r="AD21" s="1129"/>
      <c r="AE21" s="1129"/>
      <c r="AF21" s="1129"/>
      <c r="AG21" s="1129"/>
      <c r="AH21" s="1129"/>
      <c r="AI21" s="1129"/>
      <c r="AJ21" s="1129"/>
      <c r="AK21" s="1129"/>
      <c r="AL21" s="1129"/>
      <c r="AM21" s="1129"/>
      <c r="AN21" s="1129"/>
      <c r="AO21" s="1129"/>
      <c r="AP21" s="1129" t="s">
        <v>404</v>
      </c>
    </row>
    <row r="22" spans="1:42" s="755" customFormat="1" ht="15" customHeight="1" x14ac:dyDescent="0.45">
      <c r="A22" s="765">
        <v>22</v>
      </c>
      <c r="B22" s="518"/>
      <c r="C22" s="986"/>
      <c r="D22" s="997"/>
      <c r="E22" s="997" t="s">
        <v>584</v>
      </c>
      <c r="F22" s="764" t="s">
        <v>602</v>
      </c>
      <c r="G22" s="984"/>
      <c r="H22" s="992">
        <f t="shared" si="0"/>
        <v>0</v>
      </c>
      <c r="I22" s="984"/>
      <c r="J22" s="991" t="s">
        <v>404</v>
      </c>
      <c r="K22" s="1084"/>
      <c r="L22" s="1084"/>
      <c r="M22" s="1084"/>
      <c r="N22" s="1126"/>
      <c r="O22" s="1084"/>
      <c r="P22" s="991" t="s">
        <v>404</v>
      </c>
      <c r="Q22" s="991"/>
      <c r="R22" s="1082"/>
      <c r="S22" s="763"/>
      <c r="T22" s="1129"/>
      <c r="U22" s="1129"/>
      <c r="V22" s="1129"/>
      <c r="W22" s="1129"/>
      <c r="X22" s="1129"/>
      <c r="Y22" s="1129"/>
      <c r="Z22" s="1129"/>
      <c r="AA22" s="1129"/>
      <c r="AB22" s="1129"/>
      <c r="AC22" s="1129"/>
      <c r="AD22" s="1129"/>
      <c r="AE22" s="1129"/>
      <c r="AF22" s="1129"/>
      <c r="AG22" s="1129"/>
      <c r="AH22" s="1129"/>
      <c r="AI22" s="1129"/>
      <c r="AJ22" s="1129"/>
      <c r="AK22" s="1129"/>
      <c r="AL22" s="1129"/>
      <c r="AM22" s="1129"/>
      <c r="AN22" s="1129"/>
      <c r="AO22" s="1129"/>
      <c r="AP22" s="1129" t="s">
        <v>404</v>
      </c>
    </row>
    <row r="23" spans="1:42" s="755" customFormat="1" ht="15" customHeight="1" x14ac:dyDescent="0.45">
      <c r="A23" s="765">
        <v>23</v>
      </c>
      <c r="B23" s="518"/>
      <c r="C23" s="988"/>
      <c r="D23" s="998" t="s">
        <v>587</v>
      </c>
      <c r="E23" s="997" t="s">
        <v>582</v>
      </c>
      <c r="F23" s="764" t="s">
        <v>602</v>
      </c>
      <c r="G23" s="984"/>
      <c r="H23" s="992">
        <f t="shared" si="0"/>
        <v>0</v>
      </c>
      <c r="I23" s="984"/>
      <c r="J23" s="991" t="s">
        <v>404</v>
      </c>
      <c r="K23" s="1084"/>
      <c r="L23" s="1084"/>
      <c r="M23" s="1084"/>
      <c r="N23" s="1126"/>
      <c r="O23" s="1084"/>
      <c r="P23" s="991" t="s">
        <v>404</v>
      </c>
      <c r="Q23" s="991"/>
      <c r="R23" s="1082"/>
      <c r="S23" s="763"/>
      <c r="T23" s="1129"/>
      <c r="U23" s="1129"/>
      <c r="V23" s="1129"/>
      <c r="W23" s="1129"/>
      <c r="X23" s="1129"/>
      <c r="Y23" s="1129"/>
      <c r="Z23" s="1129"/>
      <c r="AA23" s="1129"/>
      <c r="AB23" s="1129"/>
      <c r="AC23" s="1129"/>
      <c r="AD23" s="1129"/>
      <c r="AE23" s="1129"/>
      <c r="AF23" s="1129"/>
      <c r="AG23" s="1129"/>
      <c r="AH23" s="1129"/>
      <c r="AI23" s="1129"/>
      <c r="AJ23" s="1129"/>
      <c r="AK23" s="1129"/>
      <c r="AL23" s="1129"/>
      <c r="AM23" s="1129"/>
      <c r="AN23" s="1129"/>
      <c r="AO23" s="1129"/>
      <c r="AP23" s="1129" t="s">
        <v>404</v>
      </c>
    </row>
    <row r="24" spans="1:42" s="755" customFormat="1" ht="15" customHeight="1" x14ac:dyDescent="0.45">
      <c r="A24" s="765">
        <v>24</v>
      </c>
      <c r="B24" s="518"/>
      <c r="C24" s="986"/>
      <c r="D24" s="997"/>
      <c r="E24" s="997" t="s">
        <v>583</v>
      </c>
      <c r="F24" s="764" t="s">
        <v>602</v>
      </c>
      <c r="G24" s="984"/>
      <c r="H24" s="992">
        <f t="shared" si="0"/>
        <v>0</v>
      </c>
      <c r="I24" s="984"/>
      <c r="J24" s="991" t="s">
        <v>404</v>
      </c>
      <c r="K24" s="1084"/>
      <c r="L24" s="1084"/>
      <c r="M24" s="1084"/>
      <c r="N24" s="1126"/>
      <c r="O24" s="1084"/>
      <c r="P24" s="991" t="s">
        <v>404</v>
      </c>
      <c r="Q24" s="991"/>
      <c r="R24" s="1082"/>
      <c r="S24" s="763"/>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t="s">
        <v>404</v>
      </c>
    </row>
    <row r="25" spans="1:42" s="755" customFormat="1" ht="15" customHeight="1" x14ac:dyDescent="0.45">
      <c r="A25" s="765">
        <v>25</v>
      </c>
      <c r="B25" s="518"/>
      <c r="C25" s="986"/>
      <c r="D25" s="997"/>
      <c r="E25" s="997" t="s">
        <v>584</v>
      </c>
      <c r="F25" s="764" t="s">
        <v>602</v>
      </c>
      <c r="G25" s="984"/>
      <c r="H25" s="992">
        <f t="shared" si="0"/>
        <v>0</v>
      </c>
      <c r="I25" s="984"/>
      <c r="J25" s="991" t="s">
        <v>404</v>
      </c>
      <c r="K25" s="1084"/>
      <c r="L25" s="1084"/>
      <c r="M25" s="1084"/>
      <c r="N25" s="1126"/>
      <c r="O25" s="1084"/>
      <c r="P25" s="991" t="s">
        <v>404</v>
      </c>
      <c r="Q25" s="991"/>
      <c r="R25" s="1082"/>
      <c r="S25" s="763"/>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t="s">
        <v>404</v>
      </c>
    </row>
    <row r="26" spans="1:42" s="755" customFormat="1" ht="15" customHeight="1" x14ac:dyDescent="0.45">
      <c r="A26" s="765">
        <v>26</v>
      </c>
      <c r="B26" s="518"/>
      <c r="C26" s="988"/>
      <c r="D26" s="998" t="s">
        <v>588</v>
      </c>
      <c r="E26" s="997" t="s">
        <v>582</v>
      </c>
      <c r="F26" s="764" t="s">
        <v>602</v>
      </c>
      <c r="G26" s="984"/>
      <c r="H26" s="992">
        <f t="shared" si="0"/>
        <v>0</v>
      </c>
      <c r="I26" s="984"/>
      <c r="J26" s="991" t="s">
        <v>404</v>
      </c>
      <c r="K26" s="1084"/>
      <c r="L26" s="1084"/>
      <c r="M26" s="1084"/>
      <c r="N26" s="1126"/>
      <c r="O26" s="1084"/>
      <c r="P26" s="991" t="s">
        <v>404</v>
      </c>
      <c r="Q26" s="991"/>
      <c r="R26" s="1082"/>
      <c r="S26" s="763"/>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t="s">
        <v>404</v>
      </c>
    </row>
    <row r="27" spans="1:42" s="755" customFormat="1" ht="15" customHeight="1" x14ac:dyDescent="0.45">
      <c r="A27" s="765">
        <v>27</v>
      </c>
      <c r="B27" s="518"/>
      <c r="C27" s="986"/>
      <c r="D27" s="997"/>
      <c r="E27" s="997" t="s">
        <v>583</v>
      </c>
      <c r="F27" s="764" t="s">
        <v>602</v>
      </c>
      <c r="G27" s="984"/>
      <c r="H27" s="992">
        <f t="shared" si="0"/>
        <v>0</v>
      </c>
      <c r="I27" s="984"/>
      <c r="J27" s="991" t="s">
        <v>404</v>
      </c>
      <c r="K27" s="1084"/>
      <c r="L27" s="1084"/>
      <c r="M27" s="1084"/>
      <c r="N27" s="1126"/>
      <c r="O27" s="1084"/>
      <c r="P27" s="991" t="s">
        <v>404</v>
      </c>
      <c r="Q27" s="991"/>
      <c r="R27" s="1082"/>
      <c r="S27" s="763"/>
      <c r="T27" s="1129"/>
      <c r="U27" s="1129"/>
      <c r="V27" s="1129"/>
      <c r="W27" s="1129"/>
      <c r="X27" s="1129"/>
      <c r="Y27" s="1129"/>
      <c r="Z27" s="1129"/>
      <c r="AA27" s="1129"/>
      <c r="AB27" s="1129"/>
      <c r="AC27" s="1129"/>
      <c r="AD27" s="1129"/>
      <c r="AE27" s="1129"/>
      <c r="AF27" s="1129"/>
      <c r="AG27" s="1129"/>
      <c r="AH27" s="1129"/>
      <c r="AI27" s="1129"/>
      <c r="AJ27" s="1129"/>
      <c r="AK27" s="1129"/>
      <c r="AL27" s="1129"/>
      <c r="AM27" s="1129"/>
      <c r="AN27" s="1129"/>
      <c r="AO27" s="1129"/>
      <c r="AP27" s="1129" t="s">
        <v>404</v>
      </c>
    </row>
    <row r="28" spans="1:42" s="755" customFormat="1" ht="15" customHeight="1" x14ac:dyDescent="0.45">
      <c r="A28" s="765">
        <v>28</v>
      </c>
      <c r="B28" s="518"/>
      <c r="C28" s="986"/>
      <c r="D28" s="997"/>
      <c r="E28" s="997" t="s">
        <v>584</v>
      </c>
      <c r="F28" s="764" t="s">
        <v>602</v>
      </c>
      <c r="G28" s="984"/>
      <c r="H28" s="992">
        <f t="shared" si="0"/>
        <v>0</v>
      </c>
      <c r="I28" s="984"/>
      <c r="J28" s="991" t="s">
        <v>404</v>
      </c>
      <c r="K28" s="1084"/>
      <c r="L28" s="1084"/>
      <c r="M28" s="1084"/>
      <c r="N28" s="1126"/>
      <c r="O28" s="1084"/>
      <c r="P28" s="991" t="s">
        <v>404</v>
      </c>
      <c r="Q28" s="991"/>
      <c r="R28" s="1082"/>
      <c r="S28" s="763"/>
      <c r="T28" s="1129"/>
      <c r="U28" s="1129"/>
      <c r="V28" s="1129"/>
      <c r="W28" s="1129"/>
      <c r="X28" s="1129"/>
      <c r="Y28" s="1129"/>
      <c r="Z28" s="1129"/>
      <c r="AA28" s="1129"/>
      <c r="AB28" s="1129"/>
      <c r="AC28" s="1129"/>
      <c r="AD28" s="1129"/>
      <c r="AE28" s="1129"/>
      <c r="AF28" s="1129"/>
      <c r="AG28" s="1129"/>
      <c r="AH28" s="1129"/>
      <c r="AI28" s="1129"/>
      <c r="AJ28" s="1129"/>
      <c r="AK28" s="1129"/>
      <c r="AL28" s="1129"/>
      <c r="AM28" s="1129"/>
      <c r="AN28" s="1129"/>
      <c r="AO28" s="1129"/>
      <c r="AP28" s="1129" t="s">
        <v>404</v>
      </c>
    </row>
    <row r="29" spans="1:42" s="755" customFormat="1" ht="15" customHeight="1" x14ac:dyDescent="0.45">
      <c r="A29" s="765">
        <v>29</v>
      </c>
      <c r="B29" s="518"/>
      <c r="C29" s="988"/>
      <c r="D29" s="998" t="s">
        <v>589</v>
      </c>
      <c r="E29" s="997" t="s">
        <v>582</v>
      </c>
      <c r="F29" s="764" t="s">
        <v>602</v>
      </c>
      <c r="G29" s="984"/>
      <c r="H29" s="992">
        <f t="shared" si="0"/>
        <v>0</v>
      </c>
      <c r="I29" s="984"/>
      <c r="J29" s="991" t="s">
        <v>404</v>
      </c>
      <c r="K29" s="1084"/>
      <c r="L29" s="1084"/>
      <c r="M29" s="1084"/>
      <c r="N29" s="1126"/>
      <c r="O29" s="1084"/>
      <c r="P29" s="991" t="s">
        <v>404</v>
      </c>
      <c r="Q29" s="991"/>
      <c r="R29" s="1082"/>
      <c r="S29" s="763"/>
      <c r="T29" s="1129"/>
      <c r="U29" s="1129"/>
      <c r="V29" s="1129"/>
      <c r="W29" s="1129"/>
      <c r="X29" s="1129"/>
      <c r="Y29" s="1129"/>
      <c r="Z29" s="1129"/>
      <c r="AA29" s="1129"/>
      <c r="AB29" s="1129"/>
      <c r="AC29" s="1129"/>
      <c r="AD29" s="1129"/>
      <c r="AE29" s="1129"/>
      <c r="AF29" s="1129"/>
      <c r="AG29" s="1129"/>
      <c r="AH29" s="1129"/>
      <c r="AI29" s="1129"/>
      <c r="AJ29" s="1129"/>
      <c r="AK29" s="1129"/>
      <c r="AL29" s="1129"/>
      <c r="AM29" s="1129"/>
      <c r="AN29" s="1129"/>
      <c r="AO29" s="1129"/>
      <c r="AP29" s="1129" t="s">
        <v>404</v>
      </c>
    </row>
    <row r="30" spans="1:42" s="755" customFormat="1" ht="15" customHeight="1" x14ac:dyDescent="0.45">
      <c r="A30" s="765">
        <v>30</v>
      </c>
      <c r="B30" s="518"/>
      <c r="C30" s="986"/>
      <c r="D30" s="986"/>
      <c r="E30" s="997" t="s">
        <v>583</v>
      </c>
      <c r="F30" s="764" t="s">
        <v>602</v>
      </c>
      <c r="G30" s="984"/>
      <c r="H30" s="992">
        <f t="shared" si="0"/>
        <v>0</v>
      </c>
      <c r="I30" s="984"/>
      <c r="J30" s="991" t="s">
        <v>404</v>
      </c>
      <c r="K30" s="1084"/>
      <c r="L30" s="1084"/>
      <c r="M30" s="1084"/>
      <c r="N30" s="1126"/>
      <c r="O30" s="1084"/>
      <c r="P30" s="991" t="s">
        <v>404</v>
      </c>
      <c r="Q30" s="991"/>
      <c r="R30" s="1082"/>
      <c r="S30" s="763"/>
      <c r="T30" s="1129"/>
      <c r="U30" s="1129"/>
      <c r="V30" s="1129"/>
      <c r="W30" s="1129"/>
      <c r="X30" s="1129"/>
      <c r="Y30" s="1129"/>
      <c r="Z30" s="1129"/>
      <c r="AA30" s="1129"/>
      <c r="AB30" s="1129"/>
      <c r="AC30" s="1129"/>
      <c r="AD30" s="1129"/>
      <c r="AE30" s="1129"/>
      <c r="AF30" s="1129"/>
      <c r="AG30" s="1129"/>
      <c r="AH30" s="1129"/>
      <c r="AI30" s="1129"/>
      <c r="AJ30" s="1129"/>
      <c r="AK30" s="1129"/>
      <c r="AL30" s="1129"/>
      <c r="AM30" s="1129"/>
      <c r="AN30" s="1129"/>
      <c r="AO30" s="1129"/>
      <c r="AP30" s="1129" t="s">
        <v>404</v>
      </c>
    </row>
    <row r="31" spans="1:42" s="755" customFormat="1" ht="15" customHeight="1" x14ac:dyDescent="0.45">
      <c r="A31" s="765">
        <v>31</v>
      </c>
      <c r="B31" s="518"/>
      <c r="C31" s="986"/>
      <c r="D31" s="986"/>
      <c r="E31" s="997" t="s">
        <v>584</v>
      </c>
      <c r="F31" s="764" t="s">
        <v>602</v>
      </c>
      <c r="G31" s="984"/>
      <c r="H31" s="992">
        <f t="shared" si="0"/>
        <v>0</v>
      </c>
      <c r="I31" s="984"/>
      <c r="J31" s="991" t="s">
        <v>404</v>
      </c>
      <c r="K31" s="1084"/>
      <c r="L31" s="1084"/>
      <c r="M31" s="1084"/>
      <c r="N31" s="1126"/>
      <c r="O31" s="1084"/>
      <c r="P31" s="991" t="s">
        <v>404</v>
      </c>
      <c r="Q31" s="991"/>
      <c r="R31" s="1082"/>
      <c r="S31" s="763"/>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29" t="s">
        <v>404</v>
      </c>
    </row>
    <row r="32" spans="1:42" ht="15" customHeight="1" x14ac:dyDescent="0.45">
      <c r="A32" s="765">
        <v>32</v>
      </c>
      <c r="B32" s="518"/>
      <c r="C32" s="781" t="s">
        <v>601</v>
      </c>
      <c r="D32" s="781"/>
      <c r="E32" s="997" t="s">
        <v>582</v>
      </c>
      <c r="F32" s="764" t="s">
        <v>602</v>
      </c>
      <c r="G32" s="180"/>
      <c r="H32" s="992">
        <f t="shared" si="0"/>
        <v>0</v>
      </c>
      <c r="I32" s="180"/>
      <c r="J32" s="991" t="s">
        <v>404</v>
      </c>
      <c r="K32" s="1084"/>
      <c r="L32" s="1084"/>
      <c r="M32" s="1084"/>
      <c r="N32" s="1126"/>
      <c r="O32" s="1084"/>
      <c r="P32" s="991" t="s">
        <v>404</v>
      </c>
      <c r="Q32" s="991"/>
      <c r="R32" s="1082"/>
      <c r="S32" s="163"/>
      <c r="T32" s="1129"/>
      <c r="U32" s="1129"/>
      <c r="V32" s="1129"/>
      <c r="W32" s="1129"/>
      <c r="X32" s="1129"/>
      <c r="Y32" s="1129"/>
      <c r="Z32" s="1129"/>
      <c r="AA32" s="1129"/>
      <c r="AB32" s="1129"/>
      <c r="AC32" s="1129"/>
      <c r="AD32" s="1129"/>
      <c r="AE32" s="1129"/>
      <c r="AF32" s="1129"/>
      <c r="AG32" s="1129"/>
      <c r="AH32" s="1129"/>
      <c r="AI32" s="1129"/>
      <c r="AJ32" s="1129"/>
      <c r="AK32" s="1129"/>
      <c r="AL32" s="1129"/>
      <c r="AM32" s="1129"/>
      <c r="AN32" s="1129"/>
      <c r="AO32" s="1129"/>
      <c r="AP32" s="1129" t="s">
        <v>404</v>
      </c>
    </row>
    <row r="33" spans="1:60" s="755" customFormat="1" ht="15" customHeight="1" x14ac:dyDescent="0.45">
      <c r="A33" s="765">
        <v>33</v>
      </c>
      <c r="B33" s="518"/>
      <c r="C33" s="986"/>
      <c r="D33" s="986"/>
      <c r="E33" s="997" t="s">
        <v>583</v>
      </c>
      <c r="F33" s="764" t="s">
        <v>602</v>
      </c>
      <c r="G33" s="57"/>
      <c r="H33" s="992">
        <f t="shared" si="0"/>
        <v>0</v>
      </c>
      <c r="I33" s="57"/>
      <c r="J33" s="991" t="s">
        <v>404</v>
      </c>
      <c r="K33" s="1084"/>
      <c r="L33" s="1084"/>
      <c r="M33" s="1084"/>
      <c r="N33" s="1126"/>
      <c r="O33" s="1084"/>
      <c r="P33" s="991" t="s">
        <v>404</v>
      </c>
      <c r="Q33" s="991"/>
      <c r="R33" s="1082"/>
      <c r="S33" s="763"/>
      <c r="T33" s="1129"/>
      <c r="U33" s="1129"/>
      <c r="V33" s="1129"/>
      <c r="W33" s="1129"/>
      <c r="X33" s="1129"/>
      <c r="Y33" s="1129"/>
      <c r="Z33" s="1129"/>
      <c r="AA33" s="1129"/>
      <c r="AB33" s="1129"/>
      <c r="AC33" s="1129"/>
      <c r="AD33" s="1129"/>
      <c r="AE33" s="1129"/>
      <c r="AF33" s="1129"/>
      <c r="AG33" s="1129"/>
      <c r="AH33" s="1129"/>
      <c r="AI33" s="1129"/>
      <c r="AJ33" s="1129"/>
      <c r="AK33" s="1129"/>
      <c r="AL33" s="1129"/>
      <c r="AM33" s="1129"/>
      <c r="AN33" s="1129"/>
      <c r="AO33" s="1129"/>
      <c r="AP33" s="1129" t="s">
        <v>404</v>
      </c>
    </row>
    <row r="34" spans="1:60" s="755" customFormat="1" ht="15" customHeight="1" x14ac:dyDescent="0.45">
      <c r="A34" s="765">
        <v>34</v>
      </c>
      <c r="B34" s="518"/>
      <c r="C34" s="986"/>
      <c r="D34" s="986"/>
      <c r="E34" s="997" t="s">
        <v>584</v>
      </c>
      <c r="F34" s="764" t="s">
        <v>602</v>
      </c>
      <c r="G34" s="57"/>
      <c r="H34" s="992">
        <f t="shared" si="0"/>
        <v>0</v>
      </c>
      <c r="I34" s="57"/>
      <c r="J34" s="991" t="s">
        <v>404</v>
      </c>
      <c r="K34" s="1084"/>
      <c r="L34" s="1084"/>
      <c r="M34" s="1084"/>
      <c r="N34" s="1126"/>
      <c r="O34" s="1084"/>
      <c r="P34" s="991" t="s">
        <v>404</v>
      </c>
      <c r="Q34" s="991"/>
      <c r="R34" s="1082"/>
      <c r="S34" s="763"/>
      <c r="T34" s="1129"/>
      <c r="U34" s="1129"/>
      <c r="V34" s="1129"/>
      <c r="W34" s="1129"/>
      <c r="X34" s="1129"/>
      <c r="Y34" s="1129"/>
      <c r="Z34" s="1129"/>
      <c r="AA34" s="1129"/>
      <c r="AB34" s="1129"/>
      <c r="AC34" s="1129"/>
      <c r="AD34" s="1129"/>
      <c r="AE34" s="1129"/>
      <c r="AF34" s="1129"/>
      <c r="AG34" s="1129"/>
      <c r="AH34" s="1129"/>
      <c r="AI34" s="1129"/>
      <c r="AJ34" s="1129"/>
      <c r="AK34" s="1129"/>
      <c r="AL34" s="1129"/>
      <c r="AM34" s="1129"/>
      <c r="AN34" s="1129"/>
      <c r="AO34" s="1129"/>
      <c r="AP34" s="1129" t="s">
        <v>404</v>
      </c>
    </row>
    <row r="35" spans="1:60" ht="15" customHeight="1" x14ac:dyDescent="0.45">
      <c r="A35" s="765">
        <v>35</v>
      </c>
      <c r="B35" s="518"/>
      <c r="C35" s="781" t="s">
        <v>603</v>
      </c>
      <c r="D35" s="781"/>
      <c r="E35" s="988"/>
      <c r="F35" s="167" t="s">
        <v>430</v>
      </c>
      <c r="G35" s="180"/>
      <c r="H35" s="992">
        <f t="shared" si="0"/>
        <v>0</v>
      </c>
      <c r="I35" s="180"/>
      <c r="J35" s="991" t="s">
        <v>404</v>
      </c>
      <c r="K35" s="1084"/>
      <c r="L35" s="1084"/>
      <c r="M35" s="1084"/>
      <c r="N35" s="1126"/>
      <c r="O35" s="1084"/>
      <c r="P35" s="991" t="s">
        <v>404</v>
      </c>
      <c r="Q35" s="991"/>
      <c r="R35" s="1082"/>
      <c r="S35" s="163"/>
      <c r="T35" s="1129"/>
      <c r="U35" s="1129"/>
      <c r="V35" s="1129"/>
      <c r="W35" s="1129"/>
      <c r="X35" s="1129"/>
      <c r="Y35" s="1129"/>
      <c r="Z35" s="1129"/>
      <c r="AA35" s="1129"/>
      <c r="AB35" s="1129"/>
      <c r="AC35" s="1129"/>
      <c r="AD35" s="1129"/>
      <c r="AE35" s="1129"/>
      <c r="AF35" s="1129"/>
      <c r="AG35" s="1129"/>
      <c r="AH35" s="1129"/>
      <c r="AI35" s="1129"/>
      <c r="AJ35" s="1129"/>
      <c r="AK35" s="1129"/>
      <c r="AL35" s="1129"/>
      <c r="AM35" s="1129"/>
      <c r="AN35" s="1129"/>
      <c r="AO35" s="1129"/>
      <c r="AP35" s="1129" t="s">
        <v>404</v>
      </c>
    </row>
    <row r="36" spans="1:60" ht="15" customHeight="1" x14ac:dyDescent="0.45">
      <c r="A36" s="765">
        <v>36</v>
      </c>
      <c r="B36" s="518"/>
      <c r="C36" s="781" t="s">
        <v>308</v>
      </c>
      <c r="D36" s="781"/>
      <c r="E36" s="988"/>
      <c r="F36" s="167" t="s">
        <v>430</v>
      </c>
      <c r="G36" s="180"/>
      <c r="H36" s="992">
        <f t="shared" si="0"/>
        <v>0</v>
      </c>
      <c r="I36" s="180"/>
      <c r="J36" s="991" t="s">
        <v>404</v>
      </c>
      <c r="K36" s="1084"/>
      <c r="L36" s="1084"/>
      <c r="M36" s="1084"/>
      <c r="N36" s="1126"/>
      <c r="O36" s="1084"/>
      <c r="P36" s="991" t="s">
        <v>404</v>
      </c>
      <c r="Q36" s="991"/>
      <c r="R36" s="1082"/>
      <c r="S36" s="163"/>
      <c r="T36" s="1129"/>
      <c r="U36" s="1129"/>
      <c r="V36" s="1129"/>
      <c r="W36" s="1129"/>
      <c r="X36" s="1129"/>
      <c r="Y36" s="1129"/>
      <c r="Z36" s="1129"/>
      <c r="AA36" s="1129"/>
      <c r="AB36" s="1129"/>
      <c r="AC36" s="1129"/>
      <c r="AD36" s="1129"/>
      <c r="AE36" s="1129"/>
      <c r="AF36" s="1129"/>
      <c r="AG36" s="1129"/>
      <c r="AH36" s="1129"/>
      <c r="AI36" s="1129"/>
      <c r="AJ36" s="1129"/>
      <c r="AK36" s="1129"/>
      <c r="AL36" s="1129"/>
      <c r="AM36" s="1129"/>
      <c r="AN36" s="1129"/>
      <c r="AO36" s="1129"/>
      <c r="AP36" s="1129" t="s">
        <v>404</v>
      </c>
    </row>
    <row r="37" spans="1:60" ht="15" customHeight="1" x14ac:dyDescent="0.5">
      <c r="A37" s="765">
        <v>37</v>
      </c>
      <c r="B37" s="518"/>
      <c r="C37" s="1085" t="s">
        <v>340</v>
      </c>
      <c r="D37" s="782"/>
      <c r="E37" s="766"/>
      <c r="F37" s="167"/>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c r="AK37" s="764"/>
      <c r="AL37" s="764"/>
      <c r="AM37" s="764"/>
      <c r="AN37" s="764"/>
      <c r="AO37" s="764"/>
      <c r="AP37" s="764"/>
      <c r="AQ37" s="764"/>
      <c r="AR37" s="764"/>
      <c r="AS37" s="764"/>
      <c r="AT37" s="764"/>
      <c r="AU37" s="764"/>
      <c r="AV37" s="764"/>
      <c r="AW37" s="764"/>
      <c r="AX37" s="764"/>
      <c r="AY37" s="764"/>
      <c r="AZ37" s="764"/>
      <c r="BA37" s="764"/>
      <c r="BB37" s="764"/>
      <c r="BC37" s="764"/>
      <c r="BD37" s="764"/>
      <c r="BE37" s="764"/>
      <c r="BF37" s="764"/>
      <c r="BG37" s="764"/>
      <c r="BH37" s="764"/>
    </row>
    <row r="38" spans="1:60" s="755" customFormat="1" ht="15" customHeight="1" x14ac:dyDescent="0.45">
      <c r="A38" s="765">
        <v>38</v>
      </c>
      <c r="B38" s="518"/>
      <c r="C38" s="776" t="s">
        <v>312</v>
      </c>
      <c r="D38" s="776"/>
      <c r="E38" s="766"/>
      <c r="F38" s="167"/>
      <c r="G38" s="180"/>
      <c r="H38" s="992">
        <f>I38-G38</f>
        <v>0</v>
      </c>
      <c r="I38" s="180"/>
      <c r="J38" s="991" t="s">
        <v>404</v>
      </c>
      <c r="K38" s="1084"/>
      <c r="L38" s="1084"/>
      <c r="M38" s="1084"/>
      <c r="N38" s="1126"/>
      <c r="O38" s="1084"/>
      <c r="P38" s="991" t="s">
        <v>404</v>
      </c>
      <c r="Q38" s="991"/>
      <c r="R38" s="1082"/>
      <c r="S38" s="763"/>
      <c r="T38" s="1129"/>
      <c r="U38" s="1129"/>
      <c r="V38" s="1129"/>
      <c r="W38" s="1129"/>
      <c r="X38" s="1129"/>
      <c r="Y38" s="1129"/>
      <c r="Z38" s="1129"/>
      <c r="AA38" s="1129"/>
      <c r="AB38" s="1129"/>
      <c r="AC38" s="1129"/>
      <c r="AD38" s="1129"/>
      <c r="AE38" s="1129"/>
      <c r="AF38" s="1129"/>
      <c r="AG38" s="1129"/>
      <c r="AH38" s="1129"/>
      <c r="AI38" s="1129"/>
      <c r="AJ38" s="1129"/>
      <c r="AK38" s="1129"/>
      <c r="AL38" s="1129"/>
      <c r="AM38" s="1129"/>
      <c r="AN38" s="1129"/>
      <c r="AO38" s="1129"/>
      <c r="AP38" s="1129" t="s">
        <v>404</v>
      </c>
    </row>
    <row r="39" spans="1:60" s="755" customFormat="1" ht="15" customHeight="1" x14ac:dyDescent="0.45">
      <c r="A39" s="765">
        <v>39</v>
      </c>
      <c r="B39" s="518"/>
      <c r="C39" s="776"/>
      <c r="D39" s="1005" t="s">
        <v>610</v>
      </c>
      <c r="E39" s="766"/>
      <c r="F39" s="764" t="s">
        <v>430</v>
      </c>
      <c r="G39" s="999"/>
      <c r="H39" s="992"/>
      <c r="I39" s="999"/>
      <c r="J39" s="991" t="s">
        <v>404</v>
      </c>
      <c r="K39" s="1084"/>
      <c r="L39" s="1084"/>
      <c r="M39" s="1084"/>
      <c r="N39" s="1126"/>
      <c r="O39" s="1084"/>
      <c r="P39" s="991" t="s">
        <v>404</v>
      </c>
      <c r="Q39" s="991"/>
      <c r="R39" s="1082"/>
      <c r="S39" s="763"/>
      <c r="T39" s="1129"/>
      <c r="U39" s="1129"/>
      <c r="V39" s="1129"/>
      <c r="W39" s="1129"/>
      <c r="X39" s="1129"/>
      <c r="Y39" s="1129"/>
      <c r="Z39" s="1129"/>
      <c r="AA39" s="1129"/>
      <c r="AB39" s="1129"/>
      <c r="AC39" s="1129"/>
      <c r="AD39" s="1129"/>
      <c r="AE39" s="1129"/>
      <c r="AF39" s="1129"/>
      <c r="AG39" s="1129"/>
      <c r="AH39" s="1129"/>
      <c r="AI39" s="1129"/>
      <c r="AJ39" s="1129"/>
      <c r="AK39" s="1129"/>
      <c r="AL39" s="1129"/>
      <c r="AM39" s="1129"/>
      <c r="AN39" s="1129"/>
      <c r="AO39" s="1129"/>
      <c r="AP39" s="1129" t="s">
        <v>404</v>
      </c>
    </row>
    <row r="40" spans="1:60" s="755" customFormat="1" ht="15" customHeight="1" x14ac:dyDescent="0.45">
      <c r="A40" s="765">
        <v>40</v>
      </c>
      <c r="B40" s="518"/>
      <c r="C40" s="776"/>
      <c r="D40" s="1005" t="s">
        <v>611</v>
      </c>
      <c r="E40" s="766"/>
      <c r="F40" s="764" t="s">
        <v>430</v>
      </c>
      <c r="G40" s="999"/>
      <c r="H40" s="992"/>
      <c r="I40" s="999"/>
      <c r="J40" s="991" t="s">
        <v>404</v>
      </c>
      <c r="K40" s="1084"/>
      <c r="L40" s="1084"/>
      <c r="M40" s="1084"/>
      <c r="N40" s="1126"/>
      <c r="O40" s="1084"/>
      <c r="P40" s="991" t="s">
        <v>404</v>
      </c>
      <c r="Q40" s="991"/>
      <c r="R40" s="1082"/>
      <c r="S40" s="763"/>
      <c r="T40" s="1129"/>
      <c r="U40" s="1129"/>
      <c r="V40" s="1129"/>
      <c r="W40" s="1129"/>
      <c r="X40" s="1129"/>
      <c r="Y40" s="1129"/>
      <c r="Z40" s="1129"/>
      <c r="AA40" s="1129"/>
      <c r="AB40" s="1129"/>
      <c r="AC40" s="1129"/>
      <c r="AD40" s="1129"/>
      <c r="AE40" s="1129"/>
      <c r="AF40" s="1129"/>
      <c r="AG40" s="1129"/>
      <c r="AH40" s="1129"/>
      <c r="AI40" s="1129"/>
      <c r="AJ40" s="1129"/>
      <c r="AK40" s="1129"/>
      <c r="AL40" s="1129"/>
      <c r="AM40" s="1129"/>
      <c r="AN40" s="1129"/>
      <c r="AO40" s="1129"/>
      <c r="AP40" s="1129" t="s">
        <v>404</v>
      </c>
    </row>
    <row r="41" spans="1:60" s="755" customFormat="1" ht="15" customHeight="1" x14ac:dyDescent="0.45">
      <c r="A41" s="765">
        <v>41</v>
      </c>
      <c r="B41" s="518"/>
      <c r="C41" s="776"/>
      <c r="D41" s="1005" t="s">
        <v>612</v>
      </c>
      <c r="E41" s="766"/>
      <c r="F41" s="764" t="s">
        <v>430</v>
      </c>
      <c r="G41" s="999"/>
      <c r="H41" s="992"/>
      <c r="I41" s="999"/>
      <c r="J41" s="991" t="s">
        <v>404</v>
      </c>
      <c r="K41" s="1084"/>
      <c r="L41" s="1084"/>
      <c r="M41" s="1084"/>
      <c r="N41" s="1126"/>
      <c r="O41" s="1084"/>
      <c r="P41" s="991" t="s">
        <v>404</v>
      </c>
      <c r="Q41" s="991"/>
      <c r="R41" s="1082"/>
      <c r="S41" s="763"/>
      <c r="T41" s="1129"/>
      <c r="U41" s="1129"/>
      <c r="V41" s="1129"/>
      <c r="W41" s="1129"/>
      <c r="X41" s="1129"/>
      <c r="Y41" s="1129"/>
      <c r="Z41" s="1129"/>
      <c r="AA41" s="1129"/>
      <c r="AB41" s="1129"/>
      <c r="AC41" s="1129"/>
      <c r="AD41" s="1129"/>
      <c r="AE41" s="1129"/>
      <c r="AF41" s="1129"/>
      <c r="AG41" s="1129"/>
      <c r="AH41" s="1129"/>
      <c r="AI41" s="1129"/>
      <c r="AJ41" s="1129"/>
      <c r="AK41" s="1129"/>
      <c r="AL41" s="1129"/>
      <c r="AM41" s="1129"/>
      <c r="AN41" s="1129"/>
      <c r="AO41" s="1129"/>
      <c r="AP41" s="1129" t="s">
        <v>404</v>
      </c>
    </row>
    <row r="42" spans="1:60" s="755" customFormat="1" ht="15" customHeight="1" x14ac:dyDescent="0.45">
      <c r="A42" s="765">
        <v>42</v>
      </c>
      <c r="B42" s="518"/>
      <c r="C42" s="776"/>
      <c r="D42" s="1005" t="s">
        <v>613</v>
      </c>
      <c r="E42" s="766"/>
      <c r="F42" s="764" t="s">
        <v>430</v>
      </c>
      <c r="G42" s="999"/>
      <c r="H42" s="992"/>
      <c r="I42" s="999"/>
      <c r="J42" s="991" t="s">
        <v>404</v>
      </c>
      <c r="K42" s="1084"/>
      <c r="L42" s="1084"/>
      <c r="M42" s="1084"/>
      <c r="N42" s="1126"/>
      <c r="O42" s="1084"/>
      <c r="P42" s="991" t="s">
        <v>404</v>
      </c>
      <c r="Q42" s="991"/>
      <c r="R42" s="1082"/>
      <c r="S42" s="763"/>
      <c r="T42" s="1129"/>
      <c r="U42" s="1129"/>
      <c r="V42" s="1129"/>
      <c r="W42" s="1129"/>
      <c r="X42" s="1129"/>
      <c r="Y42" s="1129"/>
      <c r="Z42" s="1129"/>
      <c r="AA42" s="1129"/>
      <c r="AB42" s="1129"/>
      <c r="AC42" s="1129"/>
      <c r="AD42" s="1129"/>
      <c r="AE42" s="1129"/>
      <c r="AF42" s="1129"/>
      <c r="AG42" s="1129"/>
      <c r="AH42" s="1129"/>
      <c r="AI42" s="1129"/>
      <c r="AJ42" s="1129"/>
      <c r="AK42" s="1129"/>
      <c r="AL42" s="1129"/>
      <c r="AM42" s="1129"/>
      <c r="AN42" s="1129"/>
      <c r="AO42" s="1129"/>
      <c r="AP42" s="1129" t="s">
        <v>404</v>
      </c>
    </row>
    <row r="43" spans="1:60" s="755" customFormat="1" ht="15" customHeight="1" x14ac:dyDescent="0.5">
      <c r="A43" s="765">
        <v>43</v>
      </c>
      <c r="B43" s="518"/>
      <c r="C43" s="1085" t="s">
        <v>311</v>
      </c>
      <c r="D43" s="782"/>
      <c r="E43" s="988"/>
      <c r="F43" s="167"/>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4"/>
      <c r="AY43" s="764"/>
      <c r="AZ43" s="764"/>
      <c r="BA43" s="764"/>
      <c r="BB43" s="764"/>
      <c r="BC43" s="764"/>
      <c r="BD43" s="764"/>
    </row>
    <row r="44" spans="1:60" ht="15" customHeight="1" x14ac:dyDescent="0.45">
      <c r="A44" s="765">
        <v>44</v>
      </c>
      <c r="B44" s="518"/>
      <c r="C44" s="781" t="s">
        <v>308</v>
      </c>
      <c r="D44" s="781"/>
      <c r="E44" s="988"/>
      <c r="F44" s="167" t="s">
        <v>430</v>
      </c>
      <c r="G44" s="180"/>
      <c r="H44" s="992">
        <f>I44-G44</f>
        <v>0</v>
      </c>
      <c r="I44" s="180"/>
      <c r="J44" s="991" t="s">
        <v>404</v>
      </c>
      <c r="K44" s="518"/>
      <c r="L44" s="518"/>
      <c r="M44" s="518"/>
      <c r="N44" s="518"/>
      <c r="O44" s="518"/>
      <c r="P44" s="518"/>
      <c r="Q44" s="991"/>
      <c r="R44" s="1082"/>
      <c r="S44" s="163"/>
      <c r="T44" s="1129"/>
      <c r="U44" s="1129"/>
      <c r="V44" s="1129"/>
      <c r="W44" s="1129"/>
      <c r="X44" s="1129"/>
      <c r="Y44" s="1129"/>
      <c r="Z44" s="1129"/>
      <c r="AA44" s="1129"/>
      <c r="AB44" s="1129"/>
      <c r="AC44" s="1129"/>
      <c r="AD44" s="1129"/>
      <c r="AE44" s="1129"/>
      <c r="AF44" s="1129"/>
      <c r="AG44" s="1129"/>
      <c r="AH44" s="1129"/>
      <c r="AI44" s="1129"/>
      <c r="AJ44" s="1129"/>
      <c r="AK44" s="1129"/>
      <c r="AL44" s="1129"/>
      <c r="AM44" s="1129"/>
      <c r="AN44" s="1129"/>
      <c r="AO44" s="1129"/>
      <c r="AP44" s="1129" t="s">
        <v>404</v>
      </c>
    </row>
    <row r="45" spans="1:60" s="755" customFormat="1" ht="15" customHeight="1" x14ac:dyDescent="0.45">
      <c r="A45" s="765">
        <v>45</v>
      </c>
      <c r="B45" s="518"/>
      <c r="C45" s="781" t="s">
        <v>600</v>
      </c>
      <c r="D45" s="781"/>
      <c r="E45" s="987"/>
      <c r="F45" s="764" t="s">
        <v>430</v>
      </c>
      <c r="G45" s="528"/>
      <c r="H45" s="992">
        <f t="shared" ref="H45:H49" si="1">I45-G45</f>
        <v>0</v>
      </c>
      <c r="I45" s="528"/>
      <c r="J45" s="991" t="s">
        <v>404</v>
      </c>
      <c r="K45" s="764"/>
      <c r="L45" s="764"/>
      <c r="M45" s="764"/>
      <c r="N45" s="764"/>
      <c r="O45" s="764"/>
      <c r="P45" s="764"/>
      <c r="Q45" s="991"/>
      <c r="R45" s="1082"/>
      <c r="S45" s="763"/>
      <c r="T45" s="1129"/>
      <c r="U45" s="1129"/>
      <c r="V45" s="1129"/>
      <c r="W45" s="1129"/>
      <c r="X45" s="1129"/>
      <c r="Y45" s="1129"/>
      <c r="Z45" s="1129"/>
      <c r="AA45" s="1129"/>
      <c r="AB45" s="1129"/>
      <c r="AC45" s="1129"/>
      <c r="AD45" s="1129"/>
      <c r="AE45" s="1129"/>
      <c r="AF45" s="1129"/>
      <c r="AG45" s="1129"/>
      <c r="AH45" s="1129"/>
      <c r="AI45" s="1129"/>
      <c r="AJ45" s="1129"/>
      <c r="AK45" s="1129"/>
      <c r="AL45" s="1129"/>
      <c r="AM45" s="1129"/>
      <c r="AN45" s="1129"/>
      <c r="AO45" s="1129"/>
      <c r="AP45" s="1129" t="s">
        <v>404</v>
      </c>
    </row>
    <row r="46" spans="1:60" s="755" customFormat="1" ht="15" customHeight="1" x14ac:dyDescent="0.45">
      <c r="A46" s="765">
        <v>46</v>
      </c>
      <c r="B46" s="518"/>
      <c r="C46" s="781" t="s">
        <v>309</v>
      </c>
      <c r="D46" s="781"/>
      <c r="E46" s="988"/>
      <c r="F46" s="167"/>
      <c r="G46" s="528"/>
      <c r="H46" s="992">
        <f t="shared" si="1"/>
        <v>0</v>
      </c>
      <c r="I46" s="528"/>
      <c r="J46" s="991" t="s">
        <v>404</v>
      </c>
      <c r="K46" s="518"/>
      <c r="L46" s="518"/>
      <c r="M46" s="518"/>
      <c r="N46" s="518"/>
      <c r="O46" s="518"/>
      <c r="P46" s="518"/>
      <c r="Q46" s="991"/>
      <c r="R46" s="1082"/>
      <c r="S46" s="763"/>
      <c r="T46" s="1129"/>
      <c r="U46" s="1129"/>
      <c r="V46" s="1129"/>
      <c r="W46" s="1129"/>
      <c r="X46" s="1129"/>
      <c r="Y46" s="1129"/>
      <c r="Z46" s="1129"/>
      <c r="AA46" s="1129"/>
      <c r="AB46" s="1129"/>
      <c r="AC46" s="1129"/>
      <c r="AD46" s="1129"/>
      <c r="AE46" s="1129"/>
      <c r="AF46" s="1129"/>
      <c r="AG46" s="1129"/>
      <c r="AH46" s="1129"/>
      <c r="AI46" s="1129"/>
      <c r="AJ46" s="1129"/>
      <c r="AK46" s="1129"/>
      <c r="AL46" s="1129"/>
      <c r="AM46" s="1129"/>
      <c r="AN46" s="1129"/>
      <c r="AO46" s="1129"/>
      <c r="AP46" s="1129" t="s">
        <v>404</v>
      </c>
    </row>
    <row r="47" spans="1:60" s="755" customFormat="1" ht="15" customHeight="1" x14ac:dyDescent="0.45">
      <c r="A47" s="765">
        <v>47</v>
      </c>
      <c r="B47" s="518"/>
      <c r="C47" s="781"/>
      <c r="D47" s="781" t="s">
        <v>614</v>
      </c>
      <c r="E47" s="988"/>
      <c r="F47" s="764" t="s">
        <v>430</v>
      </c>
      <c r="G47" s="528"/>
      <c r="H47" s="992">
        <f t="shared" si="1"/>
        <v>0</v>
      </c>
      <c r="I47" s="528"/>
      <c r="J47" s="991" t="s">
        <v>404</v>
      </c>
      <c r="K47" s="764"/>
      <c r="L47" s="764"/>
      <c r="M47" s="764"/>
      <c r="N47" s="764"/>
      <c r="O47" s="764"/>
      <c r="P47" s="764"/>
      <c r="Q47" s="991"/>
      <c r="R47" s="1082"/>
      <c r="S47" s="763"/>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129"/>
      <c r="AO47" s="1129"/>
      <c r="AP47" s="1129" t="s">
        <v>404</v>
      </c>
    </row>
    <row r="48" spans="1:60" s="755" customFormat="1" ht="15" customHeight="1" x14ac:dyDescent="0.45">
      <c r="A48" s="765">
        <v>48</v>
      </c>
      <c r="B48" s="518"/>
      <c r="C48" s="781"/>
      <c r="D48" s="781" t="s">
        <v>615</v>
      </c>
      <c r="E48" s="988"/>
      <c r="F48" s="764" t="s">
        <v>430</v>
      </c>
      <c r="G48" s="528"/>
      <c r="H48" s="992">
        <f t="shared" si="1"/>
        <v>0</v>
      </c>
      <c r="I48" s="528"/>
      <c r="J48" s="991" t="s">
        <v>404</v>
      </c>
      <c r="K48" s="518"/>
      <c r="L48" s="518"/>
      <c r="M48" s="518"/>
      <c r="N48" s="518"/>
      <c r="O48" s="518"/>
      <c r="P48" s="518"/>
      <c r="Q48" s="991"/>
      <c r="R48" s="1082"/>
      <c r="S48" s="763"/>
      <c r="T48" s="1129"/>
      <c r="U48" s="1129"/>
      <c r="V48" s="1129"/>
      <c r="W48" s="1129"/>
      <c r="X48" s="1129"/>
      <c r="Y48" s="1129"/>
      <c r="Z48" s="1129"/>
      <c r="AA48" s="1129"/>
      <c r="AB48" s="1129"/>
      <c r="AC48" s="1129"/>
      <c r="AD48" s="1129"/>
      <c r="AE48" s="1129"/>
      <c r="AF48" s="1129"/>
      <c r="AG48" s="1129"/>
      <c r="AH48" s="1129"/>
      <c r="AI48" s="1129"/>
      <c r="AJ48" s="1129"/>
      <c r="AK48" s="1129"/>
      <c r="AL48" s="1129"/>
      <c r="AM48" s="1129"/>
      <c r="AN48" s="1129"/>
      <c r="AO48" s="1129"/>
      <c r="AP48" s="1129" t="s">
        <v>404</v>
      </c>
    </row>
    <row r="49" spans="1:42" s="755" customFormat="1" ht="15" customHeight="1" x14ac:dyDescent="0.45">
      <c r="A49" s="765">
        <v>49</v>
      </c>
      <c r="B49" s="518"/>
      <c r="C49" s="781"/>
      <c r="D49" s="781" t="s">
        <v>616</v>
      </c>
      <c r="E49" s="988"/>
      <c r="F49" s="764" t="s">
        <v>430</v>
      </c>
      <c r="G49" s="528"/>
      <c r="H49" s="992">
        <f t="shared" si="1"/>
        <v>0</v>
      </c>
      <c r="I49" s="528"/>
      <c r="J49" s="991" t="s">
        <v>404</v>
      </c>
      <c r="K49" s="764"/>
      <c r="L49" s="764"/>
      <c r="M49" s="764"/>
      <c r="N49" s="764"/>
      <c r="O49" s="764"/>
      <c r="P49" s="764"/>
      <c r="Q49" s="991"/>
      <c r="R49" s="1082"/>
      <c r="S49" s="763"/>
      <c r="T49" s="1129"/>
      <c r="U49" s="1129"/>
      <c r="V49" s="1129"/>
      <c r="W49" s="1129"/>
      <c r="X49" s="1129"/>
      <c r="Y49" s="1129"/>
      <c r="Z49" s="1129"/>
      <c r="AA49" s="1129"/>
      <c r="AB49" s="1129"/>
      <c r="AC49" s="1129"/>
      <c r="AD49" s="1129"/>
      <c r="AE49" s="1129"/>
      <c r="AF49" s="1129"/>
      <c r="AG49" s="1129"/>
      <c r="AH49" s="1129"/>
      <c r="AI49" s="1129"/>
      <c r="AJ49" s="1129"/>
      <c r="AK49" s="1129"/>
      <c r="AL49" s="1129"/>
      <c r="AM49" s="1129"/>
      <c r="AN49" s="1129"/>
      <c r="AO49" s="1129"/>
      <c r="AP49" s="1129" t="s">
        <v>404</v>
      </c>
    </row>
    <row r="50" spans="1:42" ht="15" customHeight="1" x14ac:dyDescent="0.45">
      <c r="A50" s="765">
        <v>50</v>
      </c>
      <c r="B50" s="518"/>
      <c r="C50" s="518"/>
      <c r="D50" s="518"/>
      <c r="E50" s="518"/>
      <c r="F50" s="518"/>
      <c r="G50" s="518"/>
      <c r="H50" s="518"/>
      <c r="I50" s="518"/>
      <c r="J50" s="518"/>
      <c r="K50" s="518"/>
      <c r="L50" s="518"/>
      <c r="M50" s="518"/>
      <c r="N50" s="518"/>
      <c r="O50" s="518"/>
      <c r="P50" s="518"/>
      <c r="Q50" s="518"/>
      <c r="R50" s="518"/>
      <c r="S50" s="679"/>
      <c r="T50" s="679"/>
      <c r="U50" s="679"/>
      <c r="V50" s="679"/>
      <c r="W50" s="679"/>
      <c r="X50" s="679"/>
      <c r="Y50" s="679"/>
      <c r="Z50" s="679"/>
      <c r="AA50" s="679"/>
      <c r="AB50" s="679"/>
      <c r="AC50" s="679"/>
      <c r="AD50" s="679"/>
      <c r="AE50" s="679"/>
      <c r="AF50" s="679"/>
      <c r="AG50" s="679"/>
      <c r="AH50" s="679"/>
      <c r="AI50" s="679"/>
      <c r="AJ50" s="679"/>
      <c r="AK50" s="679"/>
      <c r="AL50" s="679"/>
      <c r="AM50" s="679"/>
      <c r="AN50" s="679"/>
      <c r="AO50" s="679"/>
      <c r="AP50" s="679"/>
    </row>
    <row r="51" spans="1:42" s="755" customFormat="1" ht="15" customHeight="1" x14ac:dyDescent="0.5">
      <c r="A51" s="765">
        <v>51</v>
      </c>
      <c r="B51" s="518"/>
      <c r="C51" s="1085" t="s">
        <v>617</v>
      </c>
      <c r="D51" s="776"/>
      <c r="E51" s="766"/>
      <c r="F51" s="167"/>
      <c r="G51" s="764"/>
      <c r="H51" s="764"/>
      <c r="I51" s="764"/>
      <c r="J51" s="764"/>
      <c r="K51" s="764"/>
      <c r="L51" s="764"/>
      <c r="M51" s="764"/>
      <c r="N51" s="764"/>
      <c r="O51" s="764"/>
      <c r="P51" s="764"/>
      <c r="Q51" s="764"/>
      <c r="R51" s="764"/>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row>
    <row r="52" spans="1:42" s="755" customFormat="1" ht="15" customHeight="1" x14ac:dyDescent="0.5">
      <c r="A52" s="765">
        <v>52</v>
      </c>
      <c r="B52" s="518"/>
      <c r="C52" s="1085" t="s">
        <v>1017</v>
      </c>
      <c r="D52" s="776"/>
      <c r="E52" s="766"/>
      <c r="F52" s="764"/>
      <c r="G52" s="764"/>
      <c r="H52" s="764"/>
      <c r="I52" s="764"/>
      <c r="J52" s="764"/>
      <c r="K52" s="764"/>
      <c r="L52" s="764"/>
      <c r="M52" s="764"/>
      <c r="N52" s="764"/>
      <c r="O52" s="764"/>
      <c r="P52" s="764"/>
      <c r="Q52" s="764"/>
      <c r="R52" s="764"/>
      <c r="S52" s="679"/>
      <c r="T52" s="679"/>
      <c r="U52" s="679"/>
      <c r="V52" s="679"/>
      <c r="W52" s="679"/>
      <c r="X52" s="679"/>
      <c r="Y52" s="679"/>
      <c r="Z52" s="679"/>
      <c r="AA52" s="679"/>
      <c r="AB52" s="679"/>
      <c r="AC52" s="679"/>
      <c r="AD52" s="679"/>
      <c r="AE52" s="679"/>
      <c r="AF52" s="679"/>
      <c r="AG52" s="679"/>
      <c r="AH52" s="679"/>
      <c r="AI52" s="679"/>
      <c r="AJ52" s="679"/>
      <c r="AK52" s="679"/>
      <c r="AL52" s="679"/>
      <c r="AM52" s="679"/>
      <c r="AN52" s="679"/>
      <c r="AO52" s="679"/>
      <c r="AP52" s="679"/>
    </row>
    <row r="53" spans="1:42" s="755" customFormat="1" ht="15" customHeight="1" x14ac:dyDescent="0.45">
      <c r="A53" s="765">
        <v>53</v>
      </c>
      <c r="B53" s="518"/>
      <c r="C53" s="776"/>
      <c r="D53" s="1083" t="s">
        <v>939</v>
      </c>
      <c r="E53" s="766"/>
      <c r="F53" s="764" t="s">
        <v>430</v>
      </c>
      <c r="G53" s="528"/>
      <c r="H53" s="1126">
        <f t="shared" ref="H53:H59" si="2">I53-G53</f>
        <v>0</v>
      </c>
      <c r="I53" s="528"/>
      <c r="J53" s="1134" t="s">
        <v>404</v>
      </c>
      <c r="K53" s="764"/>
      <c r="L53" s="764"/>
      <c r="M53" s="764"/>
      <c r="N53" s="764"/>
      <c r="O53" s="764"/>
      <c r="P53" s="764"/>
      <c r="Q53" s="1134"/>
      <c r="R53" s="1082"/>
      <c r="S53" s="679"/>
      <c r="T53" s="1129"/>
      <c r="U53" s="1129"/>
      <c r="V53" s="1129"/>
      <c r="W53" s="1129"/>
      <c r="X53" s="1129"/>
      <c r="Y53" s="1129"/>
      <c r="Z53" s="1129"/>
      <c r="AA53" s="1129"/>
      <c r="AB53" s="1129"/>
      <c r="AC53" s="1129"/>
      <c r="AD53" s="1129"/>
      <c r="AE53" s="1129"/>
      <c r="AF53" s="1129"/>
      <c r="AG53" s="1129"/>
      <c r="AH53" s="1129"/>
      <c r="AI53" s="1129"/>
      <c r="AJ53" s="1129"/>
      <c r="AK53" s="1129"/>
      <c r="AL53" s="1129"/>
      <c r="AM53" s="1129"/>
      <c r="AN53" s="1129"/>
      <c r="AO53" s="1129"/>
      <c r="AP53" s="1129" t="s">
        <v>404</v>
      </c>
    </row>
    <row r="54" spans="1:42" s="755" customFormat="1" ht="15" customHeight="1" x14ac:dyDescent="0.45">
      <c r="A54" s="765">
        <v>54</v>
      </c>
      <c r="B54" s="518"/>
      <c r="C54" s="776"/>
      <c r="D54" s="1083" t="s">
        <v>939</v>
      </c>
      <c r="E54" s="766"/>
      <c r="F54" s="764" t="s">
        <v>430</v>
      </c>
      <c r="G54" s="528"/>
      <c r="H54" s="992">
        <f t="shared" si="2"/>
        <v>0</v>
      </c>
      <c r="I54" s="528"/>
      <c r="J54" s="991" t="s">
        <v>404</v>
      </c>
      <c r="K54" s="764"/>
      <c r="L54" s="764"/>
      <c r="M54" s="764"/>
      <c r="N54" s="764"/>
      <c r="O54" s="764"/>
      <c r="P54" s="764"/>
      <c r="Q54" s="991"/>
      <c r="R54" s="1082"/>
      <c r="S54" s="679"/>
      <c r="T54" s="1129"/>
      <c r="U54" s="1129"/>
      <c r="V54" s="1129"/>
      <c r="W54" s="1129"/>
      <c r="X54" s="1129"/>
      <c r="Y54" s="1129"/>
      <c r="Z54" s="1129"/>
      <c r="AA54" s="1129"/>
      <c r="AB54" s="1129"/>
      <c r="AC54" s="1129"/>
      <c r="AD54" s="1129"/>
      <c r="AE54" s="1129"/>
      <c r="AF54" s="1129"/>
      <c r="AG54" s="1129"/>
      <c r="AH54" s="1129"/>
      <c r="AI54" s="1129"/>
      <c r="AJ54" s="1129"/>
      <c r="AK54" s="1129"/>
      <c r="AL54" s="1129"/>
      <c r="AM54" s="1129"/>
      <c r="AN54" s="1129"/>
      <c r="AO54" s="1129"/>
      <c r="AP54" s="1129" t="s">
        <v>404</v>
      </c>
    </row>
    <row r="55" spans="1:42" s="755" customFormat="1" ht="15" customHeight="1" x14ac:dyDescent="0.45">
      <c r="A55" s="765">
        <v>55</v>
      </c>
      <c r="B55" s="518"/>
      <c r="C55" s="776"/>
      <c r="D55" s="1133" t="s">
        <v>939</v>
      </c>
      <c r="E55" s="766"/>
      <c r="F55" s="764" t="s">
        <v>430</v>
      </c>
      <c r="G55" s="528"/>
      <c r="H55" s="992">
        <f t="shared" si="2"/>
        <v>0</v>
      </c>
      <c r="I55" s="528"/>
      <c r="J55" s="991" t="s">
        <v>404</v>
      </c>
      <c r="K55" s="764"/>
      <c r="L55" s="764"/>
      <c r="M55" s="764"/>
      <c r="N55" s="764"/>
      <c r="O55" s="764"/>
      <c r="P55" s="764"/>
      <c r="Q55" s="991"/>
      <c r="R55" s="1082"/>
      <c r="S55" s="679"/>
      <c r="T55" s="1129"/>
      <c r="U55" s="1129"/>
      <c r="V55" s="1129"/>
      <c r="W55" s="1129"/>
      <c r="X55" s="1129"/>
      <c r="Y55" s="1129"/>
      <c r="Z55" s="1129"/>
      <c r="AA55" s="1129"/>
      <c r="AB55" s="1129"/>
      <c r="AC55" s="1129"/>
      <c r="AD55" s="1129"/>
      <c r="AE55" s="1129"/>
      <c r="AF55" s="1129"/>
      <c r="AG55" s="1129"/>
      <c r="AH55" s="1129"/>
      <c r="AI55" s="1129"/>
      <c r="AJ55" s="1129"/>
      <c r="AK55" s="1129"/>
      <c r="AL55" s="1129"/>
      <c r="AM55" s="1129"/>
      <c r="AN55" s="1129"/>
      <c r="AO55" s="1129"/>
      <c r="AP55" s="1129" t="s">
        <v>404</v>
      </c>
    </row>
    <row r="56" spans="1:42" s="755" customFormat="1" ht="15" customHeight="1" x14ac:dyDescent="0.5">
      <c r="A56" s="765">
        <v>56</v>
      </c>
      <c r="B56" s="518"/>
      <c r="C56" s="1085" t="s">
        <v>1018</v>
      </c>
      <c r="D56" s="1005"/>
      <c r="E56" s="766"/>
      <c r="F56" s="766"/>
      <c r="G56" s="766"/>
      <c r="H56" s="766"/>
      <c r="I56" s="766"/>
      <c r="J56" s="766"/>
      <c r="K56" s="764"/>
      <c r="L56" s="764"/>
      <c r="M56" s="764"/>
      <c r="N56" s="764"/>
      <c r="O56" s="764"/>
      <c r="P56" s="764"/>
      <c r="Q56" s="766"/>
      <c r="R56" s="766"/>
      <c r="S56" s="766"/>
      <c r="T56" s="766"/>
      <c r="U56" s="766"/>
      <c r="V56" s="766"/>
      <c r="W56" s="766"/>
      <c r="X56" s="766"/>
      <c r="Y56" s="766"/>
      <c r="Z56" s="766"/>
      <c r="AA56" s="766"/>
      <c r="AB56" s="766"/>
      <c r="AC56" s="766"/>
      <c r="AD56" s="766"/>
      <c r="AE56" s="766"/>
      <c r="AF56" s="766"/>
      <c r="AG56" s="766"/>
      <c r="AH56" s="766"/>
      <c r="AI56" s="766"/>
      <c r="AJ56" s="766"/>
      <c r="AK56" s="766"/>
      <c r="AL56" s="766"/>
      <c r="AM56" s="679"/>
      <c r="AN56" s="679"/>
      <c r="AO56" s="679"/>
      <c r="AP56" s="679"/>
    </row>
    <row r="57" spans="1:42" s="755" customFormat="1" ht="15" customHeight="1" x14ac:dyDescent="0.45">
      <c r="A57" s="765">
        <v>57</v>
      </c>
      <c r="B57" s="518"/>
      <c r="C57" s="776"/>
      <c r="D57" s="1133" t="s">
        <v>939</v>
      </c>
      <c r="E57" s="766"/>
      <c r="F57" s="764" t="s">
        <v>430</v>
      </c>
      <c r="G57" s="528"/>
      <c r="H57" s="1126">
        <f t="shared" si="2"/>
        <v>0</v>
      </c>
      <c r="I57" s="528"/>
      <c r="J57" s="1134" t="s">
        <v>404</v>
      </c>
      <c r="K57" s="764"/>
      <c r="L57" s="764"/>
      <c r="M57" s="764"/>
      <c r="N57" s="764"/>
      <c r="O57" s="764"/>
      <c r="P57" s="764"/>
      <c r="Q57" s="1134"/>
      <c r="R57" s="1082"/>
      <c r="S57" s="679"/>
      <c r="T57" s="1129"/>
      <c r="U57" s="1129"/>
      <c r="V57" s="1129"/>
      <c r="W57" s="1129"/>
      <c r="X57" s="1129"/>
      <c r="Y57" s="1129"/>
      <c r="Z57" s="1129"/>
      <c r="AA57" s="1129"/>
      <c r="AB57" s="1129"/>
      <c r="AC57" s="1129"/>
      <c r="AD57" s="1129"/>
      <c r="AE57" s="1129"/>
      <c r="AF57" s="1129"/>
      <c r="AG57" s="1129"/>
      <c r="AH57" s="1129"/>
      <c r="AI57" s="1129"/>
      <c r="AJ57" s="1129"/>
      <c r="AK57" s="1129"/>
      <c r="AL57" s="1129"/>
      <c r="AM57" s="1129"/>
      <c r="AN57" s="1129"/>
      <c r="AO57" s="1129"/>
      <c r="AP57" s="1129" t="s">
        <v>404</v>
      </c>
    </row>
    <row r="58" spans="1:42" s="755" customFormat="1" ht="15" customHeight="1" x14ac:dyDescent="0.45">
      <c r="A58" s="765">
        <v>58</v>
      </c>
      <c r="B58" s="518"/>
      <c r="C58" s="776"/>
      <c r="D58" s="1083" t="s">
        <v>939</v>
      </c>
      <c r="E58" s="766"/>
      <c r="F58" s="764" t="s">
        <v>430</v>
      </c>
      <c r="G58" s="528"/>
      <c r="H58" s="1126">
        <f t="shared" si="2"/>
        <v>0</v>
      </c>
      <c r="I58" s="528"/>
      <c r="J58" s="1134" t="s">
        <v>404</v>
      </c>
      <c r="K58" s="764"/>
      <c r="L58" s="764"/>
      <c r="M58" s="764"/>
      <c r="N58" s="764"/>
      <c r="O58" s="764"/>
      <c r="P58" s="764"/>
      <c r="Q58" s="1134"/>
      <c r="R58" s="1082"/>
      <c r="S58" s="679"/>
      <c r="T58" s="1129"/>
      <c r="U58" s="1129"/>
      <c r="V58" s="1129"/>
      <c r="W58" s="1129"/>
      <c r="X58" s="1129"/>
      <c r="Y58" s="1129"/>
      <c r="Z58" s="1129"/>
      <c r="AA58" s="1129"/>
      <c r="AB58" s="1129"/>
      <c r="AC58" s="1129"/>
      <c r="AD58" s="1129"/>
      <c r="AE58" s="1129"/>
      <c r="AF58" s="1129"/>
      <c r="AG58" s="1129"/>
      <c r="AH58" s="1129"/>
      <c r="AI58" s="1129"/>
      <c r="AJ58" s="1129"/>
      <c r="AK58" s="1129"/>
      <c r="AL58" s="1129"/>
      <c r="AM58" s="1129"/>
      <c r="AN58" s="1129"/>
      <c r="AO58" s="1129"/>
      <c r="AP58" s="1129" t="s">
        <v>404</v>
      </c>
    </row>
    <row r="59" spans="1:42" s="755" customFormat="1" ht="15" customHeight="1" x14ac:dyDescent="0.45">
      <c r="A59" s="765">
        <v>59</v>
      </c>
      <c r="B59" s="518"/>
      <c r="C59" s="776"/>
      <c r="D59" s="1083" t="s">
        <v>939</v>
      </c>
      <c r="E59" s="766"/>
      <c r="F59" s="764" t="s">
        <v>430</v>
      </c>
      <c r="G59" s="528"/>
      <c r="H59" s="1126">
        <f t="shared" si="2"/>
        <v>0</v>
      </c>
      <c r="I59" s="528"/>
      <c r="J59" s="1134" t="s">
        <v>404</v>
      </c>
      <c r="K59" s="764"/>
      <c r="L59" s="764"/>
      <c r="M59" s="764"/>
      <c r="N59" s="764"/>
      <c r="O59" s="764"/>
      <c r="P59" s="764"/>
      <c r="Q59" s="1134"/>
      <c r="R59" s="1082"/>
      <c r="S59" s="655"/>
      <c r="T59" s="1129"/>
      <c r="U59" s="1129"/>
      <c r="V59" s="1129"/>
      <c r="W59" s="1129"/>
      <c r="X59" s="1129"/>
      <c r="Y59" s="1129"/>
      <c r="Z59" s="1129"/>
      <c r="AA59" s="1129"/>
      <c r="AB59" s="1129"/>
      <c r="AC59" s="1129"/>
      <c r="AD59" s="1129"/>
      <c r="AE59" s="1129"/>
      <c r="AF59" s="1129"/>
      <c r="AG59" s="1129"/>
      <c r="AH59" s="1129"/>
      <c r="AI59" s="1129"/>
      <c r="AJ59" s="1129"/>
      <c r="AK59" s="1129"/>
      <c r="AL59" s="1129"/>
      <c r="AM59" s="1129"/>
      <c r="AN59" s="1129"/>
      <c r="AO59" s="1129"/>
      <c r="AP59" s="1129" t="s">
        <v>404</v>
      </c>
    </row>
    <row r="60" spans="1:42" s="516" customFormat="1" ht="15" customHeight="1" x14ac:dyDescent="0.45">
      <c r="A60" s="765">
        <v>60</v>
      </c>
      <c r="B60" s="518"/>
      <c r="C60" s="518"/>
      <c r="D60" s="518"/>
      <c r="E60" s="518"/>
      <c r="F60" s="518"/>
      <c r="G60" s="518"/>
      <c r="H60" s="518"/>
      <c r="I60" s="518"/>
      <c r="J60" s="518"/>
      <c r="K60" s="518"/>
      <c r="L60" s="518"/>
      <c r="M60" s="518"/>
      <c r="N60" s="518"/>
      <c r="O60" s="518"/>
      <c r="P60" s="518"/>
      <c r="Q60" s="518"/>
      <c r="R60" s="518"/>
      <c r="S60" s="51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row>
    <row r="65" spans="1:1" x14ac:dyDescent="0.45">
      <c r="A65" s="51">
        <v>1</v>
      </c>
    </row>
    <row r="66" spans="1:1" x14ac:dyDescent="0.45">
      <c r="A66" s="51">
        <v>2</v>
      </c>
    </row>
    <row r="67" spans="1:1" x14ac:dyDescent="0.45">
      <c r="A67" s="51">
        <v>3</v>
      </c>
    </row>
    <row r="68" spans="1:1" x14ac:dyDescent="0.45">
      <c r="A68" s="51">
        <v>4</v>
      </c>
    </row>
    <row r="69" spans="1:1" x14ac:dyDescent="0.45">
      <c r="A69" s="51" t="s">
        <v>1006</v>
      </c>
    </row>
    <row r="70" spans="1:1" x14ac:dyDescent="0.45">
      <c r="A70" s="755" t="s">
        <v>404</v>
      </c>
    </row>
  </sheetData>
  <sheetProtection formatRows="0" insertRows="0"/>
  <mergeCells count="6">
    <mergeCell ref="AA8:AN8"/>
    <mergeCell ref="A6:S6"/>
    <mergeCell ref="G2:I2"/>
    <mergeCell ref="G3:I3"/>
    <mergeCell ref="G8:I8"/>
    <mergeCell ref="K8:O8"/>
  </mergeCells>
  <dataValidations count="1">
    <dataValidation type="list" allowBlank="1" showInputMessage="1" showErrorMessage="1" sqref="J57:J59 Q57:Q59 Q44:Q49 J44:J49 J53:J55 AP44:AP49 J11:J36 AP11:AP36 P11:Q36 AP38:AP42 P38:Q42 J38:J42 Q53:Q55 AP53:AP55 AP57:AP59" xr:uid="{94FCB3CB-3A44-483F-A4FC-D0418F0B0A63}">
      <formula1>$A$65:$A$70</formula1>
    </dataValidation>
  </dataValidations>
  <pageMargins left="0.70866141732283472" right="0.70866141732283472" top="0.74803149606299213" bottom="0.74803149606299213" header="0.31496062992125989" footer="0.31496062992125989"/>
  <pageSetup paperSize="9" scale="20" orientation="portrait" r:id="rId1"/>
  <headerFooter alignWithMargins="0">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8120-F120-4A86-9523-9E2FEC7F3DAC}">
  <sheetPr>
    <tabColor theme="9" tint="-0.499984740745262"/>
    <pageSetUpPr fitToPage="1"/>
  </sheetPr>
  <dimension ref="A1:BH71"/>
  <sheetViews>
    <sheetView showGridLines="0" view="pageBreakPreview" zoomScale="102" zoomScaleNormal="100" zoomScaleSheetLayoutView="100" workbookViewId="0">
      <selection activeCell="C14" sqref="C14"/>
    </sheetView>
  </sheetViews>
  <sheetFormatPr defaultColWidth="9.1328125" defaultRowHeight="14.25" x14ac:dyDescent="0.45"/>
  <cols>
    <col min="1" max="1" width="5" style="755" customWidth="1"/>
    <col min="2" max="3" width="3.73046875" style="755" customWidth="1"/>
    <col min="4" max="4" width="33.59765625" style="755" customWidth="1"/>
    <col min="5" max="5" width="12.265625" style="755" customWidth="1"/>
    <col min="6" max="6" width="7.86328125" style="755" customWidth="1"/>
    <col min="7" max="9" width="15.73046875" style="755" customWidth="1"/>
    <col min="10" max="10" width="11.265625" style="755" customWidth="1"/>
    <col min="11" max="15" width="10.73046875" style="755" customWidth="1"/>
    <col min="16" max="16" width="11.59765625" style="755" customWidth="1"/>
    <col min="17" max="17" width="15.3984375" style="755" customWidth="1"/>
    <col min="18" max="18" width="15.1328125" style="755" customWidth="1"/>
    <col min="19" max="19" width="2.73046875" style="755" customWidth="1"/>
    <col min="20" max="41" width="9.1328125" style="755"/>
    <col min="42" max="42" width="11.86328125" style="755" customWidth="1"/>
    <col min="43" max="16384" width="9.1328125" style="755"/>
  </cols>
  <sheetData>
    <row r="1" spans="1:58" ht="15" customHeight="1" x14ac:dyDescent="0.45">
      <c r="A1" s="785"/>
      <c r="B1" s="775"/>
      <c r="C1" s="775"/>
      <c r="D1" s="775"/>
      <c r="E1" s="775"/>
      <c r="F1" s="775"/>
      <c r="G1" s="775"/>
      <c r="H1" s="775"/>
      <c r="I1" s="775"/>
      <c r="J1" s="1079"/>
      <c r="K1" s="1079"/>
      <c r="L1" s="1079"/>
      <c r="M1" s="1079"/>
      <c r="N1" s="1079"/>
      <c r="O1" s="1079"/>
      <c r="P1" s="1079"/>
      <c r="Q1" s="1079"/>
      <c r="R1" s="1079"/>
      <c r="S1" s="774"/>
      <c r="T1" s="1130"/>
      <c r="U1" s="1130"/>
      <c r="V1" s="1130"/>
      <c r="W1" s="1130"/>
      <c r="X1" s="1130"/>
      <c r="Y1" s="1130"/>
      <c r="Z1" s="1130"/>
      <c r="AA1" s="1130"/>
      <c r="AB1" s="1130"/>
      <c r="AC1" s="1130"/>
      <c r="AD1" s="1130"/>
      <c r="AE1" s="1130"/>
      <c r="AF1" s="1130"/>
      <c r="AG1" s="1130"/>
      <c r="AH1" s="1130"/>
      <c r="AI1" s="1130"/>
      <c r="AJ1" s="1130"/>
      <c r="AK1" s="1130"/>
      <c r="AL1" s="1130"/>
      <c r="AM1" s="1130"/>
      <c r="AN1" s="1130"/>
      <c r="AO1" s="1130"/>
      <c r="AP1" s="1130"/>
    </row>
    <row r="2" spans="1:58" ht="18" customHeight="1" x14ac:dyDescent="0.5">
      <c r="A2" s="786"/>
      <c r="B2" s="769"/>
      <c r="C2" s="769"/>
      <c r="D2" s="769"/>
      <c r="E2" s="769"/>
      <c r="F2" s="769"/>
      <c r="G2" s="1267" t="s">
        <v>431</v>
      </c>
      <c r="H2" s="1267"/>
      <c r="I2" s="1267"/>
      <c r="J2" s="1080"/>
      <c r="K2" s="1080"/>
      <c r="L2" s="1080"/>
      <c r="M2" s="1080"/>
      <c r="N2" s="1080"/>
      <c r="O2" s="1080"/>
      <c r="P2" s="1080"/>
      <c r="Q2" s="1080"/>
      <c r="R2" s="1080"/>
      <c r="S2" s="768"/>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row>
    <row r="3" spans="1:58" ht="18" customHeight="1" x14ac:dyDescent="0.45">
      <c r="A3" s="786"/>
      <c r="B3" s="769"/>
      <c r="C3" s="769"/>
      <c r="D3" s="769"/>
      <c r="E3" s="769"/>
      <c r="F3" s="769"/>
      <c r="G3" s="1268" t="str">
        <f>IF(ISNUMBER(CoverSheet!$C$11),CoverSheet!$C$11,"")</f>
        <v/>
      </c>
      <c r="H3" s="1268"/>
      <c r="I3" s="1268"/>
      <c r="J3" s="1081"/>
      <c r="K3" s="1081"/>
      <c r="L3" s="1081"/>
      <c r="M3" s="1081"/>
      <c r="N3" s="1081"/>
      <c r="O3" s="1081"/>
      <c r="P3" s="1081"/>
      <c r="Q3" s="1081"/>
      <c r="R3" s="1081"/>
      <c r="S3" s="768"/>
      <c r="T3" s="1130"/>
      <c r="U3" s="1130"/>
      <c r="V3" s="1130"/>
      <c r="W3" s="1130"/>
      <c r="X3" s="1130"/>
      <c r="Y3" s="1130"/>
      <c r="Z3" s="1130"/>
      <c r="AA3" s="1130"/>
      <c r="AB3" s="1130"/>
      <c r="AC3" s="1130"/>
      <c r="AD3" s="1130"/>
      <c r="AE3" s="1130"/>
      <c r="AF3" s="1130"/>
      <c r="AG3" s="1130"/>
      <c r="AH3" s="1130"/>
      <c r="AI3" s="1130"/>
      <c r="AJ3" s="1130"/>
      <c r="AK3" s="1130"/>
      <c r="AL3" s="1130"/>
      <c r="AM3" s="1130"/>
      <c r="AN3" s="1130"/>
      <c r="AO3" s="1130"/>
      <c r="AP3" s="1130"/>
    </row>
    <row r="4" spans="1:58" ht="18" customHeight="1" x14ac:dyDescent="0.5">
      <c r="A4" s="786"/>
      <c r="B4" s="769"/>
      <c r="C4" s="769"/>
      <c r="D4" s="769"/>
      <c r="E4" s="769"/>
      <c r="F4" s="769"/>
      <c r="G4" s="773"/>
      <c r="H4" s="773"/>
      <c r="I4" s="773"/>
      <c r="J4" s="773"/>
      <c r="K4" s="773"/>
      <c r="L4" s="773"/>
      <c r="M4" s="773"/>
      <c r="N4" s="773"/>
      <c r="O4" s="773"/>
      <c r="P4" s="773"/>
      <c r="Q4" s="773"/>
      <c r="R4" s="773"/>
      <c r="S4" s="768"/>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row>
    <row r="5" spans="1:58" ht="21" x14ac:dyDescent="0.65">
      <c r="A5" s="772" t="s">
        <v>1144</v>
      </c>
      <c r="B5" s="517"/>
      <c r="C5" s="769"/>
      <c r="D5" s="769"/>
      <c r="E5" s="769"/>
      <c r="F5" s="769"/>
      <c r="G5" s="770"/>
      <c r="H5" s="769"/>
      <c r="I5" s="769"/>
      <c r="J5" s="769"/>
      <c r="K5" s="769"/>
      <c r="L5" s="769"/>
      <c r="M5" s="769"/>
      <c r="N5" s="769"/>
      <c r="O5" s="769"/>
      <c r="P5" s="769"/>
      <c r="Q5" s="769"/>
      <c r="R5" s="769"/>
      <c r="S5" s="768"/>
      <c r="T5" s="1130"/>
      <c r="U5" s="1130"/>
      <c r="V5" s="1130"/>
      <c r="W5" s="1130"/>
      <c r="X5" s="1130"/>
      <c r="Y5" s="1130"/>
      <c r="Z5" s="1130"/>
      <c r="AA5" s="1130"/>
      <c r="AB5" s="1130"/>
      <c r="AC5" s="1130"/>
      <c r="AD5" s="1130"/>
      <c r="AE5" s="1130"/>
      <c r="AF5" s="1130"/>
      <c r="AG5" s="1130"/>
      <c r="AH5" s="1130"/>
      <c r="AI5" s="1130"/>
      <c r="AJ5" s="1130"/>
      <c r="AK5" s="1130"/>
      <c r="AL5" s="1130"/>
      <c r="AM5" s="1130"/>
      <c r="AN5" s="1130"/>
      <c r="AO5" s="1130"/>
      <c r="AP5" s="1130"/>
    </row>
    <row r="6" spans="1:58" s="756" customFormat="1" ht="24.75" customHeight="1" x14ac:dyDescent="0.45">
      <c r="A6" s="1182" t="s">
        <v>1155</v>
      </c>
      <c r="B6" s="1183"/>
      <c r="C6" s="1183"/>
      <c r="D6" s="1183"/>
      <c r="E6" s="1183"/>
      <c r="F6" s="1183"/>
      <c r="G6" s="1183"/>
      <c r="H6" s="1183"/>
      <c r="I6" s="1183"/>
      <c r="J6" s="1183"/>
      <c r="K6" s="1183"/>
      <c r="L6" s="1183"/>
      <c r="M6" s="1183"/>
      <c r="N6" s="1183"/>
      <c r="O6" s="1183"/>
      <c r="P6" s="1183"/>
      <c r="Q6" s="1183"/>
      <c r="R6" s="1183"/>
      <c r="S6" s="1202"/>
      <c r="T6" s="1131"/>
      <c r="U6" s="1131"/>
      <c r="V6" s="1131"/>
      <c r="W6" s="1131"/>
      <c r="X6" s="1131"/>
      <c r="Y6" s="1131"/>
      <c r="Z6" s="1131"/>
      <c r="AA6" s="1131"/>
      <c r="AB6" s="1131"/>
      <c r="AC6" s="1131"/>
      <c r="AD6" s="1131"/>
      <c r="AE6" s="1131"/>
      <c r="AF6" s="1131"/>
      <c r="AG6" s="1131"/>
      <c r="AH6" s="1131"/>
      <c r="AI6" s="1131"/>
      <c r="AJ6" s="1131"/>
      <c r="AK6" s="1131"/>
      <c r="AL6" s="1131"/>
      <c r="AM6" s="1131"/>
      <c r="AN6" s="1131"/>
      <c r="AO6" s="1131"/>
      <c r="AP6" s="1131"/>
    </row>
    <row r="7" spans="1:58" ht="28.5" customHeight="1" x14ac:dyDescent="0.45">
      <c r="A7" s="771" t="s">
        <v>138</v>
      </c>
      <c r="B7" s="770"/>
      <c r="C7" s="769"/>
      <c r="D7" s="769"/>
      <c r="E7" s="769"/>
      <c r="F7" s="769"/>
      <c r="G7" s="769"/>
      <c r="H7" s="769"/>
      <c r="I7" s="769"/>
      <c r="J7" s="769"/>
      <c r="K7" s="769"/>
      <c r="L7" s="769"/>
      <c r="M7" s="769"/>
      <c r="N7" s="769"/>
      <c r="O7" s="769"/>
      <c r="P7" s="769"/>
      <c r="Q7" s="769"/>
      <c r="R7" s="769"/>
      <c r="S7" s="768"/>
      <c r="T7" s="1130"/>
      <c r="U7" s="1130"/>
      <c r="V7" s="1130"/>
      <c r="W7" s="1130"/>
      <c r="X7" s="1130"/>
      <c r="Y7" s="1130"/>
      <c r="Z7" s="1130"/>
      <c r="AA7" s="1130"/>
      <c r="AB7" s="1130"/>
      <c r="AC7" s="1130"/>
      <c r="AD7" s="1130"/>
      <c r="AE7" s="1130"/>
      <c r="AF7" s="1130"/>
      <c r="AG7" s="1130"/>
      <c r="AH7" s="1130"/>
      <c r="AI7" s="1130"/>
      <c r="AJ7" s="1130"/>
      <c r="AK7" s="1130"/>
      <c r="AL7" s="1130"/>
      <c r="AM7" s="1130"/>
      <c r="AN7" s="1130"/>
      <c r="AO7" s="1130"/>
      <c r="AP7" s="1130"/>
    </row>
    <row r="8" spans="1:58" ht="30.75" customHeight="1" thickBot="1" x14ac:dyDescent="0.5">
      <c r="A8" s="765">
        <v>8</v>
      </c>
      <c r="B8" s="833"/>
      <c r="C8" s="836"/>
      <c r="D8" s="836"/>
      <c r="E8" s="836"/>
      <c r="F8" s="836"/>
      <c r="G8" s="1269" t="s">
        <v>580</v>
      </c>
      <c r="H8" s="1269"/>
      <c r="I8" s="1269"/>
      <c r="J8" s="1124"/>
      <c r="K8" s="1270" t="s">
        <v>1032</v>
      </c>
      <c r="L8" s="1270"/>
      <c r="M8" s="1270"/>
      <c r="N8" s="1270"/>
      <c r="O8" s="1270"/>
      <c r="P8" s="1124"/>
      <c r="Q8" s="1124"/>
      <c r="R8" s="1138" t="s">
        <v>1026</v>
      </c>
      <c r="S8" s="990"/>
      <c r="T8" s="679"/>
      <c r="U8" s="679"/>
      <c r="V8" s="679"/>
      <c r="W8" s="679"/>
      <c r="X8" s="679"/>
      <c r="Y8" s="679"/>
      <c r="Z8" s="679"/>
      <c r="AA8" s="1266"/>
      <c r="AB8" s="1266"/>
      <c r="AC8" s="1266"/>
      <c r="AD8" s="1266"/>
      <c r="AE8" s="1266"/>
      <c r="AF8" s="1266"/>
      <c r="AG8" s="1266"/>
      <c r="AH8" s="1266"/>
      <c r="AI8" s="1266"/>
      <c r="AJ8" s="1266"/>
      <c r="AK8" s="1266"/>
      <c r="AL8" s="1266"/>
      <c r="AM8" s="1266"/>
      <c r="AN8" s="1266"/>
      <c r="AO8" s="679"/>
      <c r="AP8" s="679"/>
    </row>
    <row r="9" spans="1:58" ht="63" customHeight="1" thickBot="1" x14ac:dyDescent="0.55000000000000004">
      <c r="A9" s="765">
        <v>9</v>
      </c>
      <c r="B9" s="518"/>
      <c r="C9" s="783" t="s">
        <v>1</v>
      </c>
      <c r="D9" s="767"/>
      <c r="E9" s="783" t="s">
        <v>428</v>
      </c>
      <c r="F9" s="788" t="s">
        <v>429</v>
      </c>
      <c r="G9" s="993" t="s">
        <v>1029</v>
      </c>
      <c r="H9" s="994" t="s">
        <v>581</v>
      </c>
      <c r="I9" s="995" t="s">
        <v>1031</v>
      </c>
      <c r="J9" s="1128" t="s">
        <v>1005</v>
      </c>
      <c r="K9" s="993" t="s">
        <v>940</v>
      </c>
      <c r="L9" s="994" t="s">
        <v>941</v>
      </c>
      <c r="M9" s="994" t="s">
        <v>942</v>
      </c>
      <c r="N9" s="994" t="s">
        <v>943</v>
      </c>
      <c r="O9" s="995" t="s">
        <v>1001</v>
      </c>
      <c r="P9" s="1127" t="s">
        <v>1005</v>
      </c>
      <c r="Q9" s="1128" t="s">
        <v>938</v>
      </c>
      <c r="R9" s="1128" t="s">
        <v>1025</v>
      </c>
      <c r="S9" s="763"/>
      <c r="T9" s="1132" t="s">
        <v>996</v>
      </c>
      <c r="U9" s="1132" t="s">
        <v>997</v>
      </c>
      <c r="V9" s="1132" t="s">
        <v>998</v>
      </c>
      <c r="W9" s="1132" t="s">
        <v>999</v>
      </c>
      <c r="X9" s="1132" t="s">
        <v>1000</v>
      </c>
      <c r="Y9" s="1132" t="s">
        <v>1007</v>
      </c>
      <c r="Z9" s="1132" t="s">
        <v>1008</v>
      </c>
      <c r="AA9" s="1132" t="s">
        <v>1009</v>
      </c>
      <c r="AB9" s="1132" t="s">
        <v>1010</v>
      </c>
      <c r="AC9" s="1132" t="s">
        <v>1015</v>
      </c>
      <c r="AD9" s="1132" t="s">
        <v>1016</v>
      </c>
      <c r="AE9" s="1132" t="s">
        <v>1011</v>
      </c>
      <c r="AF9" s="1132" t="s">
        <v>1012</v>
      </c>
      <c r="AG9" s="1132" t="s">
        <v>1013</v>
      </c>
      <c r="AH9" s="1132" t="s">
        <v>1014</v>
      </c>
      <c r="AI9" s="1132" t="s">
        <v>433</v>
      </c>
      <c r="AJ9" s="1132" t="s">
        <v>434</v>
      </c>
      <c r="AK9" s="1132" t="s">
        <v>14</v>
      </c>
      <c r="AL9" s="1132" t="s">
        <v>15</v>
      </c>
      <c r="AM9" s="1132" t="s">
        <v>435</v>
      </c>
      <c r="AN9" s="788" t="s">
        <v>1002</v>
      </c>
      <c r="AO9" s="788" t="s">
        <v>1003</v>
      </c>
      <c r="AP9" s="788" t="s">
        <v>1004</v>
      </c>
    </row>
    <row r="10" spans="1:58" ht="15" customHeight="1" x14ac:dyDescent="0.5">
      <c r="A10" s="765">
        <v>10</v>
      </c>
      <c r="B10" s="518"/>
      <c r="C10" s="1085" t="s">
        <v>304</v>
      </c>
      <c r="D10" s="782"/>
      <c r="E10" s="766"/>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4"/>
      <c r="AY10" s="764"/>
      <c r="AZ10" s="764"/>
      <c r="BA10" s="764"/>
      <c r="BB10" s="764"/>
      <c r="BC10" s="764"/>
      <c r="BD10" s="764"/>
      <c r="BE10" s="764"/>
      <c r="BF10" s="764"/>
    </row>
    <row r="11" spans="1:58" ht="15" customHeight="1" x14ac:dyDescent="0.45">
      <c r="A11" s="765">
        <v>11</v>
      </c>
      <c r="B11" s="518"/>
      <c r="C11" s="780" t="s">
        <v>598</v>
      </c>
      <c r="D11" s="433"/>
      <c r="E11" s="766"/>
      <c r="F11" s="764" t="s">
        <v>602</v>
      </c>
      <c r="G11" s="528"/>
      <c r="H11" s="992">
        <f t="shared" ref="H11:H36" si="0">I11-G11</f>
        <v>0</v>
      </c>
      <c r="I11" s="528"/>
      <c r="J11" s="991" t="s">
        <v>404</v>
      </c>
      <c r="K11" s="1084"/>
      <c r="L11" s="1084"/>
      <c r="M11" s="1084"/>
      <c r="N11" s="1126"/>
      <c r="O11" s="1084"/>
      <c r="P11" s="991" t="s">
        <v>404</v>
      </c>
      <c r="Q11" s="991"/>
      <c r="R11" s="1082"/>
      <c r="S11" s="763"/>
      <c r="T11" s="1129"/>
      <c r="U11" s="1129"/>
      <c r="V11" s="1129"/>
      <c r="W11" s="1129"/>
      <c r="X11" s="1129"/>
      <c r="Y11" s="1129"/>
      <c r="Z11" s="1129"/>
      <c r="AA11" s="1129"/>
      <c r="AB11" s="1129"/>
      <c r="AC11" s="1129"/>
      <c r="AD11" s="1129"/>
      <c r="AE11" s="1129"/>
      <c r="AF11" s="1129"/>
      <c r="AG11" s="1129"/>
      <c r="AH11" s="1129"/>
      <c r="AI11" s="1129"/>
      <c r="AJ11" s="1129"/>
      <c r="AK11" s="1129"/>
      <c r="AL11" s="1129"/>
      <c r="AM11" s="1129"/>
      <c r="AN11" s="1129"/>
      <c r="AO11" s="1129"/>
      <c r="AP11" s="1129" t="s">
        <v>404</v>
      </c>
    </row>
    <row r="12" spans="1:58" ht="15" customHeight="1" x14ac:dyDescent="0.45">
      <c r="A12" s="765">
        <v>12</v>
      </c>
      <c r="B12" s="518"/>
      <c r="C12" s="781" t="s">
        <v>597</v>
      </c>
      <c r="D12" s="433"/>
      <c r="E12" s="766"/>
      <c r="F12" s="764" t="s">
        <v>430</v>
      </c>
      <c r="G12" s="984"/>
      <c r="H12" s="992">
        <f t="shared" si="0"/>
        <v>0</v>
      </c>
      <c r="I12" s="984"/>
      <c r="J12" s="991" t="s">
        <v>404</v>
      </c>
      <c r="K12" s="1084"/>
      <c r="L12" s="1084"/>
      <c r="M12" s="1084"/>
      <c r="N12" s="1126"/>
      <c r="O12" s="1084"/>
      <c r="P12" s="991" t="s">
        <v>404</v>
      </c>
      <c r="Q12" s="991"/>
      <c r="R12" s="1082"/>
      <c r="S12" s="763"/>
      <c r="T12" s="1129"/>
      <c r="U12" s="1129"/>
      <c r="V12" s="1129"/>
      <c r="W12" s="1129"/>
      <c r="X12" s="1129"/>
      <c r="Y12" s="1129"/>
      <c r="Z12" s="1129"/>
      <c r="AA12" s="1129"/>
      <c r="AB12" s="1129"/>
      <c r="AC12" s="1129"/>
      <c r="AD12" s="1129"/>
      <c r="AE12" s="1129"/>
      <c r="AF12" s="1129"/>
      <c r="AG12" s="1129"/>
      <c r="AH12" s="1129"/>
      <c r="AI12" s="1129"/>
      <c r="AJ12" s="1129"/>
      <c r="AK12" s="1129"/>
      <c r="AL12" s="1129"/>
      <c r="AM12" s="1129"/>
      <c r="AN12" s="1129"/>
      <c r="AO12" s="1129"/>
      <c r="AP12" s="1129" t="s">
        <v>404</v>
      </c>
    </row>
    <row r="13" spans="1:58" ht="15" customHeight="1" x14ac:dyDescent="0.45">
      <c r="A13" s="765">
        <v>13</v>
      </c>
      <c r="B13" s="518"/>
      <c r="C13" s="781" t="s">
        <v>599</v>
      </c>
      <c r="D13" s="433"/>
      <c r="E13" s="1006" t="s">
        <v>604</v>
      </c>
      <c r="F13" s="764" t="s">
        <v>430</v>
      </c>
      <c r="G13" s="984"/>
      <c r="H13" s="992">
        <f t="shared" si="0"/>
        <v>0</v>
      </c>
      <c r="I13" s="984"/>
      <c r="J13" s="991" t="s">
        <v>404</v>
      </c>
      <c r="K13" s="1084"/>
      <c r="L13" s="1084"/>
      <c r="M13" s="1084"/>
      <c r="N13" s="1126"/>
      <c r="O13" s="1084"/>
      <c r="P13" s="991" t="s">
        <v>404</v>
      </c>
      <c r="Q13" s="991"/>
      <c r="R13" s="1082"/>
      <c r="S13" s="763"/>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t="s">
        <v>404</v>
      </c>
    </row>
    <row r="14" spans="1:58" ht="15" customHeight="1" x14ac:dyDescent="0.45">
      <c r="A14" s="765">
        <v>14</v>
      </c>
      <c r="B14" s="518"/>
      <c r="C14" s="781"/>
      <c r="D14" s="433"/>
      <c r="E14" s="1006" t="s">
        <v>605</v>
      </c>
      <c r="F14" s="764" t="s">
        <v>430</v>
      </c>
      <c r="G14" s="999"/>
      <c r="H14" s="992"/>
      <c r="I14" s="999"/>
      <c r="J14" s="991" t="s">
        <v>404</v>
      </c>
      <c r="K14" s="1084"/>
      <c r="L14" s="1084"/>
      <c r="M14" s="1084"/>
      <c r="N14" s="1126"/>
      <c r="O14" s="1084"/>
      <c r="P14" s="991" t="s">
        <v>404</v>
      </c>
      <c r="Q14" s="991"/>
      <c r="R14" s="1082"/>
      <c r="S14" s="763"/>
      <c r="T14" s="1129"/>
      <c r="U14" s="1129"/>
      <c r="V14" s="1129"/>
      <c r="W14" s="1129"/>
      <c r="X14" s="1129"/>
      <c r="Y14" s="1129"/>
      <c r="Z14" s="1129"/>
      <c r="AA14" s="1129"/>
      <c r="AB14" s="1129"/>
      <c r="AC14" s="1129"/>
      <c r="AD14" s="1129"/>
      <c r="AE14" s="1129"/>
      <c r="AF14" s="1129"/>
      <c r="AG14" s="1129"/>
      <c r="AH14" s="1129"/>
      <c r="AI14" s="1129"/>
      <c r="AJ14" s="1129"/>
      <c r="AK14" s="1129"/>
      <c r="AL14" s="1129"/>
      <c r="AM14" s="1129"/>
      <c r="AN14" s="1129"/>
      <c r="AO14" s="1129"/>
      <c r="AP14" s="1129" t="s">
        <v>404</v>
      </c>
    </row>
    <row r="15" spans="1:58" ht="15" customHeight="1" x14ac:dyDescent="0.45">
      <c r="A15" s="765">
        <v>15</v>
      </c>
      <c r="B15" s="518"/>
      <c r="C15" s="781"/>
      <c r="D15" s="433"/>
      <c r="E15" s="1006" t="s">
        <v>606</v>
      </c>
      <c r="F15" s="764" t="s">
        <v>430</v>
      </c>
      <c r="G15" s="999"/>
      <c r="H15" s="992"/>
      <c r="I15" s="999"/>
      <c r="J15" s="991" t="s">
        <v>404</v>
      </c>
      <c r="K15" s="1084"/>
      <c r="L15" s="1084"/>
      <c r="M15" s="1084"/>
      <c r="N15" s="1126"/>
      <c r="O15" s="1084"/>
      <c r="P15" s="991" t="s">
        <v>404</v>
      </c>
      <c r="Q15" s="991"/>
      <c r="R15" s="1082"/>
      <c r="S15" s="763"/>
      <c r="T15" s="1129"/>
      <c r="U15" s="1129"/>
      <c r="V15" s="1129"/>
      <c r="W15" s="1129"/>
      <c r="X15" s="1129"/>
      <c r="Y15" s="1129"/>
      <c r="Z15" s="1129"/>
      <c r="AA15" s="1129"/>
      <c r="AB15" s="1129"/>
      <c r="AC15" s="1129"/>
      <c r="AD15" s="1129"/>
      <c r="AE15" s="1129"/>
      <c r="AF15" s="1129"/>
      <c r="AG15" s="1129"/>
      <c r="AH15" s="1129"/>
      <c r="AI15" s="1129"/>
      <c r="AJ15" s="1129"/>
      <c r="AK15" s="1129"/>
      <c r="AL15" s="1129"/>
      <c r="AM15" s="1129"/>
      <c r="AN15" s="1129"/>
      <c r="AO15" s="1129"/>
      <c r="AP15" s="1129" t="s">
        <v>404</v>
      </c>
    </row>
    <row r="16" spans="1:58" ht="15" customHeight="1" x14ac:dyDescent="0.45">
      <c r="A16" s="765">
        <v>16</v>
      </c>
      <c r="B16" s="518"/>
      <c r="C16" s="781" t="s">
        <v>305</v>
      </c>
      <c r="D16" s="781"/>
      <c r="E16" s="987"/>
      <c r="F16" s="764"/>
      <c r="G16" s="528"/>
      <c r="H16" s="992">
        <f t="shared" si="0"/>
        <v>0</v>
      </c>
      <c r="I16" s="528"/>
      <c r="J16" s="991" t="s">
        <v>404</v>
      </c>
      <c r="K16" s="1084"/>
      <c r="L16" s="1084"/>
      <c r="M16" s="1084"/>
      <c r="N16" s="1126"/>
      <c r="O16" s="1084"/>
      <c r="P16" s="991" t="s">
        <v>404</v>
      </c>
      <c r="Q16" s="991"/>
      <c r="R16" s="1082"/>
      <c r="S16" s="763"/>
      <c r="T16" s="1129"/>
      <c r="U16" s="1129"/>
      <c r="V16" s="1129"/>
      <c r="W16" s="1129"/>
      <c r="X16" s="1129"/>
      <c r="Y16" s="1129"/>
      <c r="Z16" s="1129"/>
      <c r="AA16" s="1129"/>
      <c r="AB16" s="1129"/>
      <c r="AC16" s="1129"/>
      <c r="AD16" s="1129"/>
      <c r="AE16" s="1129"/>
      <c r="AF16" s="1129"/>
      <c r="AG16" s="1129"/>
      <c r="AH16" s="1129"/>
      <c r="AI16" s="1129"/>
      <c r="AJ16" s="1129"/>
      <c r="AK16" s="1129"/>
      <c r="AL16" s="1129"/>
      <c r="AM16" s="1129"/>
      <c r="AN16" s="1129"/>
      <c r="AO16" s="1129"/>
      <c r="AP16" s="1129" t="s">
        <v>404</v>
      </c>
    </row>
    <row r="17" spans="1:42" ht="15" customHeight="1" x14ac:dyDescent="0.45">
      <c r="A17" s="765">
        <v>17</v>
      </c>
      <c r="B17" s="518"/>
      <c r="C17" s="989"/>
      <c r="D17" s="996" t="s">
        <v>585</v>
      </c>
      <c r="E17" s="997" t="s">
        <v>582</v>
      </c>
      <c r="F17" s="764" t="s">
        <v>602</v>
      </c>
      <c r="G17" s="57"/>
      <c r="H17" s="992">
        <f t="shared" si="0"/>
        <v>0</v>
      </c>
      <c r="I17" s="57"/>
      <c r="J17" s="991" t="s">
        <v>404</v>
      </c>
      <c r="K17" s="1084"/>
      <c r="L17" s="1084"/>
      <c r="M17" s="1084"/>
      <c r="N17" s="1126"/>
      <c r="O17" s="1084"/>
      <c r="P17" s="991" t="s">
        <v>404</v>
      </c>
      <c r="Q17" s="991"/>
      <c r="R17" s="1082"/>
      <c r="S17" s="763"/>
      <c r="T17" s="1129"/>
      <c r="U17" s="1129"/>
      <c r="V17" s="1129"/>
      <c r="W17" s="1129"/>
      <c r="X17" s="1129"/>
      <c r="Y17" s="1129"/>
      <c r="Z17" s="1129"/>
      <c r="AA17" s="1129"/>
      <c r="AB17" s="1129"/>
      <c r="AC17" s="1129"/>
      <c r="AD17" s="1129"/>
      <c r="AE17" s="1129"/>
      <c r="AF17" s="1129"/>
      <c r="AG17" s="1129"/>
      <c r="AH17" s="1129"/>
      <c r="AI17" s="1129"/>
      <c r="AJ17" s="1129"/>
      <c r="AK17" s="1129"/>
      <c r="AL17" s="1129"/>
      <c r="AM17" s="1129"/>
      <c r="AN17" s="1129"/>
      <c r="AO17" s="1129"/>
      <c r="AP17" s="1129" t="s">
        <v>404</v>
      </c>
    </row>
    <row r="18" spans="1:42" ht="15" customHeight="1" x14ac:dyDescent="0.45">
      <c r="A18" s="765">
        <v>18</v>
      </c>
      <c r="B18" s="518"/>
      <c r="C18" s="986"/>
      <c r="D18" s="997"/>
      <c r="E18" s="997" t="s">
        <v>583</v>
      </c>
      <c r="F18" s="764" t="s">
        <v>602</v>
      </c>
      <c r="G18" s="57"/>
      <c r="H18" s="992">
        <f t="shared" si="0"/>
        <v>0</v>
      </c>
      <c r="I18" s="57"/>
      <c r="J18" s="991" t="s">
        <v>404</v>
      </c>
      <c r="K18" s="1084"/>
      <c r="L18" s="1084"/>
      <c r="M18" s="1084"/>
      <c r="N18" s="1126"/>
      <c r="O18" s="1084"/>
      <c r="P18" s="991" t="s">
        <v>404</v>
      </c>
      <c r="Q18" s="991"/>
      <c r="R18" s="1082"/>
      <c r="S18" s="763"/>
      <c r="T18" s="1129"/>
      <c r="U18" s="1129"/>
      <c r="V18" s="1129"/>
      <c r="W18" s="1129"/>
      <c r="X18" s="1129"/>
      <c r="Y18" s="1129"/>
      <c r="Z18" s="1129"/>
      <c r="AA18" s="1129"/>
      <c r="AB18" s="1129"/>
      <c r="AC18" s="1129"/>
      <c r="AD18" s="1129"/>
      <c r="AE18" s="1129"/>
      <c r="AF18" s="1129"/>
      <c r="AG18" s="1129"/>
      <c r="AH18" s="1129"/>
      <c r="AI18" s="1129"/>
      <c r="AJ18" s="1129"/>
      <c r="AK18" s="1129"/>
      <c r="AL18" s="1129"/>
      <c r="AM18" s="1129"/>
      <c r="AN18" s="1129"/>
      <c r="AO18" s="1129"/>
      <c r="AP18" s="1129" t="s">
        <v>404</v>
      </c>
    </row>
    <row r="19" spans="1:42" ht="15" customHeight="1" x14ac:dyDescent="0.45">
      <c r="A19" s="765">
        <v>19</v>
      </c>
      <c r="B19" s="518"/>
      <c r="C19" s="986"/>
      <c r="D19" s="997"/>
      <c r="E19" s="997" t="s">
        <v>584</v>
      </c>
      <c r="F19" s="764" t="s">
        <v>602</v>
      </c>
      <c r="G19" s="57"/>
      <c r="H19" s="992">
        <f t="shared" si="0"/>
        <v>0</v>
      </c>
      <c r="I19" s="57"/>
      <c r="J19" s="991" t="s">
        <v>404</v>
      </c>
      <c r="K19" s="1084"/>
      <c r="L19" s="1084"/>
      <c r="M19" s="1084"/>
      <c r="N19" s="1126"/>
      <c r="O19" s="1084"/>
      <c r="P19" s="991" t="s">
        <v>404</v>
      </c>
      <c r="Q19" s="991"/>
      <c r="R19" s="1082"/>
      <c r="S19" s="763"/>
      <c r="T19" s="1129"/>
      <c r="U19" s="1129"/>
      <c r="V19" s="1129"/>
      <c r="W19" s="1129"/>
      <c r="X19" s="1129"/>
      <c r="Y19" s="1129"/>
      <c r="Z19" s="1129"/>
      <c r="AA19" s="1129"/>
      <c r="AB19" s="1129"/>
      <c r="AC19" s="1129"/>
      <c r="AD19" s="1129"/>
      <c r="AE19" s="1129"/>
      <c r="AF19" s="1129"/>
      <c r="AG19" s="1129"/>
      <c r="AH19" s="1129"/>
      <c r="AI19" s="1129"/>
      <c r="AJ19" s="1129"/>
      <c r="AK19" s="1129"/>
      <c r="AL19" s="1129"/>
      <c r="AM19" s="1129"/>
      <c r="AN19" s="1129"/>
      <c r="AO19" s="1129"/>
      <c r="AP19" s="1129" t="s">
        <v>404</v>
      </c>
    </row>
    <row r="20" spans="1:42" ht="15" customHeight="1" x14ac:dyDescent="0.45">
      <c r="A20" s="765">
        <v>20</v>
      </c>
      <c r="B20" s="518"/>
      <c r="C20" s="988"/>
      <c r="D20" s="998" t="s">
        <v>586</v>
      </c>
      <c r="E20" s="997" t="s">
        <v>582</v>
      </c>
      <c r="F20" s="764" t="s">
        <v>602</v>
      </c>
      <c r="G20" s="984"/>
      <c r="H20" s="992">
        <f t="shared" si="0"/>
        <v>0</v>
      </c>
      <c r="I20" s="984"/>
      <c r="J20" s="991" t="s">
        <v>404</v>
      </c>
      <c r="K20" s="1084"/>
      <c r="L20" s="1084"/>
      <c r="M20" s="1084"/>
      <c r="N20" s="1126"/>
      <c r="O20" s="1084"/>
      <c r="P20" s="991" t="s">
        <v>404</v>
      </c>
      <c r="Q20" s="991"/>
      <c r="R20" s="1082"/>
      <c r="S20" s="763"/>
      <c r="T20" s="1129"/>
      <c r="U20" s="1129"/>
      <c r="V20" s="1129"/>
      <c r="W20" s="1129"/>
      <c r="X20" s="1129"/>
      <c r="Y20" s="1129"/>
      <c r="Z20" s="1129"/>
      <c r="AA20" s="1129"/>
      <c r="AB20" s="1129"/>
      <c r="AC20" s="1129"/>
      <c r="AD20" s="1129"/>
      <c r="AE20" s="1129"/>
      <c r="AF20" s="1129"/>
      <c r="AG20" s="1129"/>
      <c r="AH20" s="1129"/>
      <c r="AI20" s="1129"/>
      <c r="AJ20" s="1129"/>
      <c r="AK20" s="1129"/>
      <c r="AL20" s="1129"/>
      <c r="AM20" s="1129"/>
      <c r="AN20" s="1129"/>
      <c r="AO20" s="1129"/>
      <c r="AP20" s="1129" t="s">
        <v>404</v>
      </c>
    </row>
    <row r="21" spans="1:42" ht="15" customHeight="1" x14ac:dyDescent="0.45">
      <c r="A21" s="765">
        <v>21</v>
      </c>
      <c r="B21" s="518"/>
      <c r="C21" s="986"/>
      <c r="D21" s="997"/>
      <c r="E21" s="997" t="s">
        <v>583</v>
      </c>
      <c r="F21" s="764" t="s">
        <v>602</v>
      </c>
      <c r="G21" s="984"/>
      <c r="H21" s="992">
        <f t="shared" si="0"/>
        <v>0</v>
      </c>
      <c r="I21" s="984"/>
      <c r="J21" s="991" t="s">
        <v>404</v>
      </c>
      <c r="K21" s="1084"/>
      <c r="L21" s="1084"/>
      <c r="M21" s="1084"/>
      <c r="N21" s="1126"/>
      <c r="O21" s="1084"/>
      <c r="P21" s="991" t="s">
        <v>404</v>
      </c>
      <c r="Q21" s="991"/>
      <c r="R21" s="1082"/>
      <c r="S21" s="763"/>
      <c r="T21" s="1129"/>
      <c r="U21" s="1129"/>
      <c r="V21" s="1129"/>
      <c r="W21" s="1129"/>
      <c r="X21" s="1129"/>
      <c r="Y21" s="1129"/>
      <c r="Z21" s="1129"/>
      <c r="AA21" s="1129"/>
      <c r="AB21" s="1129"/>
      <c r="AC21" s="1129"/>
      <c r="AD21" s="1129"/>
      <c r="AE21" s="1129"/>
      <c r="AF21" s="1129"/>
      <c r="AG21" s="1129"/>
      <c r="AH21" s="1129"/>
      <c r="AI21" s="1129"/>
      <c r="AJ21" s="1129"/>
      <c r="AK21" s="1129"/>
      <c r="AL21" s="1129"/>
      <c r="AM21" s="1129"/>
      <c r="AN21" s="1129"/>
      <c r="AO21" s="1129"/>
      <c r="AP21" s="1129" t="s">
        <v>404</v>
      </c>
    </row>
    <row r="22" spans="1:42" ht="15" customHeight="1" x14ac:dyDescent="0.45">
      <c r="A22" s="765">
        <v>22</v>
      </c>
      <c r="B22" s="518"/>
      <c r="C22" s="986"/>
      <c r="D22" s="997"/>
      <c r="E22" s="997" t="s">
        <v>584</v>
      </c>
      <c r="F22" s="764" t="s">
        <v>602</v>
      </c>
      <c r="G22" s="984"/>
      <c r="H22" s="992">
        <f t="shared" si="0"/>
        <v>0</v>
      </c>
      <c r="I22" s="984"/>
      <c r="J22" s="991" t="s">
        <v>404</v>
      </c>
      <c r="K22" s="1084"/>
      <c r="L22" s="1084"/>
      <c r="M22" s="1084"/>
      <c r="N22" s="1126"/>
      <c r="O22" s="1084"/>
      <c r="P22" s="991" t="s">
        <v>404</v>
      </c>
      <c r="Q22" s="991"/>
      <c r="R22" s="1082"/>
      <c r="S22" s="763"/>
      <c r="T22" s="1129"/>
      <c r="U22" s="1129"/>
      <c r="V22" s="1129"/>
      <c r="W22" s="1129"/>
      <c r="X22" s="1129"/>
      <c r="Y22" s="1129"/>
      <c r="Z22" s="1129"/>
      <c r="AA22" s="1129"/>
      <c r="AB22" s="1129"/>
      <c r="AC22" s="1129"/>
      <c r="AD22" s="1129"/>
      <c r="AE22" s="1129"/>
      <c r="AF22" s="1129"/>
      <c r="AG22" s="1129"/>
      <c r="AH22" s="1129"/>
      <c r="AI22" s="1129"/>
      <c r="AJ22" s="1129"/>
      <c r="AK22" s="1129"/>
      <c r="AL22" s="1129"/>
      <c r="AM22" s="1129"/>
      <c r="AN22" s="1129"/>
      <c r="AO22" s="1129"/>
      <c r="AP22" s="1129" t="s">
        <v>404</v>
      </c>
    </row>
    <row r="23" spans="1:42" ht="15" customHeight="1" x14ac:dyDescent="0.45">
      <c r="A23" s="765">
        <v>23</v>
      </c>
      <c r="B23" s="518"/>
      <c r="C23" s="988"/>
      <c r="D23" s="998" t="s">
        <v>587</v>
      </c>
      <c r="E23" s="997" t="s">
        <v>582</v>
      </c>
      <c r="F23" s="764" t="s">
        <v>602</v>
      </c>
      <c r="G23" s="984"/>
      <c r="H23" s="992">
        <f t="shared" si="0"/>
        <v>0</v>
      </c>
      <c r="I23" s="984"/>
      <c r="J23" s="991" t="s">
        <v>404</v>
      </c>
      <c r="K23" s="1084"/>
      <c r="L23" s="1084"/>
      <c r="M23" s="1084"/>
      <c r="N23" s="1126"/>
      <c r="O23" s="1084"/>
      <c r="P23" s="991" t="s">
        <v>404</v>
      </c>
      <c r="Q23" s="991"/>
      <c r="R23" s="1082"/>
      <c r="S23" s="763"/>
      <c r="T23" s="1129"/>
      <c r="U23" s="1129"/>
      <c r="V23" s="1129"/>
      <c r="W23" s="1129"/>
      <c r="X23" s="1129"/>
      <c r="Y23" s="1129"/>
      <c r="Z23" s="1129"/>
      <c r="AA23" s="1129"/>
      <c r="AB23" s="1129"/>
      <c r="AC23" s="1129"/>
      <c r="AD23" s="1129"/>
      <c r="AE23" s="1129"/>
      <c r="AF23" s="1129"/>
      <c r="AG23" s="1129"/>
      <c r="AH23" s="1129"/>
      <c r="AI23" s="1129"/>
      <c r="AJ23" s="1129"/>
      <c r="AK23" s="1129"/>
      <c r="AL23" s="1129"/>
      <c r="AM23" s="1129"/>
      <c r="AN23" s="1129"/>
      <c r="AO23" s="1129"/>
      <c r="AP23" s="1129" t="s">
        <v>404</v>
      </c>
    </row>
    <row r="24" spans="1:42" ht="15" customHeight="1" x14ac:dyDescent="0.45">
      <c r="A24" s="765">
        <v>24</v>
      </c>
      <c r="B24" s="518"/>
      <c r="C24" s="986"/>
      <c r="D24" s="997"/>
      <c r="E24" s="997" t="s">
        <v>583</v>
      </c>
      <c r="F24" s="764" t="s">
        <v>602</v>
      </c>
      <c r="G24" s="984"/>
      <c r="H24" s="992">
        <f t="shared" si="0"/>
        <v>0</v>
      </c>
      <c r="I24" s="984"/>
      <c r="J24" s="991" t="s">
        <v>404</v>
      </c>
      <c r="K24" s="1084"/>
      <c r="L24" s="1084"/>
      <c r="M24" s="1084"/>
      <c r="N24" s="1126"/>
      <c r="O24" s="1084"/>
      <c r="P24" s="991" t="s">
        <v>404</v>
      </c>
      <c r="Q24" s="991"/>
      <c r="R24" s="1082"/>
      <c r="S24" s="763"/>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t="s">
        <v>404</v>
      </c>
    </row>
    <row r="25" spans="1:42" ht="15" customHeight="1" x14ac:dyDescent="0.45">
      <c r="A25" s="765">
        <v>25</v>
      </c>
      <c r="B25" s="518"/>
      <c r="C25" s="986"/>
      <c r="D25" s="997"/>
      <c r="E25" s="997" t="s">
        <v>584</v>
      </c>
      <c r="F25" s="764" t="s">
        <v>602</v>
      </c>
      <c r="G25" s="984"/>
      <c r="H25" s="992">
        <f t="shared" si="0"/>
        <v>0</v>
      </c>
      <c r="I25" s="984"/>
      <c r="J25" s="991" t="s">
        <v>404</v>
      </c>
      <c r="K25" s="1084"/>
      <c r="L25" s="1084"/>
      <c r="M25" s="1084"/>
      <c r="N25" s="1126"/>
      <c r="O25" s="1084"/>
      <c r="P25" s="991" t="s">
        <v>404</v>
      </c>
      <c r="Q25" s="991"/>
      <c r="R25" s="1082"/>
      <c r="S25" s="763"/>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t="s">
        <v>404</v>
      </c>
    </row>
    <row r="26" spans="1:42" ht="15" customHeight="1" x14ac:dyDescent="0.45">
      <c r="A26" s="765">
        <v>26</v>
      </c>
      <c r="B26" s="518"/>
      <c r="C26" s="988"/>
      <c r="D26" s="998" t="s">
        <v>588</v>
      </c>
      <c r="E26" s="997" t="s">
        <v>582</v>
      </c>
      <c r="F26" s="764" t="s">
        <v>602</v>
      </c>
      <c r="G26" s="984"/>
      <c r="H26" s="992">
        <f t="shared" si="0"/>
        <v>0</v>
      </c>
      <c r="I26" s="984"/>
      <c r="J26" s="991" t="s">
        <v>404</v>
      </c>
      <c r="K26" s="1084"/>
      <c r="L26" s="1084"/>
      <c r="M26" s="1084"/>
      <c r="N26" s="1126"/>
      <c r="O26" s="1084"/>
      <c r="P26" s="991" t="s">
        <v>404</v>
      </c>
      <c r="Q26" s="991"/>
      <c r="R26" s="1082"/>
      <c r="S26" s="763"/>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t="s">
        <v>404</v>
      </c>
    </row>
    <row r="27" spans="1:42" ht="15" customHeight="1" x14ac:dyDescent="0.45">
      <c r="A27" s="765">
        <v>27</v>
      </c>
      <c r="B27" s="518"/>
      <c r="C27" s="986"/>
      <c r="D27" s="997"/>
      <c r="E27" s="997" t="s">
        <v>583</v>
      </c>
      <c r="F27" s="764" t="s">
        <v>602</v>
      </c>
      <c r="G27" s="984"/>
      <c r="H27" s="992">
        <f t="shared" si="0"/>
        <v>0</v>
      </c>
      <c r="I27" s="984"/>
      <c r="J27" s="991" t="s">
        <v>404</v>
      </c>
      <c r="K27" s="1084"/>
      <c r="L27" s="1084"/>
      <c r="M27" s="1084"/>
      <c r="N27" s="1126"/>
      <c r="O27" s="1084"/>
      <c r="P27" s="991" t="s">
        <v>404</v>
      </c>
      <c r="Q27" s="991"/>
      <c r="R27" s="1082"/>
      <c r="S27" s="763"/>
      <c r="T27" s="1129"/>
      <c r="U27" s="1129"/>
      <c r="V27" s="1129"/>
      <c r="W27" s="1129"/>
      <c r="X27" s="1129"/>
      <c r="Y27" s="1129"/>
      <c r="Z27" s="1129"/>
      <c r="AA27" s="1129"/>
      <c r="AB27" s="1129"/>
      <c r="AC27" s="1129"/>
      <c r="AD27" s="1129"/>
      <c r="AE27" s="1129"/>
      <c r="AF27" s="1129"/>
      <c r="AG27" s="1129"/>
      <c r="AH27" s="1129"/>
      <c r="AI27" s="1129"/>
      <c r="AJ27" s="1129"/>
      <c r="AK27" s="1129"/>
      <c r="AL27" s="1129"/>
      <c r="AM27" s="1129"/>
      <c r="AN27" s="1129"/>
      <c r="AO27" s="1129"/>
      <c r="AP27" s="1129" t="s">
        <v>404</v>
      </c>
    </row>
    <row r="28" spans="1:42" ht="15" customHeight="1" x14ac:dyDescent="0.45">
      <c r="A28" s="765">
        <v>28</v>
      </c>
      <c r="B28" s="518"/>
      <c r="C28" s="986"/>
      <c r="D28" s="997"/>
      <c r="E28" s="997" t="s">
        <v>584</v>
      </c>
      <c r="F28" s="764" t="s">
        <v>602</v>
      </c>
      <c r="G28" s="984"/>
      <c r="H28" s="992">
        <f t="shared" si="0"/>
        <v>0</v>
      </c>
      <c r="I28" s="984"/>
      <c r="J28" s="991" t="s">
        <v>404</v>
      </c>
      <c r="K28" s="1084"/>
      <c r="L28" s="1084"/>
      <c r="M28" s="1084"/>
      <c r="N28" s="1126"/>
      <c r="O28" s="1084"/>
      <c r="P28" s="991" t="s">
        <v>404</v>
      </c>
      <c r="Q28" s="991"/>
      <c r="R28" s="1082"/>
      <c r="S28" s="763"/>
      <c r="T28" s="1129"/>
      <c r="U28" s="1129"/>
      <c r="V28" s="1129"/>
      <c r="W28" s="1129"/>
      <c r="X28" s="1129"/>
      <c r="Y28" s="1129"/>
      <c r="Z28" s="1129"/>
      <c r="AA28" s="1129"/>
      <c r="AB28" s="1129"/>
      <c r="AC28" s="1129"/>
      <c r="AD28" s="1129"/>
      <c r="AE28" s="1129"/>
      <c r="AF28" s="1129"/>
      <c r="AG28" s="1129"/>
      <c r="AH28" s="1129"/>
      <c r="AI28" s="1129"/>
      <c r="AJ28" s="1129"/>
      <c r="AK28" s="1129"/>
      <c r="AL28" s="1129"/>
      <c r="AM28" s="1129"/>
      <c r="AN28" s="1129"/>
      <c r="AO28" s="1129"/>
      <c r="AP28" s="1129" t="s">
        <v>404</v>
      </c>
    </row>
    <row r="29" spans="1:42" ht="15" customHeight="1" x14ac:dyDescent="0.45">
      <c r="A29" s="765">
        <v>29</v>
      </c>
      <c r="B29" s="518"/>
      <c r="C29" s="988"/>
      <c r="D29" s="998" t="s">
        <v>589</v>
      </c>
      <c r="E29" s="997" t="s">
        <v>582</v>
      </c>
      <c r="F29" s="764" t="s">
        <v>602</v>
      </c>
      <c r="G29" s="984"/>
      <c r="H29" s="992">
        <f t="shared" si="0"/>
        <v>0</v>
      </c>
      <c r="I29" s="984"/>
      <c r="J29" s="991" t="s">
        <v>404</v>
      </c>
      <c r="K29" s="1084"/>
      <c r="L29" s="1084"/>
      <c r="M29" s="1084"/>
      <c r="N29" s="1126"/>
      <c r="O29" s="1084"/>
      <c r="P29" s="991" t="s">
        <v>404</v>
      </c>
      <c r="Q29" s="991"/>
      <c r="R29" s="1082"/>
      <c r="S29" s="763"/>
      <c r="T29" s="1129"/>
      <c r="U29" s="1129"/>
      <c r="V29" s="1129"/>
      <c r="W29" s="1129"/>
      <c r="X29" s="1129"/>
      <c r="Y29" s="1129"/>
      <c r="Z29" s="1129"/>
      <c r="AA29" s="1129"/>
      <c r="AB29" s="1129"/>
      <c r="AC29" s="1129"/>
      <c r="AD29" s="1129"/>
      <c r="AE29" s="1129"/>
      <c r="AF29" s="1129"/>
      <c r="AG29" s="1129"/>
      <c r="AH29" s="1129"/>
      <c r="AI29" s="1129"/>
      <c r="AJ29" s="1129"/>
      <c r="AK29" s="1129"/>
      <c r="AL29" s="1129"/>
      <c r="AM29" s="1129"/>
      <c r="AN29" s="1129"/>
      <c r="AO29" s="1129"/>
      <c r="AP29" s="1129" t="s">
        <v>404</v>
      </c>
    </row>
    <row r="30" spans="1:42" ht="15" customHeight="1" x14ac:dyDescent="0.45">
      <c r="A30" s="765">
        <v>30</v>
      </c>
      <c r="B30" s="518"/>
      <c r="C30" s="986"/>
      <c r="D30" s="986"/>
      <c r="E30" s="997" t="s">
        <v>583</v>
      </c>
      <c r="F30" s="764" t="s">
        <v>602</v>
      </c>
      <c r="G30" s="984"/>
      <c r="H30" s="992">
        <f t="shared" si="0"/>
        <v>0</v>
      </c>
      <c r="I30" s="984"/>
      <c r="J30" s="991" t="s">
        <v>404</v>
      </c>
      <c r="K30" s="1084"/>
      <c r="L30" s="1084"/>
      <c r="M30" s="1084"/>
      <c r="N30" s="1126"/>
      <c r="O30" s="1084"/>
      <c r="P30" s="991" t="s">
        <v>404</v>
      </c>
      <c r="Q30" s="991"/>
      <c r="R30" s="1082"/>
      <c r="S30" s="763"/>
      <c r="T30" s="1129"/>
      <c r="U30" s="1129"/>
      <c r="V30" s="1129"/>
      <c r="W30" s="1129"/>
      <c r="X30" s="1129"/>
      <c r="Y30" s="1129"/>
      <c r="Z30" s="1129"/>
      <c r="AA30" s="1129"/>
      <c r="AB30" s="1129"/>
      <c r="AC30" s="1129"/>
      <c r="AD30" s="1129"/>
      <c r="AE30" s="1129"/>
      <c r="AF30" s="1129"/>
      <c r="AG30" s="1129"/>
      <c r="AH30" s="1129"/>
      <c r="AI30" s="1129"/>
      <c r="AJ30" s="1129"/>
      <c r="AK30" s="1129"/>
      <c r="AL30" s="1129"/>
      <c r="AM30" s="1129"/>
      <c r="AN30" s="1129"/>
      <c r="AO30" s="1129"/>
      <c r="AP30" s="1129" t="s">
        <v>404</v>
      </c>
    </row>
    <row r="31" spans="1:42" ht="15" customHeight="1" x14ac:dyDescent="0.45">
      <c r="A31" s="765">
        <v>31</v>
      </c>
      <c r="B31" s="518"/>
      <c r="C31" s="986"/>
      <c r="D31" s="986"/>
      <c r="E31" s="997" t="s">
        <v>584</v>
      </c>
      <c r="F31" s="764" t="s">
        <v>602</v>
      </c>
      <c r="G31" s="984"/>
      <c r="H31" s="992">
        <f t="shared" si="0"/>
        <v>0</v>
      </c>
      <c r="I31" s="984"/>
      <c r="J31" s="991" t="s">
        <v>404</v>
      </c>
      <c r="K31" s="1084"/>
      <c r="L31" s="1084"/>
      <c r="M31" s="1084"/>
      <c r="N31" s="1126"/>
      <c r="O31" s="1084"/>
      <c r="P31" s="991" t="s">
        <v>404</v>
      </c>
      <c r="Q31" s="991"/>
      <c r="R31" s="1082"/>
      <c r="S31" s="763"/>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29" t="s">
        <v>404</v>
      </c>
    </row>
    <row r="32" spans="1:42" ht="15" customHeight="1" x14ac:dyDescent="0.45">
      <c r="A32" s="765">
        <v>32</v>
      </c>
      <c r="B32" s="518"/>
      <c r="C32" s="781" t="s">
        <v>601</v>
      </c>
      <c r="D32" s="781"/>
      <c r="E32" s="997" t="s">
        <v>582</v>
      </c>
      <c r="F32" s="764" t="s">
        <v>602</v>
      </c>
      <c r="G32" s="528"/>
      <c r="H32" s="992">
        <f t="shared" si="0"/>
        <v>0</v>
      </c>
      <c r="I32" s="528"/>
      <c r="J32" s="991" t="s">
        <v>404</v>
      </c>
      <c r="K32" s="1084"/>
      <c r="L32" s="1084"/>
      <c r="M32" s="1084"/>
      <c r="N32" s="1126"/>
      <c r="O32" s="1084"/>
      <c r="P32" s="991" t="s">
        <v>404</v>
      </c>
      <c r="Q32" s="991"/>
      <c r="R32" s="1082"/>
      <c r="S32" s="763"/>
      <c r="T32" s="1129"/>
      <c r="U32" s="1129"/>
      <c r="V32" s="1129"/>
      <c r="W32" s="1129"/>
      <c r="X32" s="1129"/>
      <c r="Y32" s="1129"/>
      <c r="Z32" s="1129"/>
      <c r="AA32" s="1129"/>
      <c r="AB32" s="1129"/>
      <c r="AC32" s="1129"/>
      <c r="AD32" s="1129"/>
      <c r="AE32" s="1129"/>
      <c r="AF32" s="1129"/>
      <c r="AG32" s="1129"/>
      <c r="AH32" s="1129"/>
      <c r="AI32" s="1129"/>
      <c r="AJ32" s="1129"/>
      <c r="AK32" s="1129"/>
      <c r="AL32" s="1129"/>
      <c r="AM32" s="1129"/>
      <c r="AN32" s="1129"/>
      <c r="AO32" s="1129"/>
      <c r="AP32" s="1129" t="s">
        <v>404</v>
      </c>
    </row>
    <row r="33" spans="1:60" ht="15" customHeight="1" x14ac:dyDescent="0.45">
      <c r="A33" s="765">
        <v>33</v>
      </c>
      <c r="B33" s="518"/>
      <c r="C33" s="986"/>
      <c r="D33" s="986"/>
      <c r="E33" s="997" t="s">
        <v>583</v>
      </c>
      <c r="F33" s="764" t="s">
        <v>602</v>
      </c>
      <c r="G33" s="57"/>
      <c r="H33" s="992">
        <f t="shared" si="0"/>
        <v>0</v>
      </c>
      <c r="I33" s="57"/>
      <c r="J33" s="991" t="s">
        <v>404</v>
      </c>
      <c r="K33" s="1084"/>
      <c r="L33" s="1084"/>
      <c r="M33" s="1084"/>
      <c r="N33" s="1126"/>
      <c r="O33" s="1084"/>
      <c r="P33" s="991" t="s">
        <v>404</v>
      </c>
      <c r="Q33" s="991"/>
      <c r="R33" s="1082"/>
      <c r="S33" s="763"/>
      <c r="T33" s="1129"/>
      <c r="U33" s="1129"/>
      <c r="V33" s="1129"/>
      <c r="W33" s="1129"/>
      <c r="X33" s="1129"/>
      <c r="Y33" s="1129"/>
      <c r="Z33" s="1129"/>
      <c r="AA33" s="1129"/>
      <c r="AB33" s="1129"/>
      <c r="AC33" s="1129"/>
      <c r="AD33" s="1129"/>
      <c r="AE33" s="1129"/>
      <c r="AF33" s="1129"/>
      <c r="AG33" s="1129"/>
      <c r="AH33" s="1129"/>
      <c r="AI33" s="1129"/>
      <c r="AJ33" s="1129"/>
      <c r="AK33" s="1129"/>
      <c r="AL33" s="1129"/>
      <c r="AM33" s="1129"/>
      <c r="AN33" s="1129"/>
      <c r="AO33" s="1129"/>
      <c r="AP33" s="1129" t="s">
        <v>404</v>
      </c>
    </row>
    <row r="34" spans="1:60" ht="15" customHeight="1" x14ac:dyDescent="0.45">
      <c r="A34" s="765">
        <v>34</v>
      </c>
      <c r="B34" s="518"/>
      <c r="C34" s="986"/>
      <c r="D34" s="986"/>
      <c r="E34" s="997" t="s">
        <v>584</v>
      </c>
      <c r="F34" s="764" t="s">
        <v>602</v>
      </c>
      <c r="G34" s="57"/>
      <c r="H34" s="992">
        <f t="shared" si="0"/>
        <v>0</v>
      </c>
      <c r="I34" s="57"/>
      <c r="J34" s="991" t="s">
        <v>404</v>
      </c>
      <c r="K34" s="1084"/>
      <c r="L34" s="1084"/>
      <c r="M34" s="1084"/>
      <c r="N34" s="1126"/>
      <c r="O34" s="1084"/>
      <c r="P34" s="991" t="s">
        <v>404</v>
      </c>
      <c r="Q34" s="991"/>
      <c r="R34" s="1082"/>
      <c r="S34" s="763"/>
      <c r="T34" s="1129"/>
      <c r="U34" s="1129"/>
      <c r="V34" s="1129"/>
      <c r="W34" s="1129"/>
      <c r="X34" s="1129"/>
      <c r="Y34" s="1129"/>
      <c r="Z34" s="1129"/>
      <c r="AA34" s="1129"/>
      <c r="AB34" s="1129"/>
      <c r="AC34" s="1129"/>
      <c r="AD34" s="1129"/>
      <c r="AE34" s="1129"/>
      <c r="AF34" s="1129"/>
      <c r="AG34" s="1129"/>
      <c r="AH34" s="1129"/>
      <c r="AI34" s="1129"/>
      <c r="AJ34" s="1129"/>
      <c r="AK34" s="1129"/>
      <c r="AL34" s="1129"/>
      <c r="AM34" s="1129"/>
      <c r="AN34" s="1129"/>
      <c r="AO34" s="1129"/>
      <c r="AP34" s="1129" t="s">
        <v>404</v>
      </c>
    </row>
    <row r="35" spans="1:60" ht="15" customHeight="1" x14ac:dyDescent="0.45">
      <c r="A35" s="765">
        <v>35</v>
      </c>
      <c r="B35" s="518"/>
      <c r="C35" s="781" t="s">
        <v>603</v>
      </c>
      <c r="D35" s="781"/>
      <c r="E35" s="988"/>
      <c r="F35" s="764" t="s">
        <v>430</v>
      </c>
      <c r="G35" s="528"/>
      <c r="H35" s="992">
        <f t="shared" si="0"/>
        <v>0</v>
      </c>
      <c r="I35" s="528"/>
      <c r="J35" s="991" t="s">
        <v>404</v>
      </c>
      <c r="K35" s="1084"/>
      <c r="L35" s="1084"/>
      <c r="M35" s="1084"/>
      <c r="N35" s="1126"/>
      <c r="O35" s="1084"/>
      <c r="P35" s="991" t="s">
        <v>404</v>
      </c>
      <c r="Q35" s="991"/>
      <c r="R35" s="1082"/>
      <c r="S35" s="763"/>
      <c r="T35" s="1129"/>
      <c r="U35" s="1129"/>
      <c r="V35" s="1129"/>
      <c r="W35" s="1129"/>
      <c r="X35" s="1129"/>
      <c r="Y35" s="1129"/>
      <c r="Z35" s="1129"/>
      <c r="AA35" s="1129"/>
      <c r="AB35" s="1129"/>
      <c r="AC35" s="1129"/>
      <c r="AD35" s="1129"/>
      <c r="AE35" s="1129"/>
      <c r="AF35" s="1129"/>
      <c r="AG35" s="1129"/>
      <c r="AH35" s="1129"/>
      <c r="AI35" s="1129"/>
      <c r="AJ35" s="1129"/>
      <c r="AK35" s="1129"/>
      <c r="AL35" s="1129"/>
      <c r="AM35" s="1129"/>
      <c r="AN35" s="1129"/>
      <c r="AO35" s="1129"/>
      <c r="AP35" s="1129" t="s">
        <v>404</v>
      </c>
    </row>
    <row r="36" spans="1:60" ht="15" customHeight="1" x14ac:dyDescent="0.45">
      <c r="A36" s="765">
        <v>36</v>
      </c>
      <c r="B36" s="518"/>
      <c r="C36" s="781" t="s">
        <v>308</v>
      </c>
      <c r="D36" s="781"/>
      <c r="E36" s="988"/>
      <c r="F36" s="764" t="s">
        <v>430</v>
      </c>
      <c r="G36" s="528"/>
      <c r="H36" s="992">
        <f t="shared" si="0"/>
        <v>0</v>
      </c>
      <c r="I36" s="528"/>
      <c r="J36" s="991" t="s">
        <v>404</v>
      </c>
      <c r="K36" s="1084"/>
      <c r="L36" s="1084"/>
      <c r="M36" s="1084"/>
      <c r="N36" s="1126"/>
      <c r="O36" s="1084"/>
      <c r="P36" s="991" t="s">
        <v>404</v>
      </c>
      <c r="Q36" s="991"/>
      <c r="R36" s="1082"/>
      <c r="S36" s="763"/>
      <c r="T36" s="1129"/>
      <c r="U36" s="1129"/>
      <c r="V36" s="1129"/>
      <c r="W36" s="1129"/>
      <c r="X36" s="1129"/>
      <c r="Y36" s="1129"/>
      <c r="Z36" s="1129"/>
      <c r="AA36" s="1129"/>
      <c r="AB36" s="1129"/>
      <c r="AC36" s="1129"/>
      <c r="AD36" s="1129"/>
      <c r="AE36" s="1129"/>
      <c r="AF36" s="1129"/>
      <c r="AG36" s="1129"/>
      <c r="AH36" s="1129"/>
      <c r="AI36" s="1129"/>
      <c r="AJ36" s="1129"/>
      <c r="AK36" s="1129"/>
      <c r="AL36" s="1129"/>
      <c r="AM36" s="1129"/>
      <c r="AN36" s="1129"/>
      <c r="AO36" s="1129"/>
      <c r="AP36" s="1129" t="s">
        <v>404</v>
      </c>
    </row>
    <row r="37" spans="1:60" ht="15" customHeight="1" x14ac:dyDescent="0.5">
      <c r="A37" s="765">
        <v>37</v>
      </c>
      <c r="B37" s="518"/>
      <c r="C37" s="1085" t="s">
        <v>340</v>
      </c>
      <c r="D37" s="782"/>
      <c r="E37" s="766"/>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c r="AK37" s="764"/>
      <c r="AL37" s="764"/>
      <c r="AM37" s="764"/>
      <c r="AN37" s="764"/>
      <c r="AO37" s="764"/>
      <c r="AP37" s="764"/>
      <c r="AQ37" s="764"/>
      <c r="AR37" s="764"/>
      <c r="AS37" s="764"/>
      <c r="AT37" s="764"/>
      <c r="AU37" s="764"/>
      <c r="AV37" s="764"/>
      <c r="AW37" s="764"/>
      <c r="AX37" s="764"/>
      <c r="AY37" s="764"/>
      <c r="AZ37" s="764"/>
      <c r="BA37" s="764"/>
      <c r="BB37" s="764"/>
      <c r="BC37" s="764"/>
      <c r="BD37" s="764"/>
      <c r="BE37" s="764"/>
      <c r="BF37" s="764"/>
      <c r="BG37" s="764"/>
      <c r="BH37" s="764"/>
    </row>
    <row r="38" spans="1:60" ht="15" customHeight="1" x14ac:dyDescent="0.45">
      <c r="A38" s="765">
        <v>38</v>
      </c>
      <c r="B38" s="518"/>
      <c r="C38" s="776" t="s">
        <v>312</v>
      </c>
      <c r="D38" s="776"/>
      <c r="E38" s="766"/>
      <c r="F38" s="764"/>
      <c r="G38" s="528"/>
      <c r="H38" s="992">
        <f>I38-G38</f>
        <v>0</v>
      </c>
      <c r="I38" s="528"/>
      <c r="J38" s="991" t="s">
        <v>404</v>
      </c>
      <c r="K38" s="1084"/>
      <c r="L38" s="1084"/>
      <c r="M38" s="1084"/>
      <c r="N38" s="1126"/>
      <c r="O38" s="1084"/>
      <c r="P38" s="991" t="s">
        <v>404</v>
      </c>
      <c r="Q38" s="991"/>
      <c r="R38" s="1082"/>
      <c r="S38" s="763"/>
      <c r="T38" s="1129"/>
      <c r="U38" s="1129"/>
      <c r="V38" s="1129"/>
      <c r="W38" s="1129"/>
      <c r="X38" s="1129"/>
      <c r="Y38" s="1129"/>
      <c r="Z38" s="1129"/>
      <c r="AA38" s="1129"/>
      <c r="AB38" s="1129"/>
      <c r="AC38" s="1129"/>
      <c r="AD38" s="1129"/>
      <c r="AE38" s="1129"/>
      <c r="AF38" s="1129"/>
      <c r="AG38" s="1129"/>
      <c r="AH38" s="1129"/>
      <c r="AI38" s="1129"/>
      <c r="AJ38" s="1129"/>
      <c r="AK38" s="1129"/>
      <c r="AL38" s="1129"/>
      <c r="AM38" s="1129"/>
      <c r="AN38" s="1129"/>
      <c r="AO38" s="1129"/>
      <c r="AP38" s="1129" t="s">
        <v>404</v>
      </c>
    </row>
    <row r="39" spans="1:60" ht="15" customHeight="1" x14ac:dyDescent="0.45">
      <c r="A39" s="765">
        <v>39</v>
      </c>
      <c r="B39" s="518"/>
      <c r="C39" s="776"/>
      <c r="D39" s="1005" t="s">
        <v>610</v>
      </c>
      <c r="E39" s="766"/>
      <c r="F39" s="764" t="s">
        <v>430</v>
      </c>
      <c r="G39" s="999"/>
      <c r="H39" s="992"/>
      <c r="I39" s="999"/>
      <c r="J39" s="991" t="s">
        <v>404</v>
      </c>
      <c r="K39" s="1084"/>
      <c r="L39" s="1084"/>
      <c r="M39" s="1084"/>
      <c r="N39" s="1126"/>
      <c r="O39" s="1084"/>
      <c r="P39" s="991" t="s">
        <v>404</v>
      </c>
      <c r="Q39" s="991"/>
      <c r="R39" s="1082"/>
      <c r="S39" s="763"/>
      <c r="T39" s="1129"/>
      <c r="U39" s="1129"/>
      <c r="V39" s="1129"/>
      <c r="W39" s="1129"/>
      <c r="X39" s="1129"/>
      <c r="Y39" s="1129"/>
      <c r="Z39" s="1129"/>
      <c r="AA39" s="1129"/>
      <c r="AB39" s="1129"/>
      <c r="AC39" s="1129"/>
      <c r="AD39" s="1129"/>
      <c r="AE39" s="1129"/>
      <c r="AF39" s="1129"/>
      <c r="AG39" s="1129"/>
      <c r="AH39" s="1129"/>
      <c r="AI39" s="1129"/>
      <c r="AJ39" s="1129"/>
      <c r="AK39" s="1129"/>
      <c r="AL39" s="1129"/>
      <c r="AM39" s="1129"/>
      <c r="AN39" s="1129"/>
      <c r="AO39" s="1129"/>
      <c r="AP39" s="1129" t="s">
        <v>404</v>
      </c>
    </row>
    <row r="40" spans="1:60" ht="15" customHeight="1" x14ac:dyDescent="0.45">
      <c r="A40" s="765">
        <v>40</v>
      </c>
      <c r="B40" s="518"/>
      <c r="C40" s="776"/>
      <c r="D40" s="1005" t="s">
        <v>611</v>
      </c>
      <c r="E40" s="766"/>
      <c r="F40" s="764" t="s">
        <v>430</v>
      </c>
      <c r="G40" s="999"/>
      <c r="H40" s="992"/>
      <c r="I40" s="999"/>
      <c r="J40" s="991" t="s">
        <v>404</v>
      </c>
      <c r="K40" s="1084"/>
      <c r="L40" s="1084"/>
      <c r="M40" s="1084"/>
      <c r="N40" s="1126"/>
      <c r="O40" s="1084"/>
      <c r="P40" s="991" t="s">
        <v>404</v>
      </c>
      <c r="Q40" s="991"/>
      <c r="R40" s="1082"/>
      <c r="S40" s="763"/>
      <c r="T40" s="1129"/>
      <c r="U40" s="1129"/>
      <c r="V40" s="1129"/>
      <c r="W40" s="1129"/>
      <c r="X40" s="1129"/>
      <c r="Y40" s="1129"/>
      <c r="Z40" s="1129"/>
      <c r="AA40" s="1129"/>
      <c r="AB40" s="1129"/>
      <c r="AC40" s="1129"/>
      <c r="AD40" s="1129"/>
      <c r="AE40" s="1129"/>
      <c r="AF40" s="1129"/>
      <c r="AG40" s="1129"/>
      <c r="AH40" s="1129"/>
      <c r="AI40" s="1129"/>
      <c r="AJ40" s="1129"/>
      <c r="AK40" s="1129"/>
      <c r="AL40" s="1129"/>
      <c r="AM40" s="1129"/>
      <c r="AN40" s="1129"/>
      <c r="AO40" s="1129"/>
      <c r="AP40" s="1129" t="s">
        <v>404</v>
      </c>
    </row>
    <row r="41" spans="1:60" ht="15" customHeight="1" x14ac:dyDescent="0.45">
      <c r="A41" s="765">
        <v>41</v>
      </c>
      <c r="B41" s="518"/>
      <c r="C41" s="776"/>
      <c r="D41" s="1005" t="s">
        <v>612</v>
      </c>
      <c r="E41" s="766"/>
      <c r="F41" s="764" t="s">
        <v>430</v>
      </c>
      <c r="G41" s="999"/>
      <c r="H41" s="992"/>
      <c r="I41" s="999"/>
      <c r="J41" s="991" t="s">
        <v>404</v>
      </c>
      <c r="K41" s="1084"/>
      <c r="L41" s="1084"/>
      <c r="M41" s="1084"/>
      <c r="N41" s="1126"/>
      <c r="O41" s="1084"/>
      <c r="P41" s="991" t="s">
        <v>404</v>
      </c>
      <c r="Q41" s="991"/>
      <c r="R41" s="1082"/>
      <c r="S41" s="763"/>
      <c r="T41" s="1129"/>
      <c r="U41" s="1129"/>
      <c r="V41" s="1129"/>
      <c r="W41" s="1129"/>
      <c r="X41" s="1129"/>
      <c r="Y41" s="1129"/>
      <c r="Z41" s="1129"/>
      <c r="AA41" s="1129"/>
      <c r="AB41" s="1129"/>
      <c r="AC41" s="1129"/>
      <c r="AD41" s="1129"/>
      <c r="AE41" s="1129"/>
      <c r="AF41" s="1129"/>
      <c r="AG41" s="1129"/>
      <c r="AH41" s="1129"/>
      <c r="AI41" s="1129"/>
      <c r="AJ41" s="1129"/>
      <c r="AK41" s="1129"/>
      <c r="AL41" s="1129"/>
      <c r="AM41" s="1129"/>
      <c r="AN41" s="1129"/>
      <c r="AO41" s="1129"/>
      <c r="AP41" s="1129" t="s">
        <v>404</v>
      </c>
    </row>
    <row r="42" spans="1:60" ht="15" customHeight="1" x14ac:dyDescent="0.45">
      <c r="A42" s="765">
        <v>42</v>
      </c>
      <c r="B42" s="518"/>
      <c r="C42" s="776"/>
      <c r="D42" s="1005" t="s">
        <v>613</v>
      </c>
      <c r="E42" s="766"/>
      <c r="F42" s="764" t="s">
        <v>430</v>
      </c>
      <c r="G42" s="999"/>
      <c r="H42" s="992"/>
      <c r="I42" s="999"/>
      <c r="J42" s="991" t="s">
        <v>404</v>
      </c>
      <c r="K42" s="1084"/>
      <c r="L42" s="1084"/>
      <c r="M42" s="1084"/>
      <c r="N42" s="1126"/>
      <c r="O42" s="1084"/>
      <c r="P42" s="991" t="s">
        <v>404</v>
      </c>
      <c r="Q42" s="991"/>
      <c r="R42" s="1082"/>
      <c r="S42" s="763"/>
      <c r="T42" s="1129"/>
      <c r="U42" s="1129"/>
      <c r="V42" s="1129"/>
      <c r="W42" s="1129"/>
      <c r="X42" s="1129"/>
      <c r="Y42" s="1129"/>
      <c r="Z42" s="1129"/>
      <c r="AA42" s="1129"/>
      <c r="AB42" s="1129"/>
      <c r="AC42" s="1129"/>
      <c r="AD42" s="1129"/>
      <c r="AE42" s="1129"/>
      <c r="AF42" s="1129"/>
      <c r="AG42" s="1129"/>
      <c r="AH42" s="1129"/>
      <c r="AI42" s="1129"/>
      <c r="AJ42" s="1129"/>
      <c r="AK42" s="1129"/>
      <c r="AL42" s="1129"/>
      <c r="AM42" s="1129"/>
      <c r="AN42" s="1129"/>
      <c r="AO42" s="1129"/>
      <c r="AP42" s="1129" t="s">
        <v>404</v>
      </c>
    </row>
    <row r="43" spans="1:60" ht="15" customHeight="1" x14ac:dyDescent="0.5">
      <c r="A43" s="765">
        <v>43</v>
      </c>
      <c r="B43" s="518"/>
      <c r="C43" s="1085" t="s">
        <v>311</v>
      </c>
      <c r="D43" s="782"/>
      <c r="E43" s="988"/>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4"/>
      <c r="AY43" s="764"/>
      <c r="AZ43" s="764"/>
      <c r="BA43" s="764"/>
      <c r="BB43" s="764"/>
      <c r="BC43" s="764"/>
      <c r="BD43" s="764"/>
    </row>
    <row r="44" spans="1:60" ht="15" customHeight="1" x14ac:dyDescent="0.45">
      <c r="A44" s="765">
        <v>44</v>
      </c>
      <c r="B44" s="518"/>
      <c r="C44" s="781" t="s">
        <v>308</v>
      </c>
      <c r="D44" s="781"/>
      <c r="E44" s="988"/>
      <c r="F44" s="764" t="s">
        <v>430</v>
      </c>
      <c r="G44" s="528"/>
      <c r="H44" s="992">
        <f>I44-G44</f>
        <v>0</v>
      </c>
      <c r="I44" s="528"/>
      <c r="J44" s="991" t="s">
        <v>404</v>
      </c>
      <c r="K44" s="518"/>
      <c r="L44" s="518"/>
      <c r="M44" s="518"/>
      <c r="N44" s="518"/>
      <c r="O44" s="518"/>
      <c r="P44" s="518"/>
      <c r="Q44" s="991"/>
      <c r="R44" s="1082"/>
      <c r="S44" s="763"/>
      <c r="T44" s="1129"/>
      <c r="U44" s="1129"/>
      <c r="V44" s="1129"/>
      <c r="W44" s="1129"/>
      <c r="X44" s="1129"/>
      <c r="Y44" s="1129"/>
      <c r="Z44" s="1129"/>
      <c r="AA44" s="1129"/>
      <c r="AB44" s="1129"/>
      <c r="AC44" s="1129"/>
      <c r="AD44" s="1129"/>
      <c r="AE44" s="1129"/>
      <c r="AF44" s="1129"/>
      <c r="AG44" s="1129"/>
      <c r="AH44" s="1129"/>
      <c r="AI44" s="1129"/>
      <c r="AJ44" s="1129"/>
      <c r="AK44" s="1129"/>
      <c r="AL44" s="1129"/>
      <c r="AM44" s="1129"/>
      <c r="AN44" s="1129"/>
      <c r="AO44" s="1129"/>
      <c r="AP44" s="1129" t="s">
        <v>404</v>
      </c>
    </row>
    <row r="45" spans="1:60" ht="15" customHeight="1" x14ac:dyDescent="0.45">
      <c r="A45" s="765">
        <v>45</v>
      </c>
      <c r="B45" s="518"/>
      <c r="C45" s="781" t="s">
        <v>600</v>
      </c>
      <c r="D45" s="781"/>
      <c r="E45" s="987"/>
      <c r="F45" s="764" t="s">
        <v>430</v>
      </c>
      <c r="G45" s="528"/>
      <c r="H45" s="992">
        <f t="shared" ref="H45:H49" si="1">I45-G45</f>
        <v>0</v>
      </c>
      <c r="I45" s="528"/>
      <c r="J45" s="991" t="s">
        <v>404</v>
      </c>
      <c r="K45" s="764"/>
      <c r="L45" s="764"/>
      <c r="M45" s="764"/>
      <c r="N45" s="764"/>
      <c r="O45" s="764"/>
      <c r="P45" s="764"/>
      <c r="Q45" s="991"/>
      <c r="R45" s="1082"/>
      <c r="S45" s="763"/>
      <c r="T45" s="1129"/>
      <c r="U45" s="1129"/>
      <c r="V45" s="1129"/>
      <c r="W45" s="1129"/>
      <c r="X45" s="1129"/>
      <c r="Y45" s="1129"/>
      <c r="Z45" s="1129"/>
      <c r="AA45" s="1129"/>
      <c r="AB45" s="1129"/>
      <c r="AC45" s="1129"/>
      <c r="AD45" s="1129"/>
      <c r="AE45" s="1129"/>
      <c r="AF45" s="1129"/>
      <c r="AG45" s="1129"/>
      <c r="AH45" s="1129"/>
      <c r="AI45" s="1129"/>
      <c r="AJ45" s="1129"/>
      <c r="AK45" s="1129"/>
      <c r="AL45" s="1129"/>
      <c r="AM45" s="1129"/>
      <c r="AN45" s="1129"/>
      <c r="AO45" s="1129"/>
      <c r="AP45" s="1129" t="s">
        <v>404</v>
      </c>
    </row>
    <row r="46" spans="1:60" ht="15" customHeight="1" x14ac:dyDescent="0.45">
      <c r="A46" s="765">
        <v>46</v>
      </c>
      <c r="B46" s="518"/>
      <c r="C46" s="781" t="s">
        <v>309</v>
      </c>
      <c r="D46" s="781"/>
      <c r="E46" s="988"/>
      <c r="F46" s="764"/>
      <c r="G46" s="528"/>
      <c r="H46" s="992">
        <f t="shared" si="1"/>
        <v>0</v>
      </c>
      <c r="I46" s="528"/>
      <c r="J46" s="991" t="s">
        <v>404</v>
      </c>
      <c r="K46" s="518"/>
      <c r="L46" s="518"/>
      <c r="M46" s="518"/>
      <c r="N46" s="518"/>
      <c r="O46" s="518"/>
      <c r="P46" s="518"/>
      <c r="Q46" s="991"/>
      <c r="R46" s="1082"/>
      <c r="S46" s="763"/>
      <c r="T46" s="1129"/>
      <c r="U46" s="1129"/>
      <c r="V46" s="1129"/>
      <c r="W46" s="1129"/>
      <c r="X46" s="1129"/>
      <c r="Y46" s="1129"/>
      <c r="Z46" s="1129"/>
      <c r="AA46" s="1129"/>
      <c r="AB46" s="1129"/>
      <c r="AC46" s="1129"/>
      <c r="AD46" s="1129"/>
      <c r="AE46" s="1129"/>
      <c r="AF46" s="1129"/>
      <c r="AG46" s="1129"/>
      <c r="AH46" s="1129"/>
      <c r="AI46" s="1129"/>
      <c r="AJ46" s="1129"/>
      <c r="AK46" s="1129"/>
      <c r="AL46" s="1129"/>
      <c r="AM46" s="1129"/>
      <c r="AN46" s="1129"/>
      <c r="AO46" s="1129"/>
      <c r="AP46" s="1129" t="s">
        <v>404</v>
      </c>
    </row>
    <row r="47" spans="1:60" ht="15" customHeight="1" x14ac:dyDescent="0.45">
      <c r="A47" s="765">
        <v>47</v>
      </c>
      <c r="B47" s="518"/>
      <c r="C47" s="781"/>
      <c r="D47" s="781" t="s">
        <v>614</v>
      </c>
      <c r="E47" s="988"/>
      <c r="F47" s="764" t="s">
        <v>430</v>
      </c>
      <c r="G47" s="528"/>
      <c r="H47" s="992">
        <f t="shared" si="1"/>
        <v>0</v>
      </c>
      <c r="I47" s="528"/>
      <c r="J47" s="991" t="s">
        <v>404</v>
      </c>
      <c r="K47" s="764"/>
      <c r="L47" s="764"/>
      <c r="M47" s="764"/>
      <c r="N47" s="764"/>
      <c r="O47" s="764"/>
      <c r="P47" s="764"/>
      <c r="Q47" s="991"/>
      <c r="R47" s="1082"/>
      <c r="S47" s="763"/>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129"/>
      <c r="AO47" s="1129"/>
      <c r="AP47" s="1129" t="s">
        <v>404</v>
      </c>
    </row>
    <row r="48" spans="1:60" ht="15" customHeight="1" x14ac:dyDescent="0.45">
      <c r="A48" s="765">
        <v>48</v>
      </c>
      <c r="B48" s="518"/>
      <c r="C48" s="781"/>
      <c r="D48" s="781" t="s">
        <v>615</v>
      </c>
      <c r="E48" s="988"/>
      <c r="F48" s="764" t="s">
        <v>430</v>
      </c>
      <c r="G48" s="528"/>
      <c r="H48" s="992">
        <f t="shared" si="1"/>
        <v>0</v>
      </c>
      <c r="I48" s="528"/>
      <c r="J48" s="991" t="s">
        <v>404</v>
      </c>
      <c r="K48" s="518"/>
      <c r="L48" s="518"/>
      <c r="M48" s="518"/>
      <c r="N48" s="518"/>
      <c r="O48" s="518"/>
      <c r="P48" s="518"/>
      <c r="Q48" s="991"/>
      <c r="R48" s="1082"/>
      <c r="S48" s="763"/>
      <c r="T48" s="1129"/>
      <c r="U48" s="1129"/>
      <c r="V48" s="1129"/>
      <c r="W48" s="1129"/>
      <c r="X48" s="1129"/>
      <c r="Y48" s="1129"/>
      <c r="Z48" s="1129"/>
      <c r="AA48" s="1129"/>
      <c r="AB48" s="1129"/>
      <c r="AC48" s="1129"/>
      <c r="AD48" s="1129"/>
      <c r="AE48" s="1129"/>
      <c r="AF48" s="1129"/>
      <c r="AG48" s="1129"/>
      <c r="AH48" s="1129"/>
      <c r="AI48" s="1129"/>
      <c r="AJ48" s="1129"/>
      <c r="AK48" s="1129"/>
      <c r="AL48" s="1129"/>
      <c r="AM48" s="1129"/>
      <c r="AN48" s="1129"/>
      <c r="AO48" s="1129"/>
      <c r="AP48" s="1129" t="s">
        <v>404</v>
      </c>
    </row>
    <row r="49" spans="1:42" ht="15" customHeight="1" x14ac:dyDescent="0.45">
      <c r="A49" s="765">
        <v>49</v>
      </c>
      <c r="B49" s="518"/>
      <c r="C49" s="781"/>
      <c r="D49" s="781" t="s">
        <v>616</v>
      </c>
      <c r="E49" s="988"/>
      <c r="F49" s="764" t="s">
        <v>430</v>
      </c>
      <c r="G49" s="528"/>
      <c r="H49" s="992">
        <f t="shared" si="1"/>
        <v>0</v>
      </c>
      <c r="I49" s="528"/>
      <c r="J49" s="991" t="s">
        <v>404</v>
      </c>
      <c r="K49" s="764"/>
      <c r="L49" s="764"/>
      <c r="M49" s="764"/>
      <c r="N49" s="764"/>
      <c r="O49" s="764"/>
      <c r="P49" s="764"/>
      <c r="Q49" s="991"/>
      <c r="R49" s="1082"/>
      <c r="S49" s="763"/>
      <c r="T49" s="1129"/>
      <c r="U49" s="1129"/>
      <c r="V49" s="1129"/>
      <c r="W49" s="1129"/>
      <c r="X49" s="1129"/>
      <c r="Y49" s="1129"/>
      <c r="Z49" s="1129"/>
      <c r="AA49" s="1129"/>
      <c r="AB49" s="1129"/>
      <c r="AC49" s="1129"/>
      <c r="AD49" s="1129"/>
      <c r="AE49" s="1129"/>
      <c r="AF49" s="1129"/>
      <c r="AG49" s="1129"/>
      <c r="AH49" s="1129"/>
      <c r="AI49" s="1129"/>
      <c r="AJ49" s="1129"/>
      <c r="AK49" s="1129"/>
      <c r="AL49" s="1129"/>
      <c r="AM49" s="1129"/>
      <c r="AN49" s="1129"/>
      <c r="AO49" s="1129"/>
      <c r="AP49" s="1129" t="s">
        <v>404</v>
      </c>
    </row>
    <row r="50" spans="1:42" ht="15" customHeight="1" x14ac:dyDescent="0.45">
      <c r="A50" s="765">
        <v>50</v>
      </c>
      <c r="B50" s="518"/>
      <c r="C50" s="518"/>
      <c r="D50" s="518"/>
      <c r="E50" s="518"/>
      <c r="F50" s="518"/>
      <c r="G50" s="518"/>
      <c r="H50" s="518"/>
      <c r="I50" s="518"/>
      <c r="J50" s="518"/>
      <c r="K50" s="518"/>
      <c r="L50" s="518"/>
      <c r="M50" s="518"/>
      <c r="N50" s="518"/>
      <c r="O50" s="518"/>
      <c r="P50" s="518"/>
      <c r="Q50" s="518"/>
      <c r="R50" s="518"/>
      <c r="S50" s="679"/>
      <c r="T50" s="679"/>
      <c r="U50" s="679"/>
      <c r="V50" s="679"/>
      <c r="W50" s="679"/>
      <c r="X50" s="679"/>
      <c r="Y50" s="679"/>
      <c r="Z50" s="679"/>
      <c r="AA50" s="679"/>
      <c r="AB50" s="679"/>
      <c r="AC50" s="679"/>
      <c r="AD50" s="679"/>
      <c r="AE50" s="679"/>
      <c r="AF50" s="679"/>
      <c r="AG50" s="679"/>
      <c r="AH50" s="679"/>
      <c r="AI50" s="679"/>
      <c r="AJ50" s="679"/>
      <c r="AK50" s="679"/>
      <c r="AL50" s="679"/>
      <c r="AM50" s="679"/>
      <c r="AN50" s="679"/>
      <c r="AO50" s="679"/>
      <c r="AP50" s="679"/>
    </row>
    <row r="51" spans="1:42" ht="15" customHeight="1" x14ac:dyDescent="0.5">
      <c r="A51" s="765">
        <v>51</v>
      </c>
      <c r="B51" s="518"/>
      <c r="C51" s="1085" t="s">
        <v>617</v>
      </c>
      <c r="D51" s="776"/>
      <c r="E51" s="766"/>
      <c r="F51" s="764"/>
      <c r="G51" s="764"/>
      <c r="H51" s="764"/>
      <c r="I51" s="764"/>
      <c r="J51" s="764"/>
      <c r="K51" s="764"/>
      <c r="L51" s="764"/>
      <c r="M51" s="764"/>
      <c r="N51" s="764"/>
      <c r="O51" s="764"/>
      <c r="P51" s="764"/>
      <c r="Q51" s="764"/>
      <c r="R51" s="764"/>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row>
    <row r="52" spans="1:42" ht="15" customHeight="1" x14ac:dyDescent="0.5">
      <c r="A52" s="765">
        <v>52</v>
      </c>
      <c r="B52" s="518"/>
      <c r="C52" s="1085" t="s">
        <v>1017</v>
      </c>
      <c r="D52" s="776"/>
      <c r="E52" s="766"/>
      <c r="F52" s="764"/>
      <c r="G52" s="764"/>
      <c r="H52" s="764"/>
      <c r="I52" s="764"/>
      <c r="J52" s="764"/>
      <c r="K52" s="764"/>
      <c r="L52" s="764"/>
      <c r="M52" s="764"/>
      <c r="N52" s="764"/>
      <c r="O52" s="764"/>
      <c r="P52" s="764"/>
      <c r="Q52" s="764"/>
      <c r="R52" s="764"/>
      <c r="S52" s="679"/>
      <c r="T52" s="679"/>
      <c r="U52" s="679"/>
      <c r="V52" s="679"/>
      <c r="W52" s="679"/>
      <c r="X52" s="679"/>
      <c r="Y52" s="679"/>
      <c r="Z52" s="679"/>
      <c r="AA52" s="679"/>
      <c r="AB52" s="679"/>
      <c r="AC52" s="679"/>
      <c r="AD52" s="679"/>
      <c r="AE52" s="679"/>
      <c r="AF52" s="679"/>
      <c r="AG52" s="679"/>
      <c r="AH52" s="679"/>
      <c r="AI52" s="679"/>
      <c r="AJ52" s="679"/>
      <c r="AK52" s="679"/>
      <c r="AL52" s="679"/>
      <c r="AM52" s="679"/>
      <c r="AN52" s="679"/>
      <c r="AO52" s="679"/>
      <c r="AP52" s="679"/>
    </row>
    <row r="53" spans="1:42" ht="15" customHeight="1" x14ac:dyDescent="0.45">
      <c r="A53" s="765">
        <v>53</v>
      </c>
      <c r="B53" s="518"/>
      <c r="C53" s="776"/>
      <c r="D53" s="1083" t="s">
        <v>939</v>
      </c>
      <c r="E53" s="766"/>
      <c r="F53" s="764" t="s">
        <v>430</v>
      </c>
      <c r="G53" s="528"/>
      <c r="H53" s="1126">
        <f t="shared" ref="H53:H59" si="2">I53-G53</f>
        <v>0</v>
      </c>
      <c r="I53" s="528"/>
      <c r="J53" s="1134" t="s">
        <v>404</v>
      </c>
      <c r="K53" s="764"/>
      <c r="L53" s="764"/>
      <c r="M53" s="764"/>
      <c r="N53" s="764"/>
      <c r="O53" s="764"/>
      <c r="P53" s="764"/>
      <c r="Q53" s="1134"/>
      <c r="R53" s="1082"/>
      <c r="S53" s="679"/>
      <c r="T53" s="1129"/>
      <c r="U53" s="1129"/>
      <c r="V53" s="1129"/>
      <c r="W53" s="1129"/>
      <c r="X53" s="1129"/>
      <c r="Y53" s="1129"/>
      <c r="Z53" s="1129"/>
      <c r="AA53" s="1129"/>
      <c r="AB53" s="1129"/>
      <c r="AC53" s="1129"/>
      <c r="AD53" s="1129"/>
      <c r="AE53" s="1129"/>
      <c r="AF53" s="1129"/>
      <c r="AG53" s="1129"/>
      <c r="AH53" s="1129"/>
      <c r="AI53" s="1129"/>
      <c r="AJ53" s="1129"/>
      <c r="AK53" s="1129"/>
      <c r="AL53" s="1129"/>
      <c r="AM53" s="1129"/>
      <c r="AN53" s="1129"/>
      <c r="AO53" s="1129"/>
      <c r="AP53" s="1129" t="s">
        <v>404</v>
      </c>
    </row>
    <row r="54" spans="1:42" ht="15" customHeight="1" x14ac:dyDescent="0.45">
      <c r="A54" s="765">
        <v>54</v>
      </c>
      <c r="B54" s="518"/>
      <c r="C54" s="776"/>
      <c r="D54" s="1083" t="s">
        <v>939</v>
      </c>
      <c r="E54" s="766"/>
      <c r="F54" s="764" t="s">
        <v>430</v>
      </c>
      <c r="G54" s="528"/>
      <c r="H54" s="992">
        <f t="shared" si="2"/>
        <v>0</v>
      </c>
      <c r="I54" s="528"/>
      <c r="J54" s="991" t="s">
        <v>404</v>
      </c>
      <c r="K54" s="764"/>
      <c r="L54" s="764"/>
      <c r="M54" s="764"/>
      <c r="N54" s="764"/>
      <c r="O54" s="764"/>
      <c r="P54" s="764"/>
      <c r="Q54" s="991"/>
      <c r="R54" s="1082"/>
      <c r="S54" s="679"/>
      <c r="T54" s="1129"/>
      <c r="U54" s="1129"/>
      <c r="V54" s="1129"/>
      <c r="W54" s="1129"/>
      <c r="X54" s="1129"/>
      <c r="Y54" s="1129"/>
      <c r="Z54" s="1129"/>
      <c r="AA54" s="1129"/>
      <c r="AB54" s="1129"/>
      <c r="AC54" s="1129"/>
      <c r="AD54" s="1129"/>
      <c r="AE54" s="1129"/>
      <c r="AF54" s="1129"/>
      <c r="AG54" s="1129"/>
      <c r="AH54" s="1129"/>
      <c r="AI54" s="1129"/>
      <c r="AJ54" s="1129"/>
      <c r="AK54" s="1129"/>
      <c r="AL54" s="1129"/>
      <c r="AM54" s="1129"/>
      <c r="AN54" s="1129"/>
      <c r="AO54" s="1129"/>
      <c r="AP54" s="1129" t="s">
        <v>404</v>
      </c>
    </row>
    <row r="55" spans="1:42" ht="15" customHeight="1" x14ac:dyDescent="0.45">
      <c r="A55" s="765">
        <v>55</v>
      </c>
      <c r="B55" s="518"/>
      <c r="C55" s="776"/>
      <c r="D55" s="1133" t="s">
        <v>939</v>
      </c>
      <c r="E55" s="766"/>
      <c r="F55" s="764" t="s">
        <v>430</v>
      </c>
      <c r="G55" s="528"/>
      <c r="H55" s="992">
        <f t="shared" si="2"/>
        <v>0</v>
      </c>
      <c r="I55" s="528"/>
      <c r="J55" s="991" t="s">
        <v>404</v>
      </c>
      <c r="K55" s="764"/>
      <c r="L55" s="764"/>
      <c r="M55" s="764"/>
      <c r="N55" s="764"/>
      <c r="O55" s="764"/>
      <c r="P55" s="764"/>
      <c r="Q55" s="991"/>
      <c r="R55" s="1082"/>
      <c r="S55" s="679"/>
      <c r="T55" s="1129"/>
      <c r="U55" s="1129"/>
      <c r="V55" s="1129"/>
      <c r="W55" s="1129"/>
      <c r="X55" s="1129"/>
      <c r="Y55" s="1129"/>
      <c r="Z55" s="1129"/>
      <c r="AA55" s="1129"/>
      <c r="AB55" s="1129"/>
      <c r="AC55" s="1129"/>
      <c r="AD55" s="1129"/>
      <c r="AE55" s="1129"/>
      <c r="AF55" s="1129"/>
      <c r="AG55" s="1129"/>
      <c r="AH55" s="1129"/>
      <c r="AI55" s="1129"/>
      <c r="AJ55" s="1129"/>
      <c r="AK55" s="1129"/>
      <c r="AL55" s="1129"/>
      <c r="AM55" s="1129"/>
      <c r="AN55" s="1129"/>
      <c r="AO55" s="1129"/>
      <c r="AP55" s="1129" t="s">
        <v>404</v>
      </c>
    </row>
    <row r="56" spans="1:42" ht="15" customHeight="1" x14ac:dyDescent="0.5">
      <c r="A56" s="765">
        <v>56</v>
      </c>
      <c r="B56" s="518"/>
      <c r="C56" s="1085" t="s">
        <v>1018</v>
      </c>
      <c r="D56" s="1005"/>
      <c r="E56" s="766"/>
      <c r="F56" s="766"/>
      <c r="G56" s="766"/>
      <c r="H56" s="766"/>
      <c r="I56" s="766"/>
      <c r="J56" s="766"/>
      <c r="K56" s="764"/>
      <c r="L56" s="764"/>
      <c r="M56" s="764"/>
      <c r="N56" s="764"/>
      <c r="O56" s="764"/>
      <c r="P56" s="764"/>
      <c r="Q56" s="766"/>
      <c r="R56" s="766"/>
      <c r="S56" s="766"/>
      <c r="T56" s="766"/>
      <c r="U56" s="766"/>
      <c r="V56" s="766"/>
      <c r="W56" s="766"/>
      <c r="X56" s="766"/>
      <c r="Y56" s="766"/>
      <c r="Z56" s="766"/>
      <c r="AA56" s="766"/>
      <c r="AB56" s="766"/>
      <c r="AC56" s="766"/>
      <c r="AD56" s="766"/>
      <c r="AE56" s="766"/>
      <c r="AF56" s="766"/>
      <c r="AG56" s="766"/>
      <c r="AH56" s="766"/>
      <c r="AI56" s="766"/>
      <c r="AJ56" s="766"/>
      <c r="AK56" s="766"/>
      <c r="AL56" s="766"/>
      <c r="AM56" s="679"/>
      <c r="AN56" s="679"/>
      <c r="AO56" s="679"/>
      <c r="AP56" s="679"/>
    </row>
    <row r="57" spans="1:42" ht="15" customHeight="1" x14ac:dyDescent="0.45">
      <c r="A57" s="765">
        <v>57</v>
      </c>
      <c r="B57" s="518"/>
      <c r="C57" s="776"/>
      <c r="D57" s="1133" t="s">
        <v>939</v>
      </c>
      <c r="E57" s="766"/>
      <c r="F57" s="764" t="s">
        <v>430</v>
      </c>
      <c r="G57" s="528"/>
      <c r="H57" s="1126">
        <f t="shared" si="2"/>
        <v>0</v>
      </c>
      <c r="I57" s="528"/>
      <c r="J57" s="1134" t="s">
        <v>404</v>
      </c>
      <c r="K57" s="764"/>
      <c r="L57" s="764"/>
      <c r="M57" s="764"/>
      <c r="N57" s="764"/>
      <c r="O57" s="764"/>
      <c r="P57" s="764"/>
      <c r="Q57" s="1134"/>
      <c r="R57" s="1082"/>
      <c r="S57" s="679"/>
      <c r="T57" s="1129"/>
      <c r="U57" s="1129"/>
      <c r="V57" s="1129"/>
      <c r="W57" s="1129"/>
      <c r="X57" s="1129"/>
      <c r="Y57" s="1129"/>
      <c r="Z57" s="1129"/>
      <c r="AA57" s="1129"/>
      <c r="AB57" s="1129"/>
      <c r="AC57" s="1129"/>
      <c r="AD57" s="1129"/>
      <c r="AE57" s="1129"/>
      <c r="AF57" s="1129"/>
      <c r="AG57" s="1129"/>
      <c r="AH57" s="1129"/>
      <c r="AI57" s="1129"/>
      <c r="AJ57" s="1129"/>
      <c r="AK57" s="1129"/>
      <c r="AL57" s="1129"/>
      <c r="AM57" s="1129"/>
      <c r="AN57" s="1129"/>
      <c r="AO57" s="1129"/>
      <c r="AP57" s="1129" t="s">
        <v>404</v>
      </c>
    </row>
    <row r="58" spans="1:42" ht="15" customHeight="1" x14ac:dyDescent="0.45">
      <c r="A58" s="765">
        <v>58</v>
      </c>
      <c r="B58" s="518"/>
      <c r="C58" s="776"/>
      <c r="D58" s="1083" t="s">
        <v>939</v>
      </c>
      <c r="E58" s="766"/>
      <c r="F58" s="764" t="s">
        <v>430</v>
      </c>
      <c r="G58" s="528"/>
      <c r="H58" s="1126">
        <f t="shared" si="2"/>
        <v>0</v>
      </c>
      <c r="I58" s="528"/>
      <c r="J58" s="1134" t="s">
        <v>404</v>
      </c>
      <c r="K58" s="764"/>
      <c r="L58" s="764"/>
      <c r="M58" s="764"/>
      <c r="N58" s="764"/>
      <c r="O58" s="764"/>
      <c r="P58" s="764"/>
      <c r="Q58" s="1134"/>
      <c r="R58" s="1082"/>
      <c r="S58" s="679"/>
      <c r="T58" s="1129"/>
      <c r="U58" s="1129"/>
      <c r="V58" s="1129"/>
      <c r="W58" s="1129"/>
      <c r="X58" s="1129"/>
      <c r="Y58" s="1129"/>
      <c r="Z58" s="1129"/>
      <c r="AA58" s="1129"/>
      <c r="AB58" s="1129"/>
      <c r="AC58" s="1129"/>
      <c r="AD58" s="1129"/>
      <c r="AE58" s="1129"/>
      <c r="AF58" s="1129"/>
      <c r="AG58" s="1129"/>
      <c r="AH58" s="1129"/>
      <c r="AI58" s="1129"/>
      <c r="AJ58" s="1129"/>
      <c r="AK58" s="1129"/>
      <c r="AL58" s="1129"/>
      <c r="AM58" s="1129"/>
      <c r="AN58" s="1129"/>
      <c r="AO58" s="1129"/>
      <c r="AP58" s="1129" t="s">
        <v>404</v>
      </c>
    </row>
    <row r="59" spans="1:42" ht="15" customHeight="1" x14ac:dyDescent="0.45">
      <c r="A59" s="765">
        <v>59</v>
      </c>
      <c r="B59" s="518"/>
      <c r="C59" s="776"/>
      <c r="D59" s="1083" t="s">
        <v>939</v>
      </c>
      <c r="E59" s="766"/>
      <c r="F59" s="764" t="s">
        <v>430</v>
      </c>
      <c r="G59" s="528"/>
      <c r="H59" s="1126">
        <f t="shared" si="2"/>
        <v>0</v>
      </c>
      <c r="I59" s="528"/>
      <c r="J59" s="1134" t="s">
        <v>404</v>
      </c>
      <c r="K59" s="764"/>
      <c r="L59" s="764"/>
      <c r="M59" s="764"/>
      <c r="N59" s="764"/>
      <c r="O59" s="764"/>
      <c r="P59" s="764"/>
      <c r="Q59" s="1134"/>
      <c r="R59" s="1082"/>
      <c r="S59" s="655"/>
      <c r="T59" s="1129"/>
      <c r="U59" s="1129"/>
      <c r="V59" s="1129"/>
      <c r="W59" s="1129"/>
      <c r="X59" s="1129"/>
      <c r="Y59" s="1129"/>
      <c r="Z59" s="1129"/>
      <c r="AA59" s="1129"/>
      <c r="AB59" s="1129"/>
      <c r="AC59" s="1129"/>
      <c r="AD59" s="1129"/>
      <c r="AE59" s="1129"/>
      <c r="AF59" s="1129"/>
      <c r="AG59" s="1129"/>
      <c r="AH59" s="1129"/>
      <c r="AI59" s="1129"/>
      <c r="AJ59" s="1129"/>
      <c r="AK59" s="1129"/>
      <c r="AL59" s="1129"/>
      <c r="AM59" s="1129"/>
      <c r="AN59" s="1129"/>
      <c r="AO59" s="1129"/>
      <c r="AP59" s="1129" t="s">
        <v>404</v>
      </c>
    </row>
    <row r="60" spans="1:42" s="516" customFormat="1" ht="15" customHeight="1" x14ac:dyDescent="0.45">
      <c r="A60" s="765">
        <v>60</v>
      </c>
      <c r="B60" s="518"/>
      <c r="C60" s="518"/>
      <c r="D60" s="518"/>
      <c r="E60" s="518"/>
      <c r="F60" s="518"/>
      <c r="G60" s="518"/>
      <c r="H60" s="518"/>
      <c r="I60" s="518"/>
      <c r="J60" s="518"/>
      <c r="K60" s="518"/>
      <c r="L60" s="518"/>
      <c r="M60" s="518"/>
      <c r="N60" s="518"/>
      <c r="O60" s="518"/>
      <c r="P60" s="518"/>
      <c r="Q60" s="518"/>
      <c r="R60" s="518"/>
      <c r="S60" s="51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row>
    <row r="65" spans="1:1" hidden="1" x14ac:dyDescent="0.45">
      <c r="A65" s="755">
        <v>1</v>
      </c>
    </row>
    <row r="66" spans="1:1" hidden="1" x14ac:dyDescent="0.45">
      <c r="A66" s="755">
        <v>2</v>
      </c>
    </row>
    <row r="67" spans="1:1" hidden="1" x14ac:dyDescent="0.45">
      <c r="A67" s="755">
        <v>3</v>
      </c>
    </row>
    <row r="68" spans="1:1" hidden="1" x14ac:dyDescent="0.45">
      <c r="A68" s="755">
        <v>4</v>
      </c>
    </row>
    <row r="69" spans="1:1" hidden="1" x14ac:dyDescent="0.45">
      <c r="A69" s="755" t="s">
        <v>1006</v>
      </c>
    </row>
    <row r="70" spans="1:1" hidden="1" x14ac:dyDescent="0.45">
      <c r="A70" s="755" t="s">
        <v>404</v>
      </c>
    </row>
    <row r="71" spans="1:1" hidden="1" x14ac:dyDescent="0.45"/>
  </sheetData>
  <sheetProtection formatRows="0" insertRows="0"/>
  <mergeCells count="6">
    <mergeCell ref="AA8:AN8"/>
    <mergeCell ref="G2:I2"/>
    <mergeCell ref="G3:I3"/>
    <mergeCell ref="A6:S6"/>
    <mergeCell ref="G8:I8"/>
    <mergeCell ref="K8:O8"/>
  </mergeCells>
  <dataValidations count="1">
    <dataValidation type="list" allowBlank="1" showInputMessage="1" showErrorMessage="1" sqref="J57:J59 Q57:Q59 Q44:Q49 J44:J49 J53:J55 AP44:AP49 J11:J36 AP11:AP36 P11:Q36 AP38:AP42 P38:Q42 J38:J42 Q53:Q55 AP53:AP55 AP57:AP59" xr:uid="{ECD2C545-E782-440A-8882-3D0F0CF67448}">
      <formula1>$A$65:$A$70</formula1>
    </dataValidation>
  </dataValidations>
  <pageMargins left="0.70866141732283472" right="0.70866141732283472" top="0.74803149606299213" bottom="0.74803149606299213" header="0.31496062992125989" footer="0.31496062992125989"/>
  <pageSetup paperSize="9" scale="20" orientation="portrait" r:id="rId1"/>
  <headerFooter alignWithMargins="0">
    <oddHeader>&amp;CCommerce Commission Information Disclosure Template</oddHeader>
    <oddFooter>&amp;L&amp;F&amp;C&amp;P&amp;R&amp;A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F5F08-9998-4C95-AC21-648E1BCA89DB}">
  <sheetPr>
    <tabColor rgb="FF92D050"/>
  </sheetPr>
  <dimension ref="A1:O184"/>
  <sheetViews>
    <sheetView showGridLines="0" view="pageBreakPreview" zoomScale="80" zoomScaleNormal="100" zoomScaleSheetLayoutView="80" workbookViewId="0">
      <selection activeCell="A5" sqref="A5:M5"/>
    </sheetView>
  </sheetViews>
  <sheetFormatPr defaultColWidth="9.1328125" defaultRowHeight="13.15" x14ac:dyDescent="0.4"/>
  <cols>
    <col min="1" max="1" width="5" style="874" customWidth="1"/>
    <col min="2" max="2" width="2.1328125" style="874" customWidth="1"/>
    <col min="3" max="3" width="6.1328125" style="874" customWidth="1"/>
    <col min="4" max="5" width="2.265625" style="874" customWidth="1"/>
    <col min="6" max="6" width="53.265625" style="874" customWidth="1"/>
    <col min="7" max="7" width="19" style="874" customWidth="1"/>
    <col min="8" max="13" width="16.1328125" style="874" customWidth="1"/>
    <col min="14" max="14" width="2.1328125" style="874" customWidth="1"/>
    <col min="15" max="15" width="7.265625" style="874" bestFit="1" customWidth="1"/>
    <col min="16" max="16384" width="9.1328125" style="874"/>
  </cols>
  <sheetData>
    <row r="1" spans="1:15" s="864" customFormat="1" ht="15" customHeight="1" x14ac:dyDescent="0.4">
      <c r="A1" s="862"/>
      <c r="B1" s="775"/>
      <c r="C1" s="775"/>
      <c r="D1" s="775"/>
      <c r="E1" s="775"/>
      <c r="F1" s="775"/>
      <c r="G1" s="775"/>
      <c r="H1" s="775"/>
      <c r="I1" s="775"/>
      <c r="J1" s="775"/>
      <c r="K1" s="775"/>
      <c r="L1" s="775"/>
      <c r="M1" s="775"/>
      <c r="N1" s="774"/>
      <c r="O1" s="863"/>
    </row>
    <row r="2" spans="1:15" s="864" customFormat="1" ht="18" customHeight="1" x14ac:dyDescent="0.5">
      <c r="A2" s="786"/>
      <c r="B2" s="769"/>
      <c r="C2" s="769"/>
      <c r="D2" s="769"/>
      <c r="E2" s="769"/>
      <c r="F2" s="769"/>
      <c r="G2" s="769"/>
      <c r="H2" s="769"/>
      <c r="I2" s="769"/>
      <c r="J2" s="865" t="s">
        <v>8</v>
      </c>
      <c r="K2" s="1267" t="s">
        <v>431</v>
      </c>
      <c r="L2" s="1267"/>
      <c r="M2" s="1267"/>
      <c r="N2" s="768"/>
      <c r="O2" s="863"/>
    </row>
    <row r="3" spans="1:15" s="864" customFormat="1" ht="18" customHeight="1" x14ac:dyDescent="0.5">
      <c r="A3" s="786"/>
      <c r="B3" s="769"/>
      <c r="C3" s="769"/>
      <c r="D3" s="769"/>
      <c r="E3" s="769"/>
      <c r="F3" s="769"/>
      <c r="G3" s="769"/>
      <c r="H3" s="769"/>
      <c r="I3" s="769"/>
      <c r="J3" s="865" t="s">
        <v>511</v>
      </c>
      <c r="K3" s="1268"/>
      <c r="L3" s="1268"/>
      <c r="M3" s="1268"/>
      <c r="N3" s="768"/>
      <c r="O3" s="863"/>
    </row>
    <row r="4" spans="1:15" s="864" customFormat="1" ht="21" x14ac:dyDescent="0.65">
      <c r="A4" s="866" t="s">
        <v>1118</v>
      </c>
      <c r="B4" s="867"/>
      <c r="C4" s="769"/>
      <c r="D4" s="769"/>
      <c r="E4" s="769"/>
      <c r="F4" s="769"/>
      <c r="G4" s="769"/>
      <c r="H4" s="769"/>
      <c r="I4" s="769"/>
      <c r="J4" s="868"/>
      <c r="K4" s="769"/>
      <c r="L4" s="769"/>
      <c r="M4" s="769"/>
      <c r="N4" s="768"/>
      <c r="O4" s="863"/>
    </row>
    <row r="5" spans="1:15" s="871" customFormat="1" ht="61.5" customHeight="1" x14ac:dyDescent="0.4">
      <c r="A5" s="1272" t="s">
        <v>1189</v>
      </c>
      <c r="B5" s="1273"/>
      <c r="C5" s="1273"/>
      <c r="D5" s="1273"/>
      <c r="E5" s="1273"/>
      <c r="F5" s="1273"/>
      <c r="G5" s="1273"/>
      <c r="H5" s="1273"/>
      <c r="I5" s="1273"/>
      <c r="J5" s="1273"/>
      <c r="K5" s="1273"/>
      <c r="L5" s="1273"/>
      <c r="M5" s="1273"/>
      <c r="N5" s="869"/>
      <c r="O5" s="870"/>
    </row>
    <row r="6" spans="1:15" ht="15" customHeight="1" x14ac:dyDescent="0.4">
      <c r="A6" s="872" t="s">
        <v>138</v>
      </c>
      <c r="B6" s="868"/>
      <c r="C6" s="868"/>
      <c r="D6" s="769"/>
      <c r="E6" s="769"/>
      <c r="F6" s="769"/>
      <c r="G6" s="769"/>
      <c r="H6" s="769"/>
      <c r="I6" s="769"/>
      <c r="J6" s="769"/>
      <c r="K6" s="769"/>
      <c r="L6" s="769"/>
      <c r="M6" s="769"/>
      <c r="N6" s="768"/>
      <c r="O6" s="873"/>
    </row>
    <row r="7" spans="1:15" ht="32.25" customHeight="1" x14ac:dyDescent="0.4">
      <c r="A7" s="875">
        <v>7</v>
      </c>
      <c r="B7" s="876"/>
      <c r="C7" s="877"/>
      <c r="D7" s="877"/>
      <c r="E7" s="877"/>
      <c r="F7" s="878"/>
      <c r="G7" s="878"/>
      <c r="H7" s="879" t="s">
        <v>493</v>
      </c>
      <c r="I7" s="879" t="s">
        <v>512</v>
      </c>
      <c r="J7" s="879" t="s">
        <v>513</v>
      </c>
      <c r="K7" s="879" t="s">
        <v>514</v>
      </c>
      <c r="L7" s="879" t="s">
        <v>515</v>
      </c>
      <c r="M7" s="879" t="s">
        <v>516</v>
      </c>
      <c r="N7" s="880"/>
      <c r="O7" s="873"/>
    </row>
    <row r="8" spans="1:15" ht="18.75" customHeight="1" x14ac:dyDescent="0.4">
      <c r="A8" s="875">
        <v>8</v>
      </c>
      <c r="B8" s="876"/>
      <c r="C8" s="881"/>
      <c r="D8" s="877"/>
      <c r="E8" s="877"/>
      <c r="F8" s="878"/>
      <c r="G8" s="878"/>
      <c r="H8" s="882" t="s">
        <v>432</v>
      </c>
      <c r="I8" s="882" t="s">
        <v>432</v>
      </c>
      <c r="J8" s="882" t="s">
        <v>432</v>
      </c>
      <c r="K8" s="882" t="s">
        <v>432</v>
      </c>
      <c r="L8" s="882" t="s">
        <v>432</v>
      </c>
      <c r="M8" s="882" t="s">
        <v>432</v>
      </c>
      <c r="N8" s="880"/>
      <c r="O8" s="873"/>
    </row>
    <row r="9" spans="1:15" ht="26.25" customHeight="1" x14ac:dyDescent="0.55000000000000004">
      <c r="A9" s="875">
        <v>9</v>
      </c>
      <c r="B9" s="876"/>
      <c r="C9" s="883" t="s">
        <v>1119</v>
      </c>
      <c r="D9" s="877"/>
      <c r="E9" s="877"/>
      <c r="F9" s="877"/>
      <c r="G9" s="878"/>
      <c r="H9" s="884" t="s">
        <v>517</v>
      </c>
      <c r="I9" s="882"/>
      <c r="J9" s="882"/>
      <c r="K9" s="882"/>
      <c r="L9" s="882"/>
      <c r="M9" s="882"/>
      <c r="N9" s="880"/>
      <c r="O9" s="873"/>
    </row>
    <row r="10" spans="1:15" ht="15" customHeight="1" x14ac:dyDescent="0.4">
      <c r="A10" s="875">
        <v>10</v>
      </c>
      <c r="B10" s="876"/>
      <c r="C10" s="885"/>
      <c r="D10" s="885"/>
      <c r="E10" s="878"/>
      <c r="F10" s="886" t="s">
        <v>356</v>
      </c>
      <c r="G10" s="878"/>
      <c r="H10" s="887"/>
      <c r="I10" s="887"/>
      <c r="J10" s="887"/>
      <c r="K10" s="887"/>
      <c r="L10" s="887"/>
      <c r="M10" s="887"/>
      <c r="N10" s="880"/>
      <c r="O10" s="873"/>
    </row>
    <row r="11" spans="1:15" s="890" customFormat="1" ht="15" customHeight="1" x14ac:dyDescent="0.4">
      <c r="A11" s="875">
        <v>11</v>
      </c>
      <c r="B11" s="876"/>
      <c r="C11" s="885"/>
      <c r="D11" s="885"/>
      <c r="E11" s="888"/>
      <c r="F11" s="889" t="s">
        <v>357</v>
      </c>
      <c r="G11" s="888"/>
      <c r="H11" s="887"/>
      <c r="I11" s="887"/>
      <c r="J11" s="887"/>
      <c r="K11" s="887"/>
      <c r="L11" s="887"/>
      <c r="M11" s="887"/>
      <c r="N11" s="880"/>
      <c r="O11" s="873"/>
    </row>
    <row r="12" spans="1:15" s="890" customFormat="1" ht="15" customHeight="1" thickBot="1" x14ac:dyDescent="0.45">
      <c r="A12" s="875">
        <v>12</v>
      </c>
      <c r="B12" s="876"/>
      <c r="C12" s="885"/>
      <c r="D12" s="885"/>
      <c r="E12" s="888"/>
      <c r="F12" s="889" t="s">
        <v>358</v>
      </c>
      <c r="G12" s="888"/>
      <c r="H12" s="887"/>
      <c r="I12" s="887"/>
      <c r="J12" s="887"/>
      <c r="K12" s="887"/>
      <c r="L12" s="887"/>
      <c r="M12" s="887"/>
      <c r="N12" s="880"/>
      <c r="O12" s="873"/>
    </row>
    <row r="13" spans="1:15" ht="15" customHeight="1" thickBot="1" x14ac:dyDescent="0.45">
      <c r="A13" s="875">
        <v>13</v>
      </c>
      <c r="B13" s="876"/>
      <c r="C13" s="885"/>
      <c r="D13" s="885"/>
      <c r="E13" s="891" t="s">
        <v>355</v>
      </c>
      <c r="F13" s="891"/>
      <c r="G13" s="888"/>
      <c r="H13" s="892">
        <f t="shared" ref="H13:M13" si="0">SUM(H10:H12)</f>
        <v>0</v>
      </c>
      <c r="I13" s="892">
        <f t="shared" si="0"/>
        <v>0</v>
      </c>
      <c r="J13" s="892">
        <f t="shared" si="0"/>
        <v>0</v>
      </c>
      <c r="K13" s="892">
        <f t="shared" si="0"/>
        <v>0</v>
      </c>
      <c r="L13" s="892">
        <f t="shared" si="0"/>
        <v>0</v>
      </c>
      <c r="M13" s="892">
        <f t="shared" si="0"/>
        <v>0</v>
      </c>
      <c r="N13" s="880"/>
      <c r="O13" s="873"/>
    </row>
    <row r="14" spans="1:15" ht="15" customHeight="1" x14ac:dyDescent="0.4">
      <c r="A14" s="875">
        <v>14</v>
      </c>
      <c r="B14" s="876"/>
      <c r="C14" s="885"/>
      <c r="D14" s="885"/>
      <c r="E14" s="888"/>
      <c r="F14" s="893" t="s">
        <v>360</v>
      </c>
      <c r="G14" s="888"/>
      <c r="H14" s="887"/>
      <c r="I14" s="887"/>
      <c r="J14" s="887"/>
      <c r="K14" s="887"/>
      <c r="L14" s="887"/>
      <c r="M14" s="887"/>
      <c r="N14" s="880"/>
      <c r="O14" s="873"/>
    </row>
    <row r="15" spans="1:15" s="894" customFormat="1" ht="15" customHeight="1" thickBot="1" x14ac:dyDescent="0.45">
      <c r="A15" s="875">
        <v>15</v>
      </c>
      <c r="B15" s="876"/>
      <c r="C15" s="885"/>
      <c r="D15" s="885"/>
      <c r="E15" s="888"/>
      <c r="F15" s="893" t="s">
        <v>361</v>
      </c>
      <c r="G15" s="888"/>
      <c r="H15" s="887"/>
      <c r="I15" s="887"/>
      <c r="J15" s="887"/>
      <c r="K15" s="887"/>
      <c r="L15" s="887"/>
      <c r="M15" s="887"/>
      <c r="N15" s="880"/>
      <c r="O15" s="873"/>
    </row>
    <row r="16" spans="1:15" s="894" customFormat="1" ht="15" customHeight="1" thickBot="1" x14ac:dyDescent="0.45">
      <c r="A16" s="875">
        <v>16</v>
      </c>
      <c r="B16" s="876"/>
      <c r="C16" s="885"/>
      <c r="D16" s="885"/>
      <c r="E16" s="895" t="s">
        <v>359</v>
      </c>
      <c r="F16" s="895"/>
      <c r="G16" s="888"/>
      <c r="H16" s="892">
        <f t="shared" ref="H16:M16" si="1">SUM(H13:H15)</f>
        <v>0</v>
      </c>
      <c r="I16" s="892">
        <f t="shared" si="1"/>
        <v>0</v>
      </c>
      <c r="J16" s="892">
        <f t="shared" si="1"/>
        <v>0</v>
      </c>
      <c r="K16" s="892">
        <f t="shared" si="1"/>
        <v>0</v>
      </c>
      <c r="L16" s="892">
        <f t="shared" si="1"/>
        <v>0</v>
      </c>
      <c r="M16" s="892">
        <f t="shared" si="1"/>
        <v>0</v>
      </c>
      <c r="N16" s="880"/>
      <c r="O16" s="873"/>
    </row>
    <row r="17" spans="1:15" ht="15" customHeight="1" x14ac:dyDescent="0.4">
      <c r="A17" s="875">
        <v>17</v>
      </c>
      <c r="B17" s="876"/>
      <c r="C17" s="885"/>
      <c r="D17" s="885"/>
      <c r="E17" s="888"/>
      <c r="F17" s="885" t="s">
        <v>363</v>
      </c>
      <c r="G17" s="888"/>
      <c r="H17" s="887"/>
      <c r="I17" s="887"/>
      <c r="J17" s="887"/>
      <c r="K17" s="887"/>
      <c r="L17" s="887"/>
      <c r="M17" s="887"/>
      <c r="N17" s="880"/>
      <c r="O17" s="873"/>
    </row>
    <row r="18" spans="1:15" ht="15" customHeight="1" x14ac:dyDescent="0.4">
      <c r="A18" s="875">
        <v>18</v>
      </c>
      <c r="B18" s="876"/>
      <c r="C18" s="885"/>
      <c r="D18" s="885"/>
      <c r="E18" s="888"/>
      <c r="F18" s="885" t="s">
        <v>364</v>
      </c>
      <c r="G18" s="888"/>
      <c r="H18" s="887"/>
      <c r="I18" s="887"/>
      <c r="J18" s="887"/>
      <c r="K18" s="887"/>
      <c r="L18" s="887"/>
      <c r="M18" s="887"/>
      <c r="N18" s="880"/>
      <c r="O18" s="873"/>
    </row>
    <row r="19" spans="1:15" ht="15" customHeight="1" thickBot="1" x14ac:dyDescent="0.45">
      <c r="A19" s="875">
        <v>19</v>
      </c>
      <c r="B19" s="876"/>
      <c r="C19" s="885"/>
      <c r="D19" s="885"/>
      <c r="E19" s="888"/>
      <c r="F19" s="885" t="s">
        <v>365</v>
      </c>
      <c r="G19" s="888"/>
      <c r="H19" s="887"/>
      <c r="I19" s="887"/>
      <c r="J19" s="887"/>
      <c r="K19" s="887"/>
      <c r="L19" s="887"/>
      <c r="M19" s="887"/>
      <c r="N19" s="880"/>
      <c r="O19" s="873"/>
    </row>
    <row r="20" spans="1:15" ht="15" customHeight="1" thickBot="1" x14ac:dyDescent="0.45">
      <c r="A20" s="875">
        <v>20</v>
      </c>
      <c r="B20" s="876"/>
      <c r="C20" s="885"/>
      <c r="D20" s="885"/>
      <c r="E20" s="896" t="s">
        <v>362</v>
      </c>
      <c r="F20" s="896"/>
      <c r="G20" s="888"/>
      <c r="H20" s="892">
        <f t="shared" ref="H20:M20" si="2">SUM(H17:H19)</f>
        <v>0</v>
      </c>
      <c r="I20" s="892">
        <f t="shared" si="2"/>
        <v>0</v>
      </c>
      <c r="J20" s="892">
        <f t="shared" si="2"/>
        <v>0</v>
      </c>
      <c r="K20" s="892">
        <f t="shared" si="2"/>
        <v>0</v>
      </c>
      <c r="L20" s="892">
        <f t="shared" si="2"/>
        <v>0</v>
      </c>
      <c r="M20" s="892">
        <f t="shared" si="2"/>
        <v>0</v>
      </c>
      <c r="N20" s="880"/>
      <c r="O20" s="873"/>
    </row>
    <row r="21" spans="1:15" ht="15" customHeight="1" x14ac:dyDescent="0.4">
      <c r="A21" s="875">
        <v>21</v>
      </c>
      <c r="B21" s="876"/>
      <c r="C21" s="885"/>
      <c r="D21" s="885"/>
      <c r="E21" s="897"/>
      <c r="F21" s="885" t="s">
        <v>367</v>
      </c>
      <c r="G21" s="888"/>
      <c r="H21" s="887"/>
      <c r="I21" s="887"/>
      <c r="J21" s="887"/>
      <c r="K21" s="887"/>
      <c r="L21" s="887"/>
      <c r="M21" s="887"/>
      <c r="N21" s="880"/>
      <c r="O21" s="873"/>
    </row>
    <row r="22" spans="1:15" ht="15" customHeight="1" x14ac:dyDescent="0.4">
      <c r="A22" s="875">
        <v>22</v>
      </c>
      <c r="B22" s="876"/>
      <c r="C22" s="885"/>
      <c r="D22" s="885"/>
      <c r="E22" s="897"/>
      <c r="F22" s="885" t="s">
        <v>368</v>
      </c>
      <c r="G22" s="888"/>
      <c r="H22" s="887"/>
      <c r="I22" s="887"/>
      <c r="J22" s="887"/>
      <c r="K22" s="887"/>
      <c r="L22" s="887"/>
      <c r="M22" s="887"/>
      <c r="N22" s="880"/>
      <c r="O22" s="873"/>
    </row>
    <row r="23" spans="1:15" ht="15" customHeight="1" x14ac:dyDescent="0.4">
      <c r="A23" s="875">
        <v>23</v>
      </c>
      <c r="B23" s="876"/>
      <c r="C23" s="885"/>
      <c r="D23" s="885"/>
      <c r="E23" s="897"/>
      <c r="F23" s="885" t="s">
        <v>369</v>
      </c>
      <c r="G23" s="888"/>
      <c r="H23" s="887"/>
      <c r="I23" s="887"/>
      <c r="J23" s="887"/>
      <c r="K23" s="887"/>
      <c r="L23" s="887"/>
      <c r="M23" s="887"/>
      <c r="N23" s="880"/>
      <c r="O23" s="873"/>
    </row>
    <row r="24" spans="1:15" ht="15" customHeight="1" thickBot="1" x14ac:dyDescent="0.45">
      <c r="A24" s="875">
        <v>24</v>
      </c>
      <c r="B24" s="876"/>
      <c r="C24" s="885"/>
      <c r="D24" s="885"/>
      <c r="E24" s="897"/>
      <c r="F24" s="885" t="s">
        <v>370</v>
      </c>
      <c r="G24" s="888"/>
      <c r="H24" s="887"/>
      <c r="I24" s="887"/>
      <c r="J24" s="887"/>
      <c r="K24" s="887"/>
      <c r="L24" s="887"/>
      <c r="M24" s="887"/>
      <c r="N24" s="880"/>
      <c r="O24" s="873"/>
    </row>
    <row r="25" spans="1:15" ht="15" customHeight="1" thickBot="1" x14ac:dyDescent="0.45">
      <c r="A25" s="875">
        <v>25</v>
      </c>
      <c r="B25" s="876"/>
      <c r="C25" s="885"/>
      <c r="D25" s="885"/>
      <c r="E25" s="896" t="s">
        <v>366</v>
      </c>
      <c r="F25" s="896"/>
      <c r="G25" s="888"/>
      <c r="H25" s="892" t="e">
        <f t="shared" ref="H25:M25" si="3">H7+H8+H10+H11+H17</f>
        <v>#VALUE!</v>
      </c>
      <c r="I25" s="892" t="e">
        <f t="shared" si="3"/>
        <v>#VALUE!</v>
      </c>
      <c r="J25" s="892" t="e">
        <f t="shared" si="3"/>
        <v>#VALUE!</v>
      </c>
      <c r="K25" s="892" t="e">
        <f t="shared" si="3"/>
        <v>#VALUE!</v>
      </c>
      <c r="L25" s="892" t="e">
        <f t="shared" si="3"/>
        <v>#VALUE!</v>
      </c>
      <c r="M25" s="892" t="e">
        <f t="shared" si="3"/>
        <v>#VALUE!</v>
      </c>
      <c r="N25" s="880"/>
      <c r="O25" s="873"/>
    </row>
    <row r="26" spans="1:15" ht="15" customHeight="1" thickBot="1" x14ac:dyDescent="0.45">
      <c r="A26" s="875">
        <v>26</v>
      </c>
      <c r="B26" s="876"/>
      <c r="C26" s="885"/>
      <c r="D26" s="885"/>
      <c r="E26" s="897"/>
      <c r="F26" s="893" t="s">
        <v>371</v>
      </c>
      <c r="G26" s="888"/>
      <c r="H26" s="887"/>
      <c r="I26" s="887"/>
      <c r="J26" s="887"/>
      <c r="K26" s="887"/>
      <c r="L26" s="887"/>
      <c r="M26" s="887"/>
      <c r="N26" s="880"/>
      <c r="O26" s="873"/>
    </row>
    <row r="27" spans="1:15" ht="15" customHeight="1" thickBot="1" x14ac:dyDescent="0.45">
      <c r="A27" s="875">
        <v>27</v>
      </c>
      <c r="B27" s="876"/>
      <c r="C27" s="885"/>
      <c r="D27" s="885"/>
      <c r="E27" s="897" t="s">
        <v>372</v>
      </c>
      <c r="F27" s="897"/>
      <c r="G27" s="888"/>
      <c r="H27" s="892">
        <f t="shared" ref="H27:M27" si="4">H10+H11+H13+H14+H20</f>
        <v>0</v>
      </c>
      <c r="I27" s="892">
        <f t="shared" si="4"/>
        <v>0</v>
      </c>
      <c r="J27" s="892">
        <f t="shared" si="4"/>
        <v>0</v>
      </c>
      <c r="K27" s="892">
        <f t="shared" si="4"/>
        <v>0</v>
      </c>
      <c r="L27" s="892">
        <f t="shared" si="4"/>
        <v>0</v>
      </c>
      <c r="M27" s="892">
        <f t="shared" si="4"/>
        <v>0</v>
      </c>
      <c r="N27" s="880"/>
      <c r="O27" s="873"/>
    </row>
    <row r="28" spans="1:15" ht="15" customHeight="1" x14ac:dyDescent="0.4">
      <c r="A28" s="875">
        <v>28</v>
      </c>
      <c r="B28" s="876"/>
      <c r="C28" s="885"/>
      <c r="D28" s="885"/>
      <c r="E28" s="898"/>
      <c r="F28" s="893" t="s">
        <v>373</v>
      </c>
      <c r="G28" s="888"/>
      <c r="H28" s="887"/>
      <c r="I28" s="887"/>
      <c r="J28" s="887"/>
      <c r="K28" s="887"/>
      <c r="L28" s="887"/>
      <c r="M28" s="887"/>
      <c r="N28" s="880"/>
      <c r="O28" s="873"/>
    </row>
    <row r="29" spans="1:15" ht="15" customHeight="1" thickBot="1" x14ac:dyDescent="0.45">
      <c r="A29" s="875">
        <v>29</v>
      </c>
      <c r="B29" s="876"/>
      <c r="C29" s="885"/>
      <c r="D29" s="885"/>
      <c r="E29" s="898"/>
      <c r="F29" s="893" t="s">
        <v>1103</v>
      </c>
      <c r="G29" s="888"/>
      <c r="H29" s="887"/>
      <c r="I29" s="887"/>
      <c r="J29" s="887"/>
      <c r="K29" s="887"/>
      <c r="L29" s="887"/>
      <c r="M29" s="887"/>
      <c r="N29" s="880"/>
      <c r="O29" s="873"/>
    </row>
    <row r="30" spans="1:15" ht="15" customHeight="1" thickBot="1" x14ac:dyDescent="0.45">
      <c r="A30" s="875">
        <v>30</v>
      </c>
      <c r="B30" s="876"/>
      <c r="C30" s="885"/>
      <c r="D30" s="885"/>
      <c r="E30" s="897" t="s">
        <v>374</v>
      </c>
      <c r="F30" s="885"/>
      <c r="G30" s="888"/>
      <c r="H30" s="892">
        <f t="shared" ref="H30:M30" si="5">H13+H14+H16+H17+H23</f>
        <v>0</v>
      </c>
      <c r="I30" s="892">
        <f t="shared" si="5"/>
        <v>0</v>
      </c>
      <c r="J30" s="892">
        <f t="shared" si="5"/>
        <v>0</v>
      </c>
      <c r="K30" s="892">
        <f t="shared" si="5"/>
        <v>0</v>
      </c>
      <c r="L30" s="892">
        <f t="shared" si="5"/>
        <v>0</v>
      </c>
      <c r="M30" s="892">
        <f t="shared" si="5"/>
        <v>0</v>
      </c>
      <c r="N30" s="880"/>
      <c r="O30" s="873"/>
    </row>
    <row r="31" spans="1:15" ht="15" customHeight="1" thickBot="1" x14ac:dyDescent="0.45">
      <c r="A31" s="875">
        <v>31</v>
      </c>
      <c r="B31" s="876"/>
      <c r="C31" s="885"/>
      <c r="D31" s="885"/>
      <c r="E31" s="898" t="s">
        <v>375</v>
      </c>
      <c r="F31" s="885"/>
      <c r="G31" s="877"/>
      <c r="H31" s="892">
        <f t="shared" ref="H31:M31" si="6">H27+H28</f>
        <v>0</v>
      </c>
      <c r="I31" s="892">
        <f t="shared" si="6"/>
        <v>0</v>
      </c>
      <c r="J31" s="892">
        <f t="shared" si="6"/>
        <v>0</v>
      </c>
      <c r="K31" s="892">
        <f t="shared" si="6"/>
        <v>0</v>
      </c>
      <c r="L31" s="892">
        <f t="shared" si="6"/>
        <v>0</v>
      </c>
      <c r="M31" s="892">
        <f t="shared" si="6"/>
        <v>0</v>
      </c>
      <c r="N31" s="880"/>
      <c r="O31" s="873"/>
    </row>
    <row r="32" spans="1:15" ht="15" customHeight="1" x14ac:dyDescent="0.4">
      <c r="A32" s="875">
        <v>32</v>
      </c>
      <c r="B32" s="876"/>
      <c r="C32" s="885"/>
      <c r="D32" s="885"/>
      <c r="E32" s="898"/>
      <c r="F32" s="885"/>
      <c r="G32" s="877"/>
      <c r="H32" s="899"/>
      <c r="I32" s="899"/>
      <c r="J32" s="899"/>
      <c r="K32" s="899"/>
      <c r="L32" s="899"/>
      <c r="M32" s="899"/>
      <c r="N32" s="880"/>
      <c r="O32" s="873"/>
    </row>
    <row r="33" spans="1:15" ht="15" customHeight="1" x14ac:dyDescent="0.4">
      <c r="A33" s="875">
        <v>33</v>
      </c>
      <c r="B33" s="876"/>
      <c r="C33" s="885"/>
      <c r="D33" s="900" t="s">
        <v>6</v>
      </c>
      <c r="E33" s="898"/>
      <c r="F33" s="877" t="s">
        <v>376</v>
      </c>
      <c r="G33" s="877"/>
      <c r="H33" s="887"/>
      <c r="I33" s="887"/>
      <c r="J33" s="887"/>
      <c r="K33" s="887"/>
      <c r="L33" s="887"/>
      <c r="M33" s="887"/>
      <c r="N33" s="880"/>
      <c r="O33" s="873"/>
    </row>
    <row r="34" spans="1:15" s="894" customFormat="1" ht="15" customHeight="1" x14ac:dyDescent="0.4">
      <c r="A34" s="875">
        <v>34</v>
      </c>
      <c r="B34" s="876"/>
      <c r="C34" s="885"/>
      <c r="D34" s="900" t="s">
        <v>5</v>
      </c>
      <c r="E34" s="898"/>
      <c r="F34" s="901" t="s">
        <v>377</v>
      </c>
      <c r="G34" s="877"/>
      <c r="H34" s="887"/>
      <c r="I34" s="887"/>
      <c r="J34" s="887"/>
      <c r="K34" s="887"/>
      <c r="L34" s="887"/>
      <c r="M34" s="887"/>
      <c r="N34" s="880"/>
      <c r="O34" s="873"/>
    </row>
    <row r="35" spans="1:15" s="894" customFormat="1" ht="15" customHeight="1" x14ac:dyDescent="0.4">
      <c r="A35" s="875">
        <v>35</v>
      </c>
      <c r="B35" s="876"/>
      <c r="C35" s="885"/>
      <c r="D35" s="900" t="s">
        <v>6</v>
      </c>
      <c r="E35" s="898"/>
      <c r="F35" s="901" t="s">
        <v>518</v>
      </c>
      <c r="G35" s="877"/>
      <c r="H35" s="887"/>
      <c r="I35" s="887"/>
      <c r="J35" s="887"/>
      <c r="K35" s="887"/>
      <c r="L35" s="887"/>
      <c r="M35" s="887"/>
      <c r="N35" s="880"/>
      <c r="O35" s="873"/>
    </row>
    <row r="36" spans="1:15" s="894" customFormat="1" ht="15" customHeight="1" thickBot="1" x14ac:dyDescent="0.45">
      <c r="A36" s="875">
        <v>36</v>
      </c>
      <c r="B36" s="876"/>
      <c r="C36" s="885"/>
      <c r="D36" s="885"/>
      <c r="E36" s="898"/>
      <c r="F36" s="877"/>
      <c r="G36" s="877"/>
      <c r="H36" s="877"/>
      <c r="I36" s="877"/>
      <c r="J36" s="877"/>
      <c r="K36" s="877"/>
      <c r="L36" s="877"/>
      <c r="M36" s="877"/>
      <c r="N36" s="880"/>
      <c r="O36" s="873"/>
    </row>
    <row r="37" spans="1:15" s="894" customFormat="1" ht="15" customHeight="1" thickBot="1" x14ac:dyDescent="0.45">
      <c r="A37" s="875">
        <v>37</v>
      </c>
      <c r="B37" s="876"/>
      <c r="C37" s="885"/>
      <c r="D37" s="885"/>
      <c r="E37" s="898" t="s">
        <v>519</v>
      </c>
      <c r="F37" s="877"/>
      <c r="G37" s="877"/>
      <c r="H37" s="892">
        <f>H31+H33-H34+H35</f>
        <v>0</v>
      </c>
      <c r="I37" s="892">
        <f t="shared" ref="I37:M37" si="7">I31+I33-I34+I35</f>
        <v>0</v>
      </c>
      <c r="J37" s="892">
        <f t="shared" si="7"/>
        <v>0</v>
      </c>
      <c r="K37" s="892">
        <f t="shared" si="7"/>
        <v>0</v>
      </c>
      <c r="L37" s="892">
        <f t="shared" si="7"/>
        <v>0</v>
      </c>
      <c r="M37" s="892">
        <f t="shared" si="7"/>
        <v>0</v>
      </c>
      <c r="N37" s="880"/>
      <c r="O37" s="873"/>
    </row>
    <row r="38" spans="1:15" ht="15" customHeight="1" x14ac:dyDescent="0.4">
      <c r="A38" s="875">
        <v>38</v>
      </c>
      <c r="B38" s="876"/>
      <c r="C38" s="885"/>
      <c r="D38" s="885"/>
      <c r="E38" s="898"/>
      <c r="F38" s="877"/>
      <c r="G38" s="877"/>
      <c r="H38" s="877"/>
      <c r="I38" s="877"/>
      <c r="J38" s="877"/>
      <c r="K38" s="877"/>
      <c r="L38" s="877"/>
      <c r="M38" s="877"/>
      <c r="N38" s="880"/>
      <c r="O38" s="873"/>
    </row>
    <row r="39" spans="1:15" ht="15" customHeight="1" x14ac:dyDescent="0.4">
      <c r="A39" s="875">
        <v>39</v>
      </c>
      <c r="B39" s="876"/>
      <c r="C39" s="885"/>
      <c r="D39" s="885"/>
      <c r="E39" s="898"/>
      <c r="F39" s="885" t="s">
        <v>23</v>
      </c>
      <c r="G39" s="877"/>
      <c r="H39" s="887"/>
      <c r="I39" s="887"/>
      <c r="J39" s="887"/>
      <c r="K39" s="887"/>
      <c r="L39" s="887"/>
      <c r="M39" s="887"/>
      <c r="N39" s="880"/>
      <c r="O39" s="873"/>
    </row>
    <row r="40" spans="1:15" s="894" customFormat="1" ht="32.25" customHeight="1" x14ac:dyDescent="0.4">
      <c r="A40" s="875">
        <v>40</v>
      </c>
      <c r="B40" s="876"/>
      <c r="C40" s="885"/>
      <c r="D40" s="885"/>
      <c r="E40" s="888"/>
      <c r="F40" s="888"/>
      <c r="G40" s="888"/>
      <c r="H40" s="902" t="s">
        <v>493</v>
      </c>
      <c r="I40" s="902" t="s">
        <v>512</v>
      </c>
      <c r="J40" s="902" t="s">
        <v>513</v>
      </c>
      <c r="K40" s="902" t="s">
        <v>514</v>
      </c>
      <c r="L40" s="902" t="s">
        <v>515</v>
      </c>
      <c r="M40" s="902" t="s">
        <v>516</v>
      </c>
      <c r="N40" s="880"/>
      <c r="O40" s="873"/>
    </row>
    <row r="41" spans="1:15" ht="25.5" customHeight="1" x14ac:dyDescent="0.4">
      <c r="A41" s="875">
        <v>41</v>
      </c>
      <c r="B41" s="876"/>
      <c r="C41" s="885"/>
      <c r="D41" s="904"/>
      <c r="E41" s="877"/>
      <c r="F41" s="877"/>
      <c r="G41" s="903"/>
      <c r="H41" s="884" t="s">
        <v>520</v>
      </c>
      <c r="I41" s="877"/>
      <c r="J41" s="877"/>
      <c r="K41" s="877"/>
      <c r="L41" s="877"/>
      <c r="M41" s="877"/>
      <c r="N41" s="880"/>
      <c r="O41" s="873"/>
    </row>
    <row r="42" spans="1:15" ht="15" customHeight="1" x14ac:dyDescent="0.4">
      <c r="A42" s="875">
        <v>42</v>
      </c>
      <c r="B42" s="876"/>
      <c r="C42" s="885"/>
      <c r="D42" s="885"/>
      <c r="E42" s="878"/>
      <c r="F42" s="886" t="s">
        <v>356</v>
      </c>
      <c r="G42" s="878"/>
      <c r="H42" s="887"/>
      <c r="I42" s="887"/>
      <c r="J42" s="887"/>
      <c r="K42" s="887"/>
      <c r="L42" s="887"/>
      <c r="M42" s="887"/>
      <c r="N42" s="880"/>
      <c r="O42" s="873"/>
    </row>
    <row r="43" spans="1:15" s="890" customFormat="1" ht="15" customHeight="1" x14ac:dyDescent="0.4">
      <c r="A43" s="875">
        <v>43</v>
      </c>
      <c r="B43" s="876"/>
      <c r="C43" s="885"/>
      <c r="D43" s="885"/>
      <c r="E43" s="888"/>
      <c r="F43" s="889" t="s">
        <v>357</v>
      </c>
      <c r="G43" s="888"/>
      <c r="H43" s="887"/>
      <c r="I43" s="887"/>
      <c r="J43" s="887"/>
      <c r="K43" s="887"/>
      <c r="L43" s="887"/>
      <c r="M43" s="887"/>
      <c r="N43" s="880"/>
      <c r="O43" s="873"/>
    </row>
    <row r="44" spans="1:15" ht="15" customHeight="1" thickBot="1" x14ac:dyDescent="0.45">
      <c r="A44" s="875">
        <v>44</v>
      </c>
      <c r="B44" s="876"/>
      <c r="C44" s="885"/>
      <c r="D44" s="885"/>
      <c r="E44" s="888"/>
      <c r="F44" s="889" t="s">
        <v>358</v>
      </c>
      <c r="G44" s="888"/>
      <c r="H44" s="887"/>
      <c r="I44" s="887"/>
      <c r="J44" s="887"/>
      <c r="K44" s="887"/>
      <c r="L44" s="887"/>
      <c r="M44" s="887"/>
      <c r="N44" s="880"/>
      <c r="O44" s="873"/>
    </row>
    <row r="45" spans="1:15" ht="15" customHeight="1" thickBot="1" x14ac:dyDescent="0.45">
      <c r="A45" s="875">
        <v>45</v>
      </c>
      <c r="B45" s="876"/>
      <c r="C45" s="885"/>
      <c r="D45" s="885"/>
      <c r="E45" s="891" t="s">
        <v>355</v>
      </c>
      <c r="F45" s="891"/>
      <c r="G45" s="888"/>
      <c r="H45" s="892">
        <f t="shared" ref="H45:M45" si="8">SUM(H42:H44)</f>
        <v>0</v>
      </c>
      <c r="I45" s="892">
        <f t="shared" si="8"/>
        <v>0</v>
      </c>
      <c r="J45" s="892">
        <f t="shared" si="8"/>
        <v>0</v>
      </c>
      <c r="K45" s="892">
        <f t="shared" si="8"/>
        <v>0</v>
      </c>
      <c r="L45" s="892">
        <f t="shared" si="8"/>
        <v>0</v>
      </c>
      <c r="M45" s="892">
        <f t="shared" si="8"/>
        <v>0</v>
      </c>
      <c r="N45" s="880"/>
      <c r="O45" s="873"/>
    </row>
    <row r="46" spans="1:15" s="894" customFormat="1" ht="15" customHeight="1" x14ac:dyDescent="0.4">
      <c r="A46" s="875">
        <v>46</v>
      </c>
      <c r="B46" s="876"/>
      <c r="C46" s="885"/>
      <c r="D46" s="885"/>
      <c r="E46" s="888"/>
      <c r="F46" s="893" t="s">
        <v>360</v>
      </c>
      <c r="G46" s="888"/>
      <c r="H46" s="887"/>
      <c r="I46" s="887"/>
      <c r="J46" s="887"/>
      <c r="K46" s="887"/>
      <c r="L46" s="887"/>
      <c r="M46" s="887"/>
      <c r="N46" s="880"/>
      <c r="O46" s="873"/>
    </row>
    <row r="47" spans="1:15" ht="15" customHeight="1" thickBot="1" x14ac:dyDescent="0.45">
      <c r="A47" s="875">
        <v>47</v>
      </c>
      <c r="B47" s="876"/>
      <c r="C47" s="885"/>
      <c r="D47" s="885"/>
      <c r="E47" s="888"/>
      <c r="F47" s="893" t="s">
        <v>361</v>
      </c>
      <c r="G47" s="888"/>
      <c r="H47" s="887"/>
      <c r="I47" s="887"/>
      <c r="J47" s="887"/>
      <c r="K47" s="887"/>
      <c r="L47" s="887"/>
      <c r="M47" s="887"/>
      <c r="N47" s="880"/>
      <c r="O47" s="873"/>
    </row>
    <row r="48" spans="1:15" ht="15" customHeight="1" thickBot="1" x14ac:dyDescent="0.45">
      <c r="A48" s="875">
        <v>48</v>
      </c>
      <c r="B48" s="876"/>
      <c r="C48" s="885"/>
      <c r="D48" s="885"/>
      <c r="E48" s="895" t="s">
        <v>359</v>
      </c>
      <c r="F48" s="895"/>
      <c r="G48" s="888"/>
      <c r="H48" s="892">
        <f t="shared" ref="H48:M48" si="9">SUM(H45:H47)</f>
        <v>0</v>
      </c>
      <c r="I48" s="892">
        <f t="shared" si="9"/>
        <v>0</v>
      </c>
      <c r="J48" s="892">
        <f t="shared" si="9"/>
        <v>0</v>
      </c>
      <c r="K48" s="892">
        <f t="shared" si="9"/>
        <v>0</v>
      </c>
      <c r="L48" s="892">
        <f t="shared" si="9"/>
        <v>0</v>
      </c>
      <c r="M48" s="892">
        <f t="shared" si="9"/>
        <v>0</v>
      </c>
      <c r="N48" s="880"/>
      <c r="O48" s="873"/>
    </row>
    <row r="49" spans="1:15" ht="15" customHeight="1" x14ac:dyDescent="0.4">
      <c r="A49" s="875">
        <v>49</v>
      </c>
      <c r="B49" s="876"/>
      <c r="C49" s="885"/>
      <c r="D49" s="885"/>
      <c r="E49" s="888"/>
      <c r="F49" s="885" t="s">
        <v>363</v>
      </c>
      <c r="G49" s="888"/>
      <c r="H49" s="887"/>
      <c r="I49" s="887"/>
      <c r="J49" s="887"/>
      <c r="K49" s="887"/>
      <c r="L49" s="887"/>
      <c r="M49" s="887"/>
      <c r="N49" s="880"/>
      <c r="O49" s="873"/>
    </row>
    <row r="50" spans="1:15" ht="15" customHeight="1" x14ac:dyDescent="0.4">
      <c r="A50" s="875">
        <v>50</v>
      </c>
      <c r="B50" s="876"/>
      <c r="C50" s="885"/>
      <c r="D50" s="885"/>
      <c r="E50" s="888"/>
      <c r="F50" s="885" t="s">
        <v>364</v>
      </c>
      <c r="G50" s="888"/>
      <c r="H50" s="887"/>
      <c r="I50" s="887"/>
      <c r="J50" s="887"/>
      <c r="K50" s="887"/>
      <c r="L50" s="887"/>
      <c r="M50" s="887"/>
      <c r="N50" s="880"/>
      <c r="O50" s="873"/>
    </row>
    <row r="51" spans="1:15" ht="15" customHeight="1" thickBot="1" x14ac:dyDescent="0.45">
      <c r="A51" s="875">
        <v>51</v>
      </c>
      <c r="B51" s="876"/>
      <c r="C51" s="885"/>
      <c r="D51" s="885"/>
      <c r="E51" s="888"/>
      <c r="F51" s="885" t="s">
        <v>365</v>
      </c>
      <c r="G51" s="888"/>
      <c r="H51" s="887"/>
      <c r="I51" s="887"/>
      <c r="J51" s="887"/>
      <c r="K51" s="887"/>
      <c r="L51" s="887"/>
      <c r="M51" s="887"/>
      <c r="N51" s="880"/>
      <c r="O51" s="873"/>
    </row>
    <row r="52" spans="1:15" ht="15" customHeight="1" thickBot="1" x14ac:dyDescent="0.45">
      <c r="A52" s="875">
        <v>52</v>
      </c>
      <c r="B52" s="876"/>
      <c r="C52" s="885"/>
      <c r="D52" s="885"/>
      <c r="E52" s="896" t="s">
        <v>362</v>
      </c>
      <c r="F52" s="896"/>
      <c r="G52" s="888"/>
      <c r="H52" s="892">
        <f t="shared" ref="H52:M52" si="10">SUM(H49:H51)</f>
        <v>0</v>
      </c>
      <c r="I52" s="892">
        <f t="shared" si="10"/>
        <v>0</v>
      </c>
      <c r="J52" s="892">
        <f t="shared" si="10"/>
        <v>0</v>
      </c>
      <c r="K52" s="892">
        <f t="shared" si="10"/>
        <v>0</v>
      </c>
      <c r="L52" s="892">
        <f t="shared" si="10"/>
        <v>0</v>
      </c>
      <c r="M52" s="892">
        <f t="shared" si="10"/>
        <v>0</v>
      </c>
      <c r="N52" s="880"/>
      <c r="O52" s="873"/>
    </row>
    <row r="53" spans="1:15" ht="15" customHeight="1" x14ac:dyDescent="0.4">
      <c r="A53" s="875">
        <v>53</v>
      </c>
      <c r="B53" s="876"/>
      <c r="C53" s="885"/>
      <c r="D53" s="885"/>
      <c r="E53" s="897"/>
      <c r="F53" s="885" t="s">
        <v>367</v>
      </c>
      <c r="G53" s="888"/>
      <c r="H53" s="887"/>
      <c r="I53" s="887"/>
      <c r="J53" s="887"/>
      <c r="K53" s="887"/>
      <c r="L53" s="887"/>
      <c r="M53" s="887"/>
      <c r="N53" s="880"/>
      <c r="O53" s="873"/>
    </row>
    <row r="54" spans="1:15" ht="15" customHeight="1" x14ac:dyDescent="0.4">
      <c r="A54" s="875">
        <v>54</v>
      </c>
      <c r="B54" s="876"/>
      <c r="C54" s="885"/>
      <c r="D54" s="885"/>
      <c r="E54" s="897"/>
      <c r="F54" s="885" t="s">
        <v>368</v>
      </c>
      <c r="G54" s="888"/>
      <c r="H54" s="887"/>
      <c r="I54" s="887"/>
      <c r="J54" s="887"/>
      <c r="K54" s="887"/>
      <c r="L54" s="887"/>
      <c r="M54" s="887"/>
      <c r="N54" s="880"/>
      <c r="O54" s="873"/>
    </row>
    <row r="55" spans="1:15" ht="15" customHeight="1" x14ac:dyDescent="0.4">
      <c r="A55" s="875">
        <v>55</v>
      </c>
      <c r="B55" s="876"/>
      <c r="C55" s="885"/>
      <c r="D55" s="885"/>
      <c r="E55" s="897"/>
      <c r="F55" s="885" t="s">
        <v>369</v>
      </c>
      <c r="G55" s="888"/>
      <c r="H55" s="887"/>
      <c r="I55" s="887"/>
      <c r="J55" s="887"/>
      <c r="K55" s="887"/>
      <c r="L55" s="887"/>
      <c r="M55" s="887"/>
      <c r="N55" s="880"/>
      <c r="O55" s="873"/>
    </row>
    <row r="56" spans="1:15" ht="15" customHeight="1" thickBot="1" x14ac:dyDescent="0.45">
      <c r="A56" s="875">
        <v>56</v>
      </c>
      <c r="B56" s="876"/>
      <c r="C56" s="885"/>
      <c r="D56" s="885"/>
      <c r="E56" s="897"/>
      <c r="F56" s="885" t="s">
        <v>370</v>
      </c>
      <c r="G56" s="888"/>
      <c r="H56" s="887"/>
      <c r="I56" s="887"/>
      <c r="J56" s="887"/>
      <c r="K56" s="887"/>
      <c r="L56" s="887"/>
      <c r="M56" s="887"/>
      <c r="N56" s="880"/>
      <c r="O56" s="873"/>
    </row>
    <row r="57" spans="1:15" ht="15" customHeight="1" thickBot="1" x14ac:dyDescent="0.45">
      <c r="A57" s="875">
        <v>57</v>
      </c>
      <c r="B57" s="876"/>
      <c r="C57" s="885"/>
      <c r="D57" s="885"/>
      <c r="E57" s="896" t="s">
        <v>366</v>
      </c>
      <c r="F57" s="896"/>
      <c r="G57" s="888"/>
      <c r="H57" s="892" t="e">
        <f>H40+#REF!+H42+H43+H49</f>
        <v>#VALUE!</v>
      </c>
      <c r="I57" s="892" t="e">
        <f>I40+#REF!+I42+I43+I49</f>
        <v>#VALUE!</v>
      </c>
      <c r="J57" s="892" t="e">
        <f>J40+#REF!+J42+J43+J49</f>
        <v>#VALUE!</v>
      </c>
      <c r="K57" s="892" t="e">
        <f>K40+#REF!+K42+K43+K49</f>
        <v>#VALUE!</v>
      </c>
      <c r="L57" s="892" t="e">
        <f>L40+#REF!+L42+L43+L49</f>
        <v>#VALUE!</v>
      </c>
      <c r="M57" s="892" t="e">
        <f>M40+#REF!+M42+M43+M49</f>
        <v>#VALUE!</v>
      </c>
      <c r="N57" s="880"/>
      <c r="O57" s="873"/>
    </row>
    <row r="58" spans="1:15" ht="15" customHeight="1" thickBot="1" x14ac:dyDescent="0.45">
      <c r="A58" s="875">
        <v>58</v>
      </c>
      <c r="B58" s="876"/>
      <c r="C58" s="885"/>
      <c r="D58" s="885"/>
      <c r="E58" s="897"/>
      <c r="F58" s="893" t="s">
        <v>371</v>
      </c>
      <c r="G58" s="888"/>
      <c r="H58" s="887"/>
      <c r="I58" s="887"/>
      <c r="J58" s="887"/>
      <c r="K58" s="887"/>
      <c r="L58" s="887"/>
      <c r="M58" s="887"/>
      <c r="N58" s="880"/>
      <c r="O58" s="873"/>
    </row>
    <row r="59" spans="1:15" ht="15" customHeight="1" thickBot="1" x14ac:dyDescent="0.45">
      <c r="A59" s="875">
        <v>59</v>
      </c>
      <c r="B59" s="876"/>
      <c r="C59" s="885"/>
      <c r="D59" s="885"/>
      <c r="E59" s="897" t="s">
        <v>372</v>
      </c>
      <c r="F59" s="897"/>
      <c r="G59" s="888"/>
      <c r="H59" s="892">
        <f t="shared" ref="H59:M59" si="11">H42+H43+H45+H46+H52</f>
        <v>0</v>
      </c>
      <c r="I59" s="892">
        <f t="shared" si="11"/>
        <v>0</v>
      </c>
      <c r="J59" s="892">
        <f t="shared" si="11"/>
        <v>0</v>
      </c>
      <c r="K59" s="892">
        <f t="shared" si="11"/>
        <v>0</v>
      </c>
      <c r="L59" s="892">
        <f t="shared" si="11"/>
        <v>0</v>
      </c>
      <c r="M59" s="892">
        <f t="shared" si="11"/>
        <v>0</v>
      </c>
      <c r="N59" s="880"/>
      <c r="O59" s="873"/>
    </row>
    <row r="60" spans="1:15" ht="15" customHeight="1" x14ac:dyDescent="0.4">
      <c r="A60" s="875">
        <v>60</v>
      </c>
      <c r="B60" s="876"/>
      <c r="C60" s="885"/>
      <c r="D60" s="885"/>
      <c r="E60" s="898"/>
      <c r="F60" s="893" t="s">
        <v>373</v>
      </c>
      <c r="G60" s="888"/>
      <c r="H60" s="887"/>
      <c r="I60" s="887"/>
      <c r="J60" s="887"/>
      <c r="K60" s="887"/>
      <c r="L60" s="887"/>
      <c r="M60" s="887"/>
      <c r="N60" s="880"/>
      <c r="O60" s="873"/>
    </row>
    <row r="61" spans="1:15" ht="15" customHeight="1" thickBot="1" x14ac:dyDescent="0.45">
      <c r="A61" s="875">
        <v>61</v>
      </c>
      <c r="B61" s="876"/>
      <c r="C61" s="885"/>
      <c r="D61" s="885"/>
      <c r="E61" s="898"/>
      <c r="F61" s="893" t="s">
        <v>1103</v>
      </c>
      <c r="G61" s="888"/>
      <c r="H61" s="887"/>
      <c r="I61" s="887"/>
      <c r="J61" s="887"/>
      <c r="K61" s="887"/>
      <c r="L61" s="887"/>
      <c r="M61" s="887"/>
      <c r="N61" s="880"/>
      <c r="O61" s="873"/>
    </row>
    <row r="62" spans="1:15" ht="15" customHeight="1" thickBot="1" x14ac:dyDescent="0.45">
      <c r="A62" s="875">
        <v>62</v>
      </c>
      <c r="B62" s="876"/>
      <c r="C62" s="885"/>
      <c r="D62" s="885"/>
      <c r="E62" s="897" t="s">
        <v>374</v>
      </c>
      <c r="F62" s="885"/>
      <c r="G62" s="888"/>
      <c r="H62" s="892">
        <f t="shared" ref="H62:M62" si="12">H45+H46+H48+H49+H55</f>
        <v>0</v>
      </c>
      <c r="I62" s="892">
        <f t="shared" si="12"/>
        <v>0</v>
      </c>
      <c r="J62" s="892">
        <f t="shared" si="12"/>
        <v>0</v>
      </c>
      <c r="K62" s="892">
        <f t="shared" si="12"/>
        <v>0</v>
      </c>
      <c r="L62" s="892">
        <f t="shared" si="12"/>
        <v>0</v>
      </c>
      <c r="M62" s="892">
        <f t="shared" si="12"/>
        <v>0</v>
      </c>
      <c r="N62" s="880"/>
      <c r="O62" s="873"/>
    </row>
    <row r="63" spans="1:15" ht="15" customHeight="1" thickBot="1" x14ac:dyDescent="0.45">
      <c r="A63" s="875">
        <v>63</v>
      </c>
      <c r="B63" s="876"/>
      <c r="C63" s="885"/>
      <c r="D63" s="885"/>
      <c r="E63" s="898" t="s">
        <v>375</v>
      </c>
      <c r="F63" s="885"/>
      <c r="G63" s="877"/>
      <c r="H63" s="892">
        <f t="shared" ref="H63:M63" si="13">H59+H60</f>
        <v>0</v>
      </c>
      <c r="I63" s="892">
        <f t="shared" si="13"/>
        <v>0</v>
      </c>
      <c r="J63" s="892">
        <f t="shared" si="13"/>
        <v>0</v>
      </c>
      <c r="K63" s="892">
        <f t="shared" si="13"/>
        <v>0</v>
      </c>
      <c r="L63" s="892">
        <f t="shared" si="13"/>
        <v>0</v>
      </c>
      <c r="M63" s="892">
        <f t="shared" si="13"/>
        <v>0</v>
      </c>
      <c r="N63" s="880"/>
      <c r="O63" s="873"/>
    </row>
    <row r="64" spans="1:15" ht="15" customHeight="1" x14ac:dyDescent="0.4">
      <c r="A64" s="875">
        <v>64</v>
      </c>
      <c r="B64" s="876"/>
      <c r="C64" s="885"/>
      <c r="D64" s="885"/>
      <c r="E64" s="898"/>
      <c r="F64" s="885"/>
      <c r="G64" s="877"/>
      <c r="H64" s="899"/>
      <c r="I64" s="899"/>
      <c r="J64" s="899"/>
      <c r="K64" s="899"/>
      <c r="L64" s="899"/>
      <c r="M64" s="899"/>
      <c r="N64" s="880"/>
      <c r="O64" s="873"/>
    </row>
    <row r="65" spans="1:15" ht="15" customHeight="1" x14ac:dyDescent="0.4">
      <c r="A65" s="875">
        <v>65</v>
      </c>
      <c r="B65" s="876"/>
      <c r="C65" s="885"/>
      <c r="D65" s="900" t="s">
        <v>6</v>
      </c>
      <c r="E65" s="898"/>
      <c r="F65" s="877" t="s">
        <v>376</v>
      </c>
      <c r="G65" s="877"/>
      <c r="H65" s="887"/>
      <c r="I65" s="887"/>
      <c r="J65" s="887"/>
      <c r="K65" s="887"/>
      <c r="L65" s="887"/>
      <c r="M65" s="887"/>
      <c r="N65" s="880"/>
      <c r="O65" s="873"/>
    </row>
    <row r="66" spans="1:15" ht="15" customHeight="1" x14ac:dyDescent="0.4">
      <c r="A66" s="875">
        <v>66</v>
      </c>
      <c r="B66" s="876"/>
      <c r="C66" s="885"/>
      <c r="D66" s="900" t="s">
        <v>5</v>
      </c>
      <c r="E66" s="898"/>
      <c r="F66" s="901" t="s">
        <v>377</v>
      </c>
      <c r="G66" s="877"/>
      <c r="H66" s="887"/>
      <c r="I66" s="887"/>
      <c r="J66" s="887"/>
      <c r="K66" s="887"/>
      <c r="L66" s="887"/>
      <c r="M66" s="887"/>
      <c r="N66" s="880"/>
      <c r="O66" s="873"/>
    </row>
    <row r="67" spans="1:15" ht="15" customHeight="1" x14ac:dyDescent="0.4">
      <c r="A67" s="875">
        <v>67</v>
      </c>
      <c r="B67" s="876"/>
      <c r="C67" s="885"/>
      <c r="D67" s="900" t="s">
        <v>6</v>
      </c>
      <c r="E67" s="898"/>
      <c r="F67" s="901" t="s">
        <v>518</v>
      </c>
      <c r="G67" s="877"/>
      <c r="H67" s="887"/>
      <c r="I67" s="887"/>
      <c r="J67" s="887"/>
      <c r="K67" s="887"/>
      <c r="L67" s="887"/>
      <c r="M67" s="887"/>
      <c r="N67" s="880"/>
      <c r="O67" s="873"/>
    </row>
    <row r="68" spans="1:15" ht="15" customHeight="1" thickBot="1" x14ac:dyDescent="0.45">
      <c r="A68" s="875">
        <v>68</v>
      </c>
      <c r="B68" s="876"/>
      <c r="C68" s="885"/>
      <c r="D68" s="885"/>
      <c r="E68" s="898"/>
      <c r="F68" s="877"/>
      <c r="G68" s="877"/>
      <c r="H68" s="877"/>
      <c r="I68" s="877"/>
      <c r="J68" s="877"/>
      <c r="K68" s="877"/>
      <c r="L68" s="877"/>
      <c r="M68" s="877"/>
      <c r="N68" s="880"/>
      <c r="O68" s="873"/>
    </row>
    <row r="69" spans="1:15" ht="15" customHeight="1" thickBot="1" x14ac:dyDescent="0.45">
      <c r="A69" s="875">
        <v>69</v>
      </c>
      <c r="B69" s="876"/>
      <c r="C69" s="885"/>
      <c r="D69" s="885"/>
      <c r="E69" s="898" t="s">
        <v>519</v>
      </c>
      <c r="F69" s="877"/>
      <c r="G69" s="877"/>
      <c r="H69" s="892">
        <f>H63+H65-H66+H67</f>
        <v>0</v>
      </c>
      <c r="I69" s="892">
        <f t="shared" ref="I69:M69" si="14">I63+I65-I66+I67</f>
        <v>0</v>
      </c>
      <c r="J69" s="892">
        <f t="shared" si="14"/>
        <v>0</v>
      </c>
      <c r="K69" s="892">
        <f t="shared" si="14"/>
        <v>0</v>
      </c>
      <c r="L69" s="892">
        <f t="shared" si="14"/>
        <v>0</v>
      </c>
      <c r="M69" s="892">
        <f t="shared" si="14"/>
        <v>0</v>
      </c>
      <c r="N69" s="880"/>
      <c r="O69" s="873"/>
    </row>
    <row r="70" spans="1:15" ht="15" customHeight="1" x14ac:dyDescent="0.4">
      <c r="A70" s="875">
        <v>70</v>
      </c>
      <c r="B70" s="876"/>
      <c r="C70" s="885"/>
      <c r="D70" s="885"/>
      <c r="E70" s="898"/>
      <c r="F70" s="877"/>
      <c r="G70" s="877"/>
      <c r="H70" s="877"/>
      <c r="I70" s="877"/>
      <c r="J70" s="877"/>
      <c r="K70" s="877"/>
      <c r="L70" s="877"/>
      <c r="M70" s="877"/>
      <c r="N70" s="880"/>
      <c r="O70" s="873"/>
    </row>
    <row r="71" spans="1:15" ht="15" customHeight="1" x14ac:dyDescent="0.4">
      <c r="A71" s="875">
        <v>71</v>
      </c>
      <c r="B71" s="876"/>
      <c r="C71" s="885"/>
      <c r="D71" s="885"/>
      <c r="E71" s="898"/>
      <c r="F71" s="885" t="s">
        <v>23</v>
      </c>
      <c r="G71" s="877"/>
      <c r="H71" s="887"/>
      <c r="I71" s="887"/>
      <c r="J71" s="887"/>
      <c r="K71" s="887"/>
      <c r="L71" s="887"/>
      <c r="M71" s="887"/>
      <c r="N71" s="880"/>
      <c r="O71" s="873"/>
    </row>
    <row r="72" spans="1:15" ht="15" customHeight="1" x14ac:dyDescent="0.4">
      <c r="A72" s="875">
        <v>72</v>
      </c>
      <c r="B72" s="876"/>
      <c r="C72" s="885"/>
      <c r="D72" s="885"/>
      <c r="E72" s="898"/>
      <c r="F72" s="885"/>
      <c r="G72" s="888"/>
      <c r="H72" s="905"/>
      <c r="I72" s="905"/>
      <c r="J72" s="905"/>
      <c r="K72" s="905"/>
      <c r="L72" s="905"/>
      <c r="M72" s="905"/>
      <c r="N72" s="880"/>
      <c r="O72" s="873"/>
    </row>
    <row r="73" spans="1:15" ht="15" customHeight="1" x14ac:dyDescent="0.5">
      <c r="A73" s="875">
        <v>73</v>
      </c>
      <c r="B73" s="876"/>
      <c r="C73" s="906"/>
      <c r="D73" s="907" t="s">
        <v>521</v>
      </c>
      <c r="E73" s="898"/>
      <c r="F73" s="906"/>
      <c r="G73" s="877"/>
      <c r="H73" s="877"/>
      <c r="I73" s="877"/>
      <c r="J73" s="877"/>
      <c r="K73" s="877"/>
      <c r="L73" s="877"/>
      <c r="M73" s="877"/>
      <c r="N73" s="880"/>
      <c r="O73" s="873"/>
    </row>
    <row r="74" spans="1:15" ht="15" customHeight="1" x14ac:dyDescent="0.4">
      <c r="A74" s="875">
        <v>74</v>
      </c>
      <c r="B74" s="876"/>
      <c r="C74" s="885"/>
      <c r="D74" s="885"/>
      <c r="E74" s="898"/>
      <c r="F74" s="885" t="s">
        <v>522</v>
      </c>
      <c r="G74" s="877"/>
      <c r="H74" s="887"/>
      <c r="I74" s="887"/>
      <c r="J74" s="887"/>
      <c r="K74" s="887"/>
      <c r="L74" s="887"/>
      <c r="M74" s="887"/>
      <c r="N74" s="880"/>
      <c r="O74" s="873"/>
    </row>
    <row r="75" spans="1:15" ht="14.25" customHeight="1" x14ac:dyDescent="0.4">
      <c r="A75" s="875">
        <v>75</v>
      </c>
      <c r="B75" s="876"/>
      <c r="C75" s="885"/>
      <c r="D75" s="885"/>
      <c r="E75" s="898"/>
      <c r="F75" s="885"/>
      <c r="G75" s="877"/>
      <c r="H75" s="885"/>
      <c r="I75" s="877"/>
      <c r="J75" s="885"/>
      <c r="K75" s="877"/>
      <c r="L75" s="885"/>
      <c r="M75" s="877"/>
      <c r="N75" s="880"/>
      <c r="O75" s="873"/>
    </row>
    <row r="76" spans="1:15" ht="34.5" customHeight="1" x14ac:dyDescent="0.4">
      <c r="A76" s="875">
        <v>76</v>
      </c>
      <c r="B76" s="876"/>
      <c r="C76" s="885"/>
      <c r="D76" s="885"/>
      <c r="E76" s="898"/>
      <c r="F76" s="885"/>
      <c r="G76" s="888"/>
      <c r="H76" s="879" t="s">
        <v>16</v>
      </c>
      <c r="I76" s="879" t="s">
        <v>512</v>
      </c>
      <c r="J76" s="879" t="s">
        <v>513</v>
      </c>
      <c r="K76" s="879" t="s">
        <v>514</v>
      </c>
      <c r="L76" s="879" t="s">
        <v>515</v>
      </c>
      <c r="M76" s="879" t="s">
        <v>516</v>
      </c>
      <c r="N76" s="880"/>
      <c r="O76" s="873"/>
    </row>
    <row r="77" spans="1:15" ht="15" customHeight="1" x14ac:dyDescent="0.4">
      <c r="A77" s="875">
        <v>77</v>
      </c>
      <c r="B77" s="876"/>
      <c r="C77" s="885"/>
      <c r="D77" s="885"/>
      <c r="E77" s="898"/>
      <c r="F77" s="885"/>
      <c r="G77" s="903" t="s">
        <v>432</v>
      </c>
      <c r="H77" s="882" t="s">
        <v>432</v>
      </c>
      <c r="I77" s="882" t="s">
        <v>432</v>
      </c>
      <c r="J77" s="882" t="s">
        <v>432</v>
      </c>
      <c r="K77" s="882" t="s">
        <v>432</v>
      </c>
      <c r="L77" s="882" t="s">
        <v>432</v>
      </c>
      <c r="M77" s="882" t="s">
        <v>432</v>
      </c>
      <c r="N77" s="880"/>
      <c r="O77" s="873"/>
    </row>
    <row r="78" spans="1:15" ht="15" customHeight="1" x14ac:dyDescent="0.5">
      <c r="A78" s="875">
        <v>78</v>
      </c>
      <c r="B78" s="876"/>
      <c r="C78" s="885"/>
      <c r="D78" s="907" t="s">
        <v>523</v>
      </c>
      <c r="E78" s="877"/>
      <c r="F78" s="877"/>
      <c r="G78" s="877"/>
      <c r="H78" s="908" t="s">
        <v>524</v>
      </c>
      <c r="I78" s="877"/>
      <c r="J78" s="877"/>
      <c r="K78" s="877"/>
      <c r="L78" s="877"/>
      <c r="M78" s="877"/>
      <c r="N78" s="880"/>
      <c r="O78" s="909"/>
    </row>
    <row r="79" spans="1:15" ht="15" customHeight="1" x14ac:dyDescent="0.4">
      <c r="A79" s="875">
        <v>79</v>
      </c>
      <c r="B79" s="876"/>
      <c r="C79" s="885"/>
      <c r="D79" s="885"/>
      <c r="E79" s="878"/>
      <c r="F79" s="886" t="s">
        <v>356</v>
      </c>
      <c r="G79" s="878"/>
      <c r="H79" s="910">
        <f t="shared" ref="H79:M88" si="15">H10-H42</f>
        <v>0</v>
      </c>
      <c r="I79" s="910">
        <f t="shared" si="15"/>
        <v>0</v>
      </c>
      <c r="J79" s="910">
        <f t="shared" si="15"/>
        <v>0</v>
      </c>
      <c r="K79" s="910">
        <f t="shared" si="15"/>
        <v>0</v>
      </c>
      <c r="L79" s="910">
        <f t="shared" si="15"/>
        <v>0</v>
      </c>
      <c r="M79" s="910">
        <f t="shared" si="15"/>
        <v>0</v>
      </c>
      <c r="N79" s="880"/>
      <c r="O79" s="873"/>
    </row>
    <row r="80" spans="1:15" ht="15" customHeight="1" x14ac:dyDescent="0.4">
      <c r="A80" s="875">
        <v>80</v>
      </c>
      <c r="B80" s="876"/>
      <c r="C80" s="885"/>
      <c r="D80" s="885"/>
      <c r="E80" s="888"/>
      <c r="F80" s="889" t="s">
        <v>357</v>
      </c>
      <c r="G80" s="878"/>
      <c r="H80" s="910">
        <f t="shared" si="15"/>
        <v>0</v>
      </c>
      <c r="I80" s="910">
        <f t="shared" si="15"/>
        <v>0</v>
      </c>
      <c r="J80" s="910">
        <f t="shared" si="15"/>
        <v>0</v>
      </c>
      <c r="K80" s="910">
        <f t="shared" si="15"/>
        <v>0</v>
      </c>
      <c r="L80" s="910">
        <f t="shared" si="15"/>
        <v>0</v>
      </c>
      <c r="M80" s="910">
        <f t="shared" si="15"/>
        <v>0</v>
      </c>
      <c r="N80" s="880"/>
      <c r="O80" s="873"/>
    </row>
    <row r="81" spans="1:15" ht="15" customHeight="1" thickBot="1" x14ac:dyDescent="0.45">
      <c r="A81" s="875">
        <v>81</v>
      </c>
      <c r="B81" s="876"/>
      <c r="C81" s="885"/>
      <c r="D81" s="885"/>
      <c r="E81" s="888"/>
      <c r="F81" s="889" t="s">
        <v>358</v>
      </c>
      <c r="G81" s="878"/>
      <c r="H81" s="932">
        <f t="shared" si="15"/>
        <v>0</v>
      </c>
      <c r="I81" s="932">
        <f t="shared" si="15"/>
        <v>0</v>
      </c>
      <c r="J81" s="932">
        <f t="shared" si="15"/>
        <v>0</v>
      </c>
      <c r="K81" s="932">
        <f t="shared" si="15"/>
        <v>0</v>
      </c>
      <c r="L81" s="932">
        <f t="shared" si="15"/>
        <v>0</v>
      </c>
      <c r="M81" s="932">
        <f t="shared" si="15"/>
        <v>0</v>
      </c>
      <c r="N81" s="880"/>
      <c r="O81" s="873"/>
    </row>
    <row r="82" spans="1:15" ht="15" customHeight="1" thickBot="1" x14ac:dyDescent="0.45">
      <c r="A82" s="875">
        <v>82</v>
      </c>
      <c r="B82" s="876"/>
      <c r="C82" s="885"/>
      <c r="D82" s="885"/>
      <c r="E82" s="891" t="s">
        <v>355</v>
      </c>
      <c r="F82" s="891"/>
      <c r="G82" s="878"/>
      <c r="H82" s="933">
        <f t="shared" si="15"/>
        <v>0</v>
      </c>
      <c r="I82" s="933">
        <f t="shared" si="15"/>
        <v>0</v>
      </c>
      <c r="J82" s="933">
        <f t="shared" si="15"/>
        <v>0</v>
      </c>
      <c r="K82" s="933">
        <f t="shared" si="15"/>
        <v>0</v>
      </c>
      <c r="L82" s="933">
        <f t="shared" si="15"/>
        <v>0</v>
      </c>
      <c r="M82" s="933">
        <f t="shared" si="15"/>
        <v>0</v>
      </c>
      <c r="N82" s="880"/>
      <c r="O82" s="873"/>
    </row>
    <row r="83" spans="1:15" ht="15" customHeight="1" x14ac:dyDescent="0.4">
      <c r="A83" s="875">
        <v>83</v>
      </c>
      <c r="B83" s="876"/>
      <c r="C83" s="885"/>
      <c r="D83" s="885"/>
      <c r="E83" s="888"/>
      <c r="F83" s="893" t="s">
        <v>360</v>
      </c>
      <c r="G83" s="878"/>
      <c r="H83" s="938">
        <f t="shared" si="15"/>
        <v>0</v>
      </c>
      <c r="I83" s="938">
        <f t="shared" si="15"/>
        <v>0</v>
      </c>
      <c r="J83" s="938">
        <f t="shared" si="15"/>
        <v>0</v>
      </c>
      <c r="K83" s="938">
        <f t="shared" si="15"/>
        <v>0</v>
      </c>
      <c r="L83" s="938">
        <f t="shared" si="15"/>
        <v>0</v>
      </c>
      <c r="M83" s="938">
        <f t="shared" si="15"/>
        <v>0</v>
      </c>
      <c r="N83" s="880"/>
      <c r="O83" s="873"/>
    </row>
    <row r="84" spans="1:15" ht="15" customHeight="1" thickBot="1" x14ac:dyDescent="0.45">
      <c r="A84" s="875">
        <v>84</v>
      </c>
      <c r="B84" s="876"/>
      <c r="C84" s="885"/>
      <c r="D84" s="885"/>
      <c r="E84" s="888"/>
      <c r="F84" s="893" t="s">
        <v>361</v>
      </c>
      <c r="G84" s="878"/>
      <c r="H84" s="932">
        <f t="shared" si="15"/>
        <v>0</v>
      </c>
      <c r="I84" s="932">
        <f t="shared" si="15"/>
        <v>0</v>
      </c>
      <c r="J84" s="932">
        <f t="shared" si="15"/>
        <v>0</v>
      </c>
      <c r="K84" s="932">
        <f t="shared" si="15"/>
        <v>0</v>
      </c>
      <c r="L84" s="932">
        <f t="shared" si="15"/>
        <v>0</v>
      </c>
      <c r="M84" s="932">
        <f t="shared" si="15"/>
        <v>0</v>
      </c>
      <c r="N84" s="880"/>
      <c r="O84" s="873"/>
    </row>
    <row r="85" spans="1:15" ht="15" customHeight="1" thickBot="1" x14ac:dyDescent="0.45">
      <c r="A85" s="875">
        <v>85</v>
      </c>
      <c r="B85" s="876"/>
      <c r="C85" s="885"/>
      <c r="D85" s="885"/>
      <c r="E85" s="895" t="s">
        <v>359</v>
      </c>
      <c r="F85" s="895"/>
      <c r="G85" s="878"/>
      <c r="H85" s="933">
        <f t="shared" si="15"/>
        <v>0</v>
      </c>
      <c r="I85" s="933">
        <f t="shared" si="15"/>
        <v>0</v>
      </c>
      <c r="J85" s="933">
        <f t="shared" si="15"/>
        <v>0</v>
      </c>
      <c r="K85" s="933">
        <f t="shared" si="15"/>
        <v>0</v>
      </c>
      <c r="L85" s="933">
        <f t="shared" si="15"/>
        <v>0</v>
      </c>
      <c r="M85" s="933">
        <f t="shared" si="15"/>
        <v>0</v>
      </c>
      <c r="N85" s="880"/>
      <c r="O85" s="873"/>
    </row>
    <row r="86" spans="1:15" ht="15" customHeight="1" x14ac:dyDescent="0.4">
      <c r="A86" s="875">
        <v>86</v>
      </c>
      <c r="B86" s="876"/>
      <c r="C86" s="885"/>
      <c r="D86" s="885"/>
      <c r="E86" s="888"/>
      <c r="F86" s="885" t="s">
        <v>363</v>
      </c>
      <c r="G86" s="878"/>
      <c r="H86" s="938">
        <f t="shared" si="15"/>
        <v>0</v>
      </c>
      <c r="I86" s="938">
        <f t="shared" si="15"/>
        <v>0</v>
      </c>
      <c r="J86" s="938">
        <f t="shared" si="15"/>
        <v>0</v>
      </c>
      <c r="K86" s="938">
        <f t="shared" si="15"/>
        <v>0</v>
      </c>
      <c r="L86" s="938">
        <f t="shared" si="15"/>
        <v>0</v>
      </c>
      <c r="M86" s="938">
        <f t="shared" si="15"/>
        <v>0</v>
      </c>
      <c r="N86" s="880"/>
      <c r="O86" s="873"/>
    </row>
    <row r="87" spans="1:15" ht="15" customHeight="1" x14ac:dyDescent="0.4">
      <c r="A87" s="875">
        <v>87</v>
      </c>
      <c r="B87" s="876"/>
      <c r="C87" s="885"/>
      <c r="D87" s="885"/>
      <c r="E87" s="888"/>
      <c r="F87" s="885" t="s">
        <v>364</v>
      </c>
      <c r="G87" s="878"/>
      <c r="H87" s="932">
        <f t="shared" si="15"/>
        <v>0</v>
      </c>
      <c r="I87" s="932">
        <f t="shared" si="15"/>
        <v>0</v>
      </c>
      <c r="J87" s="932">
        <f t="shared" si="15"/>
        <v>0</v>
      </c>
      <c r="K87" s="932">
        <f t="shared" si="15"/>
        <v>0</v>
      </c>
      <c r="L87" s="932">
        <f t="shared" si="15"/>
        <v>0</v>
      </c>
      <c r="M87" s="932">
        <f t="shared" si="15"/>
        <v>0</v>
      </c>
      <c r="N87" s="880"/>
      <c r="O87" s="873"/>
    </row>
    <row r="88" spans="1:15" ht="15" customHeight="1" thickBot="1" x14ac:dyDescent="0.45">
      <c r="A88" s="875">
        <v>88</v>
      </c>
      <c r="B88" s="876"/>
      <c r="C88" s="885"/>
      <c r="D88" s="885"/>
      <c r="E88" s="888"/>
      <c r="F88" s="885" t="s">
        <v>365</v>
      </c>
      <c r="G88" s="878"/>
      <c r="H88" s="932">
        <f t="shared" si="15"/>
        <v>0</v>
      </c>
      <c r="I88" s="932">
        <f t="shared" si="15"/>
        <v>0</v>
      </c>
      <c r="J88" s="932">
        <f t="shared" si="15"/>
        <v>0</v>
      </c>
      <c r="K88" s="932">
        <f t="shared" si="15"/>
        <v>0</v>
      </c>
      <c r="L88" s="932">
        <f t="shared" si="15"/>
        <v>0</v>
      </c>
      <c r="M88" s="932">
        <f t="shared" si="15"/>
        <v>0</v>
      </c>
      <c r="N88" s="880"/>
      <c r="O88" s="873"/>
    </row>
    <row r="89" spans="1:15" ht="15" customHeight="1" thickBot="1" x14ac:dyDescent="0.45">
      <c r="A89" s="875">
        <v>89</v>
      </c>
      <c r="B89" s="876"/>
      <c r="C89" s="885"/>
      <c r="D89" s="885"/>
      <c r="E89" s="896" t="s">
        <v>362</v>
      </c>
      <c r="F89" s="896"/>
      <c r="G89" s="878"/>
      <c r="H89" s="933">
        <f t="shared" ref="H89:M98" si="16">H20-H52</f>
        <v>0</v>
      </c>
      <c r="I89" s="933">
        <f t="shared" si="16"/>
        <v>0</v>
      </c>
      <c r="J89" s="933">
        <f t="shared" si="16"/>
        <v>0</v>
      </c>
      <c r="K89" s="933">
        <f t="shared" si="16"/>
        <v>0</v>
      </c>
      <c r="L89" s="933">
        <f t="shared" si="16"/>
        <v>0</v>
      </c>
      <c r="M89" s="933">
        <f t="shared" si="16"/>
        <v>0</v>
      </c>
      <c r="N89" s="880"/>
      <c r="O89" s="873"/>
    </row>
    <row r="90" spans="1:15" ht="15" customHeight="1" x14ac:dyDescent="0.4">
      <c r="A90" s="875">
        <v>90</v>
      </c>
      <c r="B90" s="876"/>
      <c r="C90" s="885"/>
      <c r="D90" s="885"/>
      <c r="E90" s="897"/>
      <c r="F90" s="885" t="s">
        <v>367</v>
      </c>
      <c r="G90" s="878"/>
      <c r="H90" s="938">
        <f t="shared" si="16"/>
        <v>0</v>
      </c>
      <c r="I90" s="938">
        <f t="shared" si="16"/>
        <v>0</v>
      </c>
      <c r="J90" s="938">
        <f t="shared" si="16"/>
        <v>0</v>
      </c>
      <c r="K90" s="938">
        <f t="shared" si="16"/>
        <v>0</v>
      </c>
      <c r="L90" s="938">
        <f t="shared" si="16"/>
        <v>0</v>
      </c>
      <c r="M90" s="938">
        <f t="shared" si="16"/>
        <v>0</v>
      </c>
      <c r="N90" s="880"/>
      <c r="O90" s="873"/>
    </row>
    <row r="91" spans="1:15" ht="15" customHeight="1" x14ac:dyDescent="0.4">
      <c r="A91" s="875">
        <v>91</v>
      </c>
      <c r="B91" s="876"/>
      <c r="C91" s="885"/>
      <c r="D91" s="885"/>
      <c r="E91" s="897"/>
      <c r="F91" s="885" t="s">
        <v>368</v>
      </c>
      <c r="G91" s="878"/>
      <c r="H91" s="932">
        <f t="shared" si="16"/>
        <v>0</v>
      </c>
      <c r="I91" s="932">
        <f t="shared" si="16"/>
        <v>0</v>
      </c>
      <c r="J91" s="932">
        <f t="shared" si="16"/>
        <v>0</v>
      </c>
      <c r="K91" s="932">
        <f t="shared" si="16"/>
        <v>0</v>
      </c>
      <c r="L91" s="932">
        <f t="shared" si="16"/>
        <v>0</v>
      </c>
      <c r="M91" s="932">
        <f t="shared" si="16"/>
        <v>0</v>
      </c>
      <c r="N91" s="880"/>
      <c r="O91" s="873"/>
    </row>
    <row r="92" spans="1:15" ht="15" customHeight="1" x14ac:dyDescent="0.4">
      <c r="A92" s="875">
        <v>92</v>
      </c>
      <c r="B92" s="876"/>
      <c r="C92" s="885"/>
      <c r="D92" s="885"/>
      <c r="E92" s="897"/>
      <c r="F92" s="885" t="s">
        <v>369</v>
      </c>
      <c r="G92" s="878"/>
      <c r="H92" s="932">
        <f t="shared" si="16"/>
        <v>0</v>
      </c>
      <c r="I92" s="932">
        <f t="shared" si="16"/>
        <v>0</v>
      </c>
      <c r="J92" s="932">
        <f t="shared" si="16"/>
        <v>0</v>
      </c>
      <c r="K92" s="932">
        <f t="shared" si="16"/>
        <v>0</v>
      </c>
      <c r="L92" s="932">
        <f t="shared" si="16"/>
        <v>0</v>
      </c>
      <c r="M92" s="932">
        <f t="shared" si="16"/>
        <v>0</v>
      </c>
      <c r="N92" s="880"/>
      <c r="O92" s="873"/>
    </row>
    <row r="93" spans="1:15" s="890" customFormat="1" ht="15" customHeight="1" thickBot="1" x14ac:dyDescent="0.45">
      <c r="A93" s="875">
        <v>93</v>
      </c>
      <c r="B93" s="876"/>
      <c r="C93" s="885"/>
      <c r="D93" s="885"/>
      <c r="E93" s="897"/>
      <c r="F93" s="885" t="s">
        <v>370</v>
      </c>
      <c r="G93" s="888"/>
      <c r="H93" s="932">
        <f t="shared" si="16"/>
        <v>0</v>
      </c>
      <c r="I93" s="932">
        <f t="shared" si="16"/>
        <v>0</v>
      </c>
      <c r="J93" s="932">
        <f t="shared" si="16"/>
        <v>0</v>
      </c>
      <c r="K93" s="932">
        <f t="shared" si="16"/>
        <v>0</v>
      </c>
      <c r="L93" s="932">
        <f t="shared" si="16"/>
        <v>0</v>
      </c>
      <c r="M93" s="932">
        <f t="shared" si="16"/>
        <v>0</v>
      </c>
      <c r="N93" s="880"/>
      <c r="O93" s="873"/>
    </row>
    <row r="94" spans="1:15" ht="15" customHeight="1" thickBot="1" x14ac:dyDescent="0.45">
      <c r="A94" s="875">
        <v>94</v>
      </c>
      <c r="B94" s="876"/>
      <c r="C94" s="885"/>
      <c r="D94" s="885"/>
      <c r="E94" s="896" t="s">
        <v>366</v>
      </c>
      <c r="F94" s="896"/>
      <c r="G94" s="888"/>
      <c r="H94" s="933" t="e">
        <f t="shared" si="16"/>
        <v>#VALUE!</v>
      </c>
      <c r="I94" s="933" t="e">
        <f t="shared" si="16"/>
        <v>#VALUE!</v>
      </c>
      <c r="J94" s="933" t="e">
        <f t="shared" si="16"/>
        <v>#VALUE!</v>
      </c>
      <c r="K94" s="933" t="e">
        <f t="shared" si="16"/>
        <v>#VALUE!</v>
      </c>
      <c r="L94" s="933" t="e">
        <f t="shared" si="16"/>
        <v>#VALUE!</v>
      </c>
      <c r="M94" s="933" t="e">
        <f t="shared" si="16"/>
        <v>#VALUE!</v>
      </c>
      <c r="N94" s="880"/>
      <c r="O94" s="873"/>
    </row>
    <row r="95" spans="1:15" ht="15" customHeight="1" thickBot="1" x14ac:dyDescent="0.45">
      <c r="A95" s="875">
        <v>95</v>
      </c>
      <c r="B95" s="876"/>
      <c r="C95" s="885"/>
      <c r="D95" s="885"/>
      <c r="E95" s="897"/>
      <c r="F95" s="893" t="s">
        <v>371</v>
      </c>
      <c r="G95" s="888"/>
      <c r="H95" s="938">
        <f t="shared" si="16"/>
        <v>0</v>
      </c>
      <c r="I95" s="938">
        <f t="shared" si="16"/>
        <v>0</v>
      </c>
      <c r="J95" s="938">
        <f t="shared" si="16"/>
        <v>0</v>
      </c>
      <c r="K95" s="938">
        <f t="shared" si="16"/>
        <v>0</v>
      </c>
      <c r="L95" s="938">
        <f t="shared" si="16"/>
        <v>0</v>
      </c>
      <c r="M95" s="938">
        <f t="shared" si="16"/>
        <v>0</v>
      </c>
      <c r="N95" s="880"/>
      <c r="O95" s="873"/>
    </row>
    <row r="96" spans="1:15" s="894" customFormat="1" ht="15" customHeight="1" thickBot="1" x14ac:dyDescent="0.45">
      <c r="A96" s="875">
        <v>96</v>
      </c>
      <c r="B96" s="876"/>
      <c r="C96" s="885"/>
      <c r="D96" s="885"/>
      <c r="E96" s="897" t="s">
        <v>372</v>
      </c>
      <c r="F96" s="897"/>
      <c r="G96" s="888"/>
      <c r="H96" s="933">
        <f t="shared" si="16"/>
        <v>0</v>
      </c>
      <c r="I96" s="933">
        <f t="shared" si="16"/>
        <v>0</v>
      </c>
      <c r="J96" s="933">
        <f t="shared" si="16"/>
        <v>0</v>
      </c>
      <c r="K96" s="933">
        <f t="shared" si="16"/>
        <v>0</v>
      </c>
      <c r="L96" s="933">
        <f t="shared" si="16"/>
        <v>0</v>
      </c>
      <c r="M96" s="933">
        <f t="shared" si="16"/>
        <v>0</v>
      </c>
      <c r="N96" s="880"/>
      <c r="O96" s="873"/>
    </row>
    <row r="97" spans="1:15" ht="15" customHeight="1" x14ac:dyDescent="0.4">
      <c r="A97" s="875">
        <v>97</v>
      </c>
      <c r="B97" s="876"/>
      <c r="C97" s="885"/>
      <c r="D97" s="885"/>
      <c r="E97" s="898"/>
      <c r="F97" s="893" t="s">
        <v>373</v>
      </c>
      <c r="G97" s="888"/>
      <c r="H97" s="938">
        <f t="shared" si="16"/>
        <v>0</v>
      </c>
      <c r="I97" s="938">
        <f t="shared" si="16"/>
        <v>0</v>
      </c>
      <c r="J97" s="938">
        <f t="shared" si="16"/>
        <v>0</v>
      </c>
      <c r="K97" s="938">
        <f t="shared" si="16"/>
        <v>0</v>
      </c>
      <c r="L97" s="938">
        <f t="shared" si="16"/>
        <v>0</v>
      </c>
      <c r="M97" s="938">
        <f t="shared" si="16"/>
        <v>0</v>
      </c>
      <c r="N97" s="880"/>
      <c r="O97" s="873"/>
    </row>
    <row r="98" spans="1:15" ht="15" customHeight="1" x14ac:dyDescent="0.4">
      <c r="A98" s="875">
        <v>98</v>
      </c>
      <c r="B98" s="876"/>
      <c r="C98" s="885"/>
      <c r="D98" s="885"/>
      <c r="E98" s="898"/>
      <c r="F98" s="893" t="s">
        <v>1103</v>
      </c>
      <c r="G98" s="888"/>
      <c r="H98" s="932">
        <f t="shared" si="16"/>
        <v>0</v>
      </c>
      <c r="I98" s="932">
        <f t="shared" si="16"/>
        <v>0</v>
      </c>
      <c r="J98" s="932">
        <f t="shared" si="16"/>
        <v>0</v>
      </c>
      <c r="K98" s="932">
        <f t="shared" si="16"/>
        <v>0</v>
      </c>
      <c r="L98" s="932">
        <f t="shared" si="16"/>
        <v>0</v>
      </c>
      <c r="M98" s="932">
        <f t="shared" si="16"/>
        <v>0</v>
      </c>
      <c r="N98" s="880"/>
      <c r="O98" s="873"/>
    </row>
    <row r="99" spans="1:15" ht="15" customHeight="1" thickBot="1" x14ac:dyDescent="0.45">
      <c r="A99" s="875">
        <v>99</v>
      </c>
      <c r="B99" s="876"/>
      <c r="C99" s="885"/>
      <c r="D99" s="885"/>
      <c r="E99" s="897" t="s">
        <v>374</v>
      </c>
      <c r="F99" s="885"/>
      <c r="G99" s="888"/>
      <c r="H99" s="932">
        <f t="shared" ref="H99:M100" si="17">H30-H62</f>
        <v>0</v>
      </c>
      <c r="I99" s="932">
        <f t="shared" si="17"/>
        <v>0</v>
      </c>
      <c r="J99" s="932">
        <f t="shared" si="17"/>
        <v>0</v>
      </c>
      <c r="K99" s="932">
        <f t="shared" si="17"/>
        <v>0</v>
      </c>
      <c r="L99" s="932">
        <f t="shared" si="17"/>
        <v>0</v>
      </c>
      <c r="M99" s="932">
        <f t="shared" si="17"/>
        <v>0</v>
      </c>
      <c r="N99" s="880"/>
      <c r="O99" s="873"/>
    </row>
    <row r="100" spans="1:15" ht="15" customHeight="1" thickBot="1" x14ac:dyDescent="0.45">
      <c r="A100" s="875">
        <v>100</v>
      </c>
      <c r="B100" s="876"/>
      <c r="C100" s="885"/>
      <c r="D100" s="885"/>
      <c r="E100" s="898" t="s">
        <v>375</v>
      </c>
      <c r="F100" s="885"/>
      <c r="G100" s="888"/>
      <c r="H100" s="933">
        <f t="shared" si="17"/>
        <v>0</v>
      </c>
      <c r="I100" s="933">
        <f t="shared" si="17"/>
        <v>0</v>
      </c>
      <c r="J100" s="933">
        <f t="shared" si="17"/>
        <v>0</v>
      </c>
      <c r="K100" s="933">
        <f t="shared" si="17"/>
        <v>0</v>
      </c>
      <c r="L100" s="933">
        <f t="shared" si="17"/>
        <v>0</v>
      </c>
      <c r="M100" s="933">
        <f t="shared" si="17"/>
        <v>0</v>
      </c>
      <c r="N100" s="880"/>
      <c r="O100" s="873"/>
    </row>
    <row r="101" spans="1:15" s="864" customFormat="1" x14ac:dyDescent="0.4">
      <c r="A101" s="875">
        <v>101</v>
      </c>
      <c r="B101" s="876"/>
      <c r="C101" s="885"/>
      <c r="D101" s="885"/>
      <c r="E101" s="877"/>
      <c r="F101" s="877"/>
      <c r="G101" s="877"/>
      <c r="H101" s="1274" t="s">
        <v>16</v>
      </c>
      <c r="I101" s="877"/>
      <c r="J101" s="877"/>
      <c r="K101" s="877"/>
      <c r="L101" s="877"/>
      <c r="M101" s="877"/>
      <c r="N101" s="880"/>
      <c r="O101" s="909"/>
    </row>
    <row r="102" spans="1:15" ht="21" customHeight="1" x14ac:dyDescent="0.4">
      <c r="A102" s="875">
        <v>102</v>
      </c>
      <c r="B102" s="876"/>
      <c r="C102" s="877"/>
      <c r="D102" s="877"/>
      <c r="E102" s="877"/>
      <c r="F102" s="877"/>
      <c r="G102" s="877"/>
      <c r="H102" s="1275"/>
      <c r="I102" s="879" t="s">
        <v>512</v>
      </c>
      <c r="J102" s="879" t="s">
        <v>513</v>
      </c>
      <c r="K102" s="879" t="s">
        <v>514</v>
      </c>
      <c r="L102" s="879" t="s">
        <v>515</v>
      </c>
      <c r="M102" s="879" t="s">
        <v>516</v>
      </c>
      <c r="N102" s="880"/>
      <c r="O102" s="873"/>
    </row>
    <row r="103" spans="1:15" ht="21" customHeight="1" x14ac:dyDescent="0.55000000000000004">
      <c r="A103" s="875">
        <v>103</v>
      </c>
      <c r="B103" s="876"/>
      <c r="C103" s="883" t="s">
        <v>1120</v>
      </c>
      <c r="D103" s="877"/>
      <c r="E103" s="877"/>
      <c r="F103" s="877"/>
      <c r="G103" s="913" t="s">
        <v>432</v>
      </c>
      <c r="H103" s="914" t="s">
        <v>432</v>
      </c>
      <c r="I103" s="914" t="s">
        <v>432</v>
      </c>
      <c r="J103" s="914" t="s">
        <v>432</v>
      </c>
      <c r="K103" s="914" t="s">
        <v>432</v>
      </c>
      <c r="L103" s="914" t="s">
        <v>432</v>
      </c>
      <c r="M103" s="914" t="s">
        <v>432</v>
      </c>
      <c r="N103" s="880"/>
      <c r="O103" s="873"/>
    </row>
    <row r="104" spans="1:15" ht="15" customHeight="1" x14ac:dyDescent="0.4">
      <c r="A104" s="875">
        <v>104</v>
      </c>
      <c r="B104" s="876"/>
      <c r="C104" s="885"/>
      <c r="D104" s="885"/>
      <c r="E104" s="877"/>
      <c r="F104" s="915" t="s">
        <v>381</v>
      </c>
      <c r="G104" s="877"/>
      <c r="H104" s="916" t="s">
        <v>520</v>
      </c>
      <c r="I104" s="877"/>
      <c r="J104" s="877"/>
      <c r="K104" s="877"/>
      <c r="L104" s="877"/>
      <c r="M104" s="917"/>
      <c r="N104" s="880"/>
      <c r="O104" s="873"/>
    </row>
    <row r="105" spans="1:15" ht="15" customHeight="1" x14ac:dyDescent="0.4">
      <c r="A105" s="875">
        <v>105</v>
      </c>
      <c r="B105" s="876"/>
      <c r="C105" s="1271"/>
      <c r="D105" s="1271"/>
      <c r="E105" s="877"/>
      <c r="F105" s="918" t="s">
        <v>382</v>
      </c>
      <c r="G105" s="877"/>
      <c r="H105" s="887"/>
      <c r="I105" s="887"/>
      <c r="J105" s="887"/>
      <c r="K105" s="887"/>
      <c r="L105" s="887"/>
      <c r="M105" s="887"/>
      <c r="N105" s="880"/>
      <c r="O105" s="873"/>
    </row>
    <row r="106" spans="1:15" ht="15" customHeight="1" x14ac:dyDescent="0.4">
      <c r="A106" s="875">
        <v>106</v>
      </c>
      <c r="B106" s="876"/>
      <c r="C106" s="1271"/>
      <c r="D106" s="1271"/>
      <c r="E106" s="877"/>
      <c r="F106" s="918" t="s">
        <v>382</v>
      </c>
      <c r="G106" s="877"/>
      <c r="H106" s="887"/>
      <c r="I106" s="887"/>
      <c r="J106" s="887"/>
      <c r="K106" s="887"/>
      <c r="L106" s="887"/>
      <c r="M106" s="887"/>
      <c r="N106" s="880"/>
      <c r="O106" s="873"/>
    </row>
    <row r="107" spans="1:15" ht="15" customHeight="1" x14ac:dyDescent="0.4">
      <c r="A107" s="875">
        <v>107</v>
      </c>
      <c r="B107" s="876"/>
      <c r="C107" s="1271"/>
      <c r="D107" s="1271"/>
      <c r="E107" s="877"/>
      <c r="F107" s="918" t="s">
        <v>382</v>
      </c>
      <c r="G107" s="877"/>
      <c r="H107" s="887"/>
      <c r="I107" s="887"/>
      <c r="J107" s="887"/>
      <c r="K107" s="887"/>
      <c r="L107" s="887"/>
      <c r="M107" s="887"/>
      <c r="N107" s="880"/>
      <c r="O107" s="873"/>
    </row>
    <row r="108" spans="1:15" ht="15" customHeight="1" x14ac:dyDescent="0.4">
      <c r="A108" s="875">
        <v>108</v>
      </c>
      <c r="B108" s="876"/>
      <c r="C108" s="1271"/>
      <c r="D108" s="1271"/>
      <c r="E108" s="877"/>
      <c r="F108" s="918" t="s">
        <v>382</v>
      </c>
      <c r="G108" s="877"/>
      <c r="H108" s="887"/>
      <c r="I108" s="887"/>
      <c r="J108" s="887"/>
      <c r="K108" s="887"/>
      <c r="L108" s="887"/>
      <c r="M108" s="887"/>
      <c r="N108" s="880"/>
      <c r="O108" s="873"/>
    </row>
    <row r="109" spans="1:15" ht="15" customHeight="1" x14ac:dyDescent="0.4">
      <c r="A109" s="875">
        <v>109</v>
      </c>
      <c r="B109" s="876"/>
      <c r="C109" s="1271"/>
      <c r="D109" s="1271"/>
      <c r="E109" s="877"/>
      <c r="F109" s="918" t="s">
        <v>382</v>
      </c>
      <c r="G109" s="877"/>
      <c r="H109" s="887"/>
      <c r="I109" s="887"/>
      <c r="J109" s="887"/>
      <c r="K109" s="887"/>
      <c r="L109" s="887"/>
      <c r="M109" s="887"/>
      <c r="N109" s="880"/>
      <c r="O109" s="873"/>
    </row>
    <row r="110" spans="1:15" ht="15" customHeight="1" thickBot="1" x14ac:dyDescent="0.45">
      <c r="A110" s="875">
        <v>110</v>
      </c>
      <c r="B110" s="876"/>
      <c r="C110" s="885"/>
      <c r="D110" s="885"/>
      <c r="E110" s="888"/>
      <c r="F110" s="919" t="s">
        <v>525</v>
      </c>
      <c r="G110" s="888"/>
      <c r="H110" s="911"/>
      <c r="I110" s="911"/>
      <c r="J110" s="912"/>
      <c r="K110" s="912"/>
      <c r="L110" s="912"/>
      <c r="M110" s="911"/>
      <c r="N110" s="880"/>
      <c r="O110" s="873"/>
    </row>
    <row r="111" spans="1:15" ht="15" customHeight="1" thickBot="1" x14ac:dyDescent="0.45">
      <c r="A111" s="875">
        <v>111</v>
      </c>
      <c r="B111" s="876"/>
      <c r="C111" s="885"/>
      <c r="D111" s="885"/>
      <c r="E111" s="898" t="s">
        <v>534</v>
      </c>
      <c r="F111" s="898"/>
      <c r="G111" s="877"/>
      <c r="H111" s="892">
        <f t="shared" ref="H111:M111" si="18">SUM(H105:H109)</f>
        <v>0</v>
      </c>
      <c r="I111" s="892">
        <f t="shared" si="18"/>
        <v>0</v>
      </c>
      <c r="J111" s="892">
        <f t="shared" si="18"/>
        <v>0</v>
      </c>
      <c r="K111" s="892">
        <f t="shared" si="18"/>
        <v>0</v>
      </c>
      <c r="L111" s="892">
        <f t="shared" si="18"/>
        <v>0</v>
      </c>
      <c r="M111" s="892">
        <f t="shared" si="18"/>
        <v>0</v>
      </c>
      <c r="N111" s="880"/>
      <c r="O111" s="873"/>
    </row>
    <row r="112" spans="1:15" ht="15" customHeight="1" thickBot="1" x14ac:dyDescent="0.45">
      <c r="A112" s="875">
        <v>112</v>
      </c>
      <c r="B112" s="876"/>
      <c r="C112" s="885"/>
      <c r="D112" s="900" t="s">
        <v>5</v>
      </c>
      <c r="E112" s="877"/>
      <c r="F112" s="885" t="s">
        <v>535</v>
      </c>
      <c r="G112" s="877"/>
      <c r="H112" s="887"/>
      <c r="I112" s="887"/>
      <c r="J112" s="887"/>
      <c r="K112" s="887"/>
      <c r="L112" s="887"/>
      <c r="M112" s="887"/>
      <c r="N112" s="880"/>
      <c r="O112" s="873"/>
    </row>
    <row r="113" spans="1:15" ht="15" customHeight="1" thickBot="1" x14ac:dyDescent="0.45">
      <c r="A113" s="875">
        <v>113</v>
      </c>
      <c r="B113" s="876"/>
      <c r="C113" s="885"/>
      <c r="D113" s="885"/>
      <c r="E113" s="898" t="s">
        <v>536</v>
      </c>
      <c r="F113" s="898"/>
      <c r="G113" s="877"/>
      <c r="H113" s="892">
        <f t="shared" ref="H113:M113" si="19">H111-H112</f>
        <v>0</v>
      </c>
      <c r="I113" s="892">
        <f t="shared" si="19"/>
        <v>0</v>
      </c>
      <c r="J113" s="892">
        <f t="shared" si="19"/>
        <v>0</v>
      </c>
      <c r="K113" s="892">
        <f t="shared" si="19"/>
        <v>0</v>
      </c>
      <c r="L113" s="892">
        <f t="shared" si="19"/>
        <v>0</v>
      </c>
      <c r="M113" s="892">
        <f t="shared" si="19"/>
        <v>0</v>
      </c>
      <c r="N113" s="880"/>
      <c r="O113" s="873"/>
    </row>
    <row r="114" spans="1:15" ht="30" customHeight="1" x14ac:dyDescent="0.55000000000000004">
      <c r="A114" s="875">
        <v>114</v>
      </c>
      <c r="B114" s="876"/>
      <c r="C114" s="883" t="s">
        <v>1121</v>
      </c>
      <c r="D114" s="877"/>
      <c r="E114" s="877"/>
      <c r="F114" s="877"/>
      <c r="G114" s="913" t="s">
        <v>432</v>
      </c>
      <c r="H114" s="914" t="s">
        <v>432</v>
      </c>
      <c r="I114" s="914" t="s">
        <v>432</v>
      </c>
      <c r="J114" s="914" t="s">
        <v>432</v>
      </c>
      <c r="K114" s="914" t="s">
        <v>432</v>
      </c>
      <c r="L114" s="914" t="s">
        <v>432</v>
      </c>
      <c r="M114" s="914" t="s">
        <v>432</v>
      </c>
      <c r="N114" s="880"/>
      <c r="O114" s="873"/>
    </row>
    <row r="115" spans="1:15" ht="15" customHeight="1" x14ac:dyDescent="0.4">
      <c r="A115" s="875">
        <v>115</v>
      </c>
      <c r="B115" s="876"/>
      <c r="C115" s="885"/>
      <c r="D115" s="885"/>
      <c r="E115" s="877"/>
      <c r="F115" s="915" t="s">
        <v>532</v>
      </c>
      <c r="G115" s="877"/>
      <c r="H115" s="916" t="s">
        <v>520</v>
      </c>
      <c r="I115" s="877"/>
      <c r="J115" s="877"/>
      <c r="K115" s="877"/>
      <c r="L115" s="877"/>
      <c r="M115" s="917"/>
      <c r="N115" s="880"/>
      <c r="O115" s="873"/>
    </row>
    <row r="116" spans="1:15" ht="15" customHeight="1" x14ac:dyDescent="0.4">
      <c r="A116" s="875">
        <v>116</v>
      </c>
      <c r="B116" s="876"/>
      <c r="C116" s="1271"/>
      <c r="D116" s="1271"/>
      <c r="E116" s="877"/>
      <c r="F116" s="918" t="s">
        <v>533</v>
      </c>
      <c r="G116" s="877"/>
      <c r="H116" s="887"/>
      <c r="I116" s="887"/>
      <c r="J116" s="887"/>
      <c r="K116" s="887"/>
      <c r="L116" s="887"/>
      <c r="M116" s="887"/>
      <c r="N116" s="880"/>
      <c r="O116" s="873"/>
    </row>
    <row r="117" spans="1:15" ht="15" customHeight="1" x14ac:dyDescent="0.4">
      <c r="A117" s="875">
        <v>117</v>
      </c>
      <c r="B117" s="876"/>
      <c r="C117" s="1271"/>
      <c r="D117" s="1271"/>
      <c r="E117" s="877"/>
      <c r="F117" s="918" t="s">
        <v>533</v>
      </c>
      <c r="G117" s="877"/>
      <c r="H117" s="887"/>
      <c r="I117" s="887"/>
      <c r="J117" s="887"/>
      <c r="K117" s="887"/>
      <c r="L117" s="887"/>
      <c r="M117" s="887"/>
      <c r="N117" s="880"/>
      <c r="O117" s="873"/>
    </row>
    <row r="118" spans="1:15" ht="15" customHeight="1" x14ac:dyDescent="0.4">
      <c r="A118" s="875">
        <v>118</v>
      </c>
      <c r="B118" s="876"/>
      <c r="C118" s="1271"/>
      <c r="D118" s="1271"/>
      <c r="E118" s="877"/>
      <c r="F118" s="918" t="s">
        <v>533</v>
      </c>
      <c r="G118" s="877"/>
      <c r="H118" s="887"/>
      <c r="I118" s="887"/>
      <c r="J118" s="887"/>
      <c r="K118" s="887"/>
      <c r="L118" s="887"/>
      <c r="M118" s="887"/>
      <c r="N118" s="880"/>
      <c r="O118" s="873"/>
    </row>
    <row r="119" spans="1:15" ht="15" customHeight="1" x14ac:dyDescent="0.4">
      <c r="A119" s="875">
        <v>119</v>
      </c>
      <c r="B119" s="876"/>
      <c r="C119" s="1271"/>
      <c r="D119" s="1271"/>
      <c r="E119" s="877"/>
      <c r="F119" s="918" t="s">
        <v>533</v>
      </c>
      <c r="G119" s="877"/>
      <c r="H119" s="887"/>
      <c r="I119" s="887"/>
      <c r="J119" s="887"/>
      <c r="K119" s="887"/>
      <c r="L119" s="887"/>
      <c r="M119" s="887"/>
      <c r="N119" s="880"/>
      <c r="O119" s="873"/>
    </row>
    <row r="120" spans="1:15" ht="15" customHeight="1" x14ac:dyDescent="0.4">
      <c r="A120" s="875">
        <v>120</v>
      </c>
      <c r="B120" s="876"/>
      <c r="C120" s="1271"/>
      <c r="D120" s="1271"/>
      <c r="E120" s="877"/>
      <c r="F120" s="918" t="s">
        <v>533</v>
      </c>
      <c r="G120" s="877"/>
      <c r="H120" s="887"/>
      <c r="I120" s="887"/>
      <c r="J120" s="887"/>
      <c r="K120" s="887"/>
      <c r="L120" s="887"/>
      <c r="M120" s="887"/>
      <c r="N120" s="880"/>
      <c r="O120" s="873"/>
    </row>
    <row r="121" spans="1:15" s="920" customFormat="1" ht="15" customHeight="1" thickBot="1" x14ac:dyDescent="0.45">
      <c r="A121" s="875">
        <v>121</v>
      </c>
      <c r="B121" s="876"/>
      <c r="C121" s="885"/>
      <c r="D121" s="885"/>
      <c r="E121" s="888"/>
      <c r="F121" s="919" t="s">
        <v>525</v>
      </c>
      <c r="G121" s="888"/>
      <c r="H121" s="911"/>
      <c r="I121" s="911"/>
      <c r="J121" s="912"/>
      <c r="K121" s="912"/>
      <c r="L121" s="912"/>
      <c r="M121" s="911"/>
      <c r="N121" s="880"/>
      <c r="O121" s="873"/>
    </row>
    <row r="122" spans="1:15" ht="15" customHeight="1" thickBot="1" x14ac:dyDescent="0.45">
      <c r="A122" s="875">
        <v>122</v>
      </c>
      <c r="B122" s="876"/>
      <c r="C122" s="885"/>
      <c r="D122" s="885"/>
      <c r="E122" s="898" t="s">
        <v>537</v>
      </c>
      <c r="F122" s="898"/>
      <c r="G122" s="877"/>
      <c r="H122" s="892">
        <f t="shared" ref="H122:M122" si="20">SUM(H116:H120)</f>
        <v>0</v>
      </c>
      <c r="I122" s="892">
        <f t="shared" si="20"/>
        <v>0</v>
      </c>
      <c r="J122" s="892">
        <f t="shared" si="20"/>
        <v>0</v>
      </c>
      <c r="K122" s="892">
        <f t="shared" si="20"/>
        <v>0</v>
      </c>
      <c r="L122" s="892">
        <f t="shared" si="20"/>
        <v>0</v>
      </c>
      <c r="M122" s="892">
        <f t="shared" si="20"/>
        <v>0</v>
      </c>
      <c r="N122" s="880"/>
      <c r="O122" s="873"/>
    </row>
    <row r="123" spans="1:15" ht="15" customHeight="1" thickBot="1" x14ac:dyDescent="0.45">
      <c r="A123" s="875">
        <v>123</v>
      </c>
      <c r="B123" s="876"/>
      <c r="C123" s="885"/>
      <c r="D123" s="900" t="s">
        <v>5</v>
      </c>
      <c r="E123" s="877"/>
      <c r="F123" s="885" t="s">
        <v>526</v>
      </c>
      <c r="G123" s="877"/>
      <c r="H123" s="887"/>
      <c r="I123" s="887"/>
      <c r="J123" s="887"/>
      <c r="K123" s="887"/>
      <c r="L123" s="887"/>
      <c r="M123" s="887"/>
      <c r="N123" s="880"/>
      <c r="O123" s="873"/>
    </row>
    <row r="124" spans="1:15" ht="15" customHeight="1" thickBot="1" x14ac:dyDescent="0.45">
      <c r="A124" s="875">
        <v>124</v>
      </c>
      <c r="B124" s="876"/>
      <c r="C124" s="885"/>
      <c r="D124" s="885"/>
      <c r="E124" s="898" t="s">
        <v>538</v>
      </c>
      <c r="F124" s="898"/>
      <c r="G124" s="877"/>
      <c r="H124" s="892">
        <f t="shared" ref="H124:M124" si="21">H122-H123</f>
        <v>0</v>
      </c>
      <c r="I124" s="892">
        <f t="shared" si="21"/>
        <v>0</v>
      </c>
      <c r="J124" s="892">
        <f t="shared" si="21"/>
        <v>0</v>
      </c>
      <c r="K124" s="892">
        <f t="shared" si="21"/>
        <v>0</v>
      </c>
      <c r="L124" s="892">
        <f t="shared" si="21"/>
        <v>0</v>
      </c>
      <c r="M124" s="892">
        <f t="shared" si="21"/>
        <v>0</v>
      </c>
      <c r="N124" s="880"/>
      <c r="O124" s="873"/>
    </row>
    <row r="125" spans="1:15" ht="30" customHeight="1" x14ac:dyDescent="0.55000000000000004">
      <c r="A125" s="875">
        <v>125</v>
      </c>
      <c r="B125" s="876"/>
      <c r="C125" s="883" t="s">
        <v>1122</v>
      </c>
      <c r="D125" s="877"/>
      <c r="E125" s="877"/>
      <c r="F125" s="877"/>
      <c r="G125" s="877"/>
      <c r="H125" s="884" t="s">
        <v>520</v>
      </c>
      <c r="I125" s="921"/>
      <c r="J125" s="921"/>
      <c r="K125" s="921"/>
      <c r="L125" s="921"/>
      <c r="M125" s="921"/>
      <c r="N125" s="880"/>
      <c r="O125" s="873"/>
    </row>
    <row r="126" spans="1:15" ht="15" customHeight="1" x14ac:dyDescent="0.4">
      <c r="A126" s="875">
        <v>126</v>
      </c>
      <c r="B126" s="876"/>
      <c r="C126" s="885"/>
      <c r="D126" s="885"/>
      <c r="E126" s="877"/>
      <c r="F126" s="918" t="s">
        <v>382</v>
      </c>
      <c r="G126" s="877"/>
      <c r="H126" s="887"/>
      <c r="I126" s="887"/>
      <c r="J126" s="887"/>
      <c r="K126" s="887"/>
      <c r="L126" s="887"/>
      <c r="M126" s="887"/>
      <c r="N126" s="880"/>
      <c r="O126" s="873"/>
    </row>
    <row r="127" spans="1:15" ht="15" customHeight="1" x14ac:dyDescent="0.4">
      <c r="A127" s="875">
        <v>127</v>
      </c>
      <c r="B127" s="876"/>
      <c r="C127" s="885"/>
      <c r="D127" s="885"/>
      <c r="E127" s="877"/>
      <c r="F127" s="918" t="s">
        <v>382</v>
      </c>
      <c r="G127" s="877"/>
      <c r="H127" s="887"/>
      <c r="I127" s="887"/>
      <c r="J127" s="887"/>
      <c r="K127" s="887"/>
      <c r="L127" s="887"/>
      <c r="M127" s="887"/>
      <c r="N127" s="880"/>
      <c r="O127" s="873"/>
    </row>
    <row r="128" spans="1:15" ht="15" customHeight="1" x14ac:dyDescent="0.4">
      <c r="A128" s="875">
        <v>128</v>
      </c>
      <c r="B128" s="876"/>
      <c r="C128" s="885"/>
      <c r="D128" s="885"/>
      <c r="E128" s="877"/>
      <c r="F128" s="918" t="s">
        <v>382</v>
      </c>
      <c r="G128" s="877"/>
      <c r="H128" s="887"/>
      <c r="I128" s="887"/>
      <c r="J128" s="887"/>
      <c r="K128" s="887"/>
      <c r="L128" s="887"/>
      <c r="M128" s="887"/>
      <c r="N128" s="880"/>
      <c r="O128" s="873"/>
    </row>
    <row r="129" spans="1:15" ht="15" customHeight="1" x14ac:dyDescent="0.4">
      <c r="A129" s="875">
        <v>129</v>
      </c>
      <c r="B129" s="876"/>
      <c r="C129" s="885"/>
      <c r="D129" s="885"/>
      <c r="E129" s="877"/>
      <c r="F129" s="918" t="s">
        <v>382</v>
      </c>
      <c r="G129" s="877"/>
      <c r="H129" s="887"/>
      <c r="I129" s="887"/>
      <c r="J129" s="887"/>
      <c r="K129" s="887"/>
      <c r="L129" s="887"/>
      <c r="M129" s="887"/>
      <c r="N129" s="880"/>
      <c r="O129" s="873"/>
    </row>
    <row r="130" spans="1:15" ht="15" customHeight="1" thickBot="1" x14ac:dyDescent="0.45">
      <c r="A130" s="875">
        <v>130</v>
      </c>
      <c r="B130" s="876"/>
      <c r="C130" s="885"/>
      <c r="D130" s="885"/>
      <c r="E130" s="877"/>
      <c r="F130" s="918" t="s">
        <v>382</v>
      </c>
      <c r="G130" s="877"/>
      <c r="H130" s="887"/>
      <c r="I130" s="887"/>
      <c r="J130" s="887"/>
      <c r="K130" s="887"/>
      <c r="L130" s="887"/>
      <c r="M130" s="887"/>
      <c r="N130" s="880"/>
      <c r="O130" s="873"/>
    </row>
    <row r="131" spans="1:15" ht="15" customHeight="1" thickBot="1" x14ac:dyDescent="0.45">
      <c r="A131" s="875">
        <v>131</v>
      </c>
      <c r="B131" s="876"/>
      <c r="C131" s="885"/>
      <c r="D131" s="885"/>
      <c r="E131" s="898" t="s">
        <v>539</v>
      </c>
      <c r="F131" s="885"/>
      <c r="G131" s="877"/>
      <c r="H131" s="892">
        <f t="shared" ref="H131:M131" si="22">SUM(H126:H130)</f>
        <v>0</v>
      </c>
      <c r="I131" s="892">
        <f t="shared" si="22"/>
        <v>0</v>
      </c>
      <c r="J131" s="892">
        <f t="shared" si="22"/>
        <v>0</v>
      </c>
      <c r="K131" s="892">
        <f t="shared" si="22"/>
        <v>0</v>
      </c>
      <c r="L131" s="892">
        <f t="shared" si="22"/>
        <v>0</v>
      </c>
      <c r="M131" s="892">
        <f t="shared" si="22"/>
        <v>0</v>
      </c>
      <c r="N131" s="880"/>
      <c r="O131" s="873"/>
    </row>
    <row r="132" spans="1:15" ht="15" customHeight="1" thickBot="1" x14ac:dyDescent="0.45">
      <c r="A132" s="875">
        <v>132</v>
      </c>
      <c r="B132" s="876"/>
      <c r="C132" s="885"/>
      <c r="D132" s="900" t="s">
        <v>5</v>
      </c>
      <c r="E132" s="877"/>
      <c r="F132" s="885" t="s">
        <v>535</v>
      </c>
      <c r="G132" s="877"/>
      <c r="H132" s="887"/>
      <c r="I132" s="887"/>
      <c r="J132" s="887"/>
      <c r="K132" s="887"/>
      <c r="L132" s="887"/>
      <c r="M132" s="887"/>
      <c r="N132" s="880"/>
      <c r="O132" s="873"/>
    </row>
    <row r="133" spans="1:15" ht="15" customHeight="1" thickBot="1" x14ac:dyDescent="0.45">
      <c r="A133" s="875">
        <v>133</v>
      </c>
      <c r="B133" s="876"/>
      <c r="C133" s="885"/>
      <c r="D133" s="885"/>
      <c r="E133" s="898" t="s">
        <v>540</v>
      </c>
      <c r="F133" s="898"/>
      <c r="G133" s="877"/>
      <c r="H133" s="892">
        <f t="shared" ref="H133:M133" si="23">H131-H132</f>
        <v>0</v>
      </c>
      <c r="I133" s="892">
        <f t="shared" si="23"/>
        <v>0</v>
      </c>
      <c r="J133" s="892">
        <f t="shared" si="23"/>
        <v>0</v>
      </c>
      <c r="K133" s="892">
        <f t="shared" si="23"/>
        <v>0</v>
      </c>
      <c r="L133" s="892">
        <f t="shared" si="23"/>
        <v>0</v>
      </c>
      <c r="M133" s="892">
        <f t="shared" si="23"/>
        <v>0</v>
      </c>
      <c r="N133" s="880"/>
      <c r="O133" s="873"/>
    </row>
    <row r="134" spans="1:15" ht="15" customHeight="1" x14ac:dyDescent="0.4">
      <c r="A134" s="875">
        <v>134</v>
      </c>
      <c r="B134" s="876"/>
      <c r="C134" s="885"/>
      <c r="D134" s="885"/>
      <c r="E134" s="898"/>
      <c r="F134" s="898"/>
      <c r="G134" s="877"/>
      <c r="H134" s="899"/>
      <c r="I134" s="899"/>
      <c r="J134" s="899"/>
      <c r="K134" s="899"/>
      <c r="L134" s="899"/>
      <c r="M134" s="899"/>
      <c r="N134" s="880"/>
      <c r="O134" s="873"/>
    </row>
    <row r="135" spans="1:15" ht="30" customHeight="1" x14ac:dyDescent="0.5">
      <c r="A135" s="875">
        <v>135</v>
      </c>
      <c r="B135" s="922"/>
      <c r="C135" s="877"/>
      <c r="D135" s="877"/>
      <c r="E135" s="877"/>
      <c r="F135" s="877"/>
      <c r="G135" s="921"/>
      <c r="H135" s="879" t="s">
        <v>16</v>
      </c>
      <c r="I135" s="879" t="s">
        <v>512</v>
      </c>
      <c r="J135" s="879" t="s">
        <v>513</v>
      </c>
      <c r="K135" s="879" t="s">
        <v>514</v>
      </c>
      <c r="L135" s="879" t="s">
        <v>515</v>
      </c>
      <c r="M135" s="879" t="s">
        <v>516</v>
      </c>
      <c r="N135" s="880"/>
      <c r="O135" s="873"/>
    </row>
    <row r="136" spans="1:15" ht="30" customHeight="1" x14ac:dyDescent="0.55000000000000004">
      <c r="A136" s="875">
        <v>136</v>
      </c>
      <c r="B136" s="876"/>
      <c r="C136" s="883" t="s">
        <v>1123</v>
      </c>
      <c r="D136" s="877"/>
      <c r="E136" s="898"/>
      <c r="F136" s="877"/>
      <c r="G136" s="877"/>
      <c r="H136" s="884" t="s">
        <v>520</v>
      </c>
      <c r="I136" s="877"/>
      <c r="J136" s="877"/>
      <c r="K136" s="877"/>
      <c r="L136" s="877"/>
      <c r="M136" s="917"/>
      <c r="N136" s="880"/>
      <c r="O136" s="873"/>
    </row>
    <row r="137" spans="1:15" ht="15" customHeight="1" x14ac:dyDescent="0.4">
      <c r="A137" s="875">
        <v>137</v>
      </c>
      <c r="B137" s="876"/>
      <c r="C137" s="885"/>
      <c r="D137" s="885"/>
      <c r="E137" s="898"/>
      <c r="F137" s="918" t="s">
        <v>382</v>
      </c>
      <c r="G137" s="877"/>
      <c r="H137" s="887"/>
      <c r="I137" s="887"/>
      <c r="J137" s="887"/>
      <c r="K137" s="887"/>
      <c r="L137" s="887"/>
      <c r="M137" s="887"/>
      <c r="N137" s="880"/>
      <c r="O137" s="873"/>
    </row>
    <row r="138" spans="1:15" ht="15" customHeight="1" x14ac:dyDescent="0.4">
      <c r="A138" s="875">
        <v>138</v>
      </c>
      <c r="B138" s="876"/>
      <c r="C138" s="885"/>
      <c r="D138" s="885"/>
      <c r="E138" s="898"/>
      <c r="F138" s="918" t="s">
        <v>382</v>
      </c>
      <c r="G138" s="877"/>
      <c r="H138" s="887"/>
      <c r="I138" s="887"/>
      <c r="J138" s="887"/>
      <c r="K138" s="887"/>
      <c r="L138" s="887"/>
      <c r="M138" s="887"/>
      <c r="N138" s="880"/>
      <c r="O138" s="873"/>
    </row>
    <row r="139" spans="1:15" ht="15" customHeight="1" x14ac:dyDescent="0.4">
      <c r="A139" s="875">
        <v>139</v>
      </c>
      <c r="B139" s="876"/>
      <c r="C139" s="885"/>
      <c r="D139" s="885"/>
      <c r="E139" s="898"/>
      <c r="F139" s="918" t="s">
        <v>382</v>
      </c>
      <c r="G139" s="877"/>
      <c r="H139" s="887"/>
      <c r="I139" s="887"/>
      <c r="J139" s="887"/>
      <c r="K139" s="887"/>
      <c r="L139" s="887"/>
      <c r="M139" s="887"/>
      <c r="N139" s="880"/>
      <c r="O139" s="873"/>
    </row>
    <row r="140" spans="1:15" ht="15" customHeight="1" x14ac:dyDescent="0.4">
      <c r="A140" s="875">
        <v>140</v>
      </c>
      <c r="B140" s="876"/>
      <c r="C140" s="885"/>
      <c r="D140" s="885"/>
      <c r="E140" s="898"/>
      <c r="F140" s="918" t="s">
        <v>382</v>
      </c>
      <c r="G140" s="877"/>
      <c r="H140" s="887"/>
      <c r="I140" s="887"/>
      <c r="J140" s="887"/>
      <c r="K140" s="887"/>
      <c r="L140" s="887"/>
      <c r="M140" s="887"/>
      <c r="N140" s="880"/>
      <c r="O140" s="873"/>
    </row>
    <row r="141" spans="1:15" ht="15" customHeight="1" thickBot="1" x14ac:dyDescent="0.45">
      <c r="A141" s="875">
        <v>141</v>
      </c>
      <c r="B141" s="876"/>
      <c r="C141" s="885"/>
      <c r="D141" s="885"/>
      <c r="E141" s="898"/>
      <c r="F141" s="918" t="s">
        <v>382</v>
      </c>
      <c r="G141" s="877"/>
      <c r="H141" s="887"/>
      <c r="I141" s="887"/>
      <c r="J141" s="887"/>
      <c r="K141" s="887"/>
      <c r="L141" s="887"/>
      <c r="M141" s="887"/>
      <c r="N141" s="880"/>
      <c r="O141" s="873"/>
    </row>
    <row r="142" spans="1:15" ht="15" customHeight="1" thickBot="1" x14ac:dyDescent="0.45">
      <c r="A142" s="875">
        <v>142</v>
      </c>
      <c r="B142" s="876"/>
      <c r="C142" s="885"/>
      <c r="D142" s="885"/>
      <c r="E142" s="898" t="s">
        <v>541</v>
      </c>
      <c r="F142" s="885"/>
      <c r="G142" s="877"/>
      <c r="H142" s="892">
        <f t="shared" ref="H142:M142" si="24">SUM(H137:H141)</f>
        <v>0</v>
      </c>
      <c r="I142" s="892">
        <f t="shared" si="24"/>
        <v>0</v>
      </c>
      <c r="J142" s="892">
        <f t="shared" si="24"/>
        <v>0</v>
      </c>
      <c r="K142" s="892">
        <f t="shared" si="24"/>
        <v>0</v>
      </c>
      <c r="L142" s="892">
        <f t="shared" si="24"/>
        <v>0</v>
      </c>
      <c r="M142" s="892">
        <f t="shared" si="24"/>
        <v>0</v>
      </c>
      <c r="N142" s="880"/>
      <c r="O142" s="873"/>
    </row>
    <row r="143" spans="1:15" ht="15" customHeight="1" thickBot="1" x14ac:dyDescent="0.45">
      <c r="A143" s="875">
        <v>143</v>
      </c>
      <c r="B143" s="876"/>
      <c r="C143" s="885"/>
      <c r="D143" s="900" t="s">
        <v>5</v>
      </c>
      <c r="E143" s="877"/>
      <c r="F143" s="885" t="s">
        <v>535</v>
      </c>
      <c r="G143" s="877"/>
      <c r="H143" s="887"/>
      <c r="I143" s="887"/>
      <c r="J143" s="887"/>
      <c r="K143" s="887"/>
      <c r="L143" s="887"/>
      <c r="M143" s="887"/>
      <c r="N143" s="880"/>
      <c r="O143" s="873"/>
    </row>
    <row r="144" spans="1:15" ht="15" customHeight="1" thickBot="1" x14ac:dyDescent="0.45">
      <c r="A144" s="875">
        <v>144</v>
      </c>
      <c r="B144" s="876"/>
      <c r="C144" s="885"/>
      <c r="D144" s="885"/>
      <c r="E144" s="898" t="s">
        <v>542</v>
      </c>
      <c r="F144" s="898"/>
      <c r="G144" s="877"/>
      <c r="H144" s="892">
        <f t="shared" ref="H144:M144" si="25">H142-H143</f>
        <v>0</v>
      </c>
      <c r="I144" s="892">
        <f t="shared" si="25"/>
        <v>0</v>
      </c>
      <c r="J144" s="892">
        <f t="shared" si="25"/>
        <v>0</v>
      </c>
      <c r="K144" s="892">
        <f t="shared" si="25"/>
        <v>0</v>
      </c>
      <c r="L144" s="892">
        <f t="shared" si="25"/>
        <v>0</v>
      </c>
      <c r="M144" s="892">
        <f t="shared" si="25"/>
        <v>0</v>
      </c>
      <c r="N144" s="880"/>
      <c r="O144" s="873"/>
    </row>
    <row r="145" spans="1:15" ht="15" customHeight="1" x14ac:dyDescent="0.4">
      <c r="A145" s="875">
        <v>145</v>
      </c>
      <c r="B145" s="876"/>
      <c r="C145" s="885"/>
      <c r="D145" s="885"/>
      <c r="E145" s="898"/>
      <c r="F145" s="898"/>
      <c r="G145" s="877"/>
      <c r="H145" s="899"/>
      <c r="I145" s="899"/>
      <c r="J145" s="899"/>
      <c r="K145" s="899"/>
      <c r="L145" s="899"/>
      <c r="M145" s="899"/>
      <c r="N145" s="880"/>
      <c r="O145" s="873"/>
    </row>
    <row r="146" spans="1:15" ht="30" customHeight="1" x14ac:dyDescent="0.5">
      <c r="A146" s="875">
        <v>146</v>
      </c>
      <c r="B146" s="922"/>
      <c r="C146" s="877"/>
      <c r="D146" s="877"/>
      <c r="E146" s="877"/>
      <c r="F146" s="877"/>
      <c r="G146" s="921"/>
      <c r="H146" s="879" t="s">
        <v>16</v>
      </c>
      <c r="I146" s="879" t="s">
        <v>512</v>
      </c>
      <c r="J146" s="879" t="s">
        <v>513</v>
      </c>
      <c r="K146" s="879" t="s">
        <v>514</v>
      </c>
      <c r="L146" s="879" t="s">
        <v>515</v>
      </c>
      <c r="M146" s="879" t="s">
        <v>516</v>
      </c>
      <c r="N146" s="880"/>
      <c r="O146" s="873"/>
    </row>
    <row r="147" spans="1:15" ht="30" customHeight="1" x14ac:dyDescent="0.55000000000000004">
      <c r="A147" s="875">
        <v>147</v>
      </c>
      <c r="B147" s="876"/>
      <c r="C147" s="883" t="s">
        <v>1124</v>
      </c>
      <c r="D147" s="877"/>
      <c r="E147" s="898"/>
      <c r="F147" s="877"/>
      <c r="G147" s="877"/>
      <c r="H147" s="921"/>
      <c r="I147" s="921"/>
      <c r="J147" s="921"/>
      <c r="K147" s="921"/>
      <c r="L147" s="921"/>
      <c r="M147" s="921"/>
      <c r="N147" s="880"/>
      <c r="O147" s="873"/>
    </row>
    <row r="148" spans="1:15" x14ac:dyDescent="0.4">
      <c r="A148" s="875">
        <v>148</v>
      </c>
      <c r="B148" s="876"/>
      <c r="C148" s="885"/>
      <c r="D148" s="885"/>
      <c r="E148" s="877"/>
      <c r="F148" s="915" t="s">
        <v>381</v>
      </c>
      <c r="G148" s="877"/>
      <c r="H148" s="884" t="s">
        <v>520</v>
      </c>
      <c r="I148" s="877"/>
      <c r="J148" s="877"/>
      <c r="K148" s="877"/>
      <c r="L148" s="877"/>
      <c r="M148" s="877"/>
      <c r="N148" s="880"/>
      <c r="O148" s="873"/>
    </row>
    <row r="149" spans="1:15" ht="15" customHeight="1" x14ac:dyDescent="0.4">
      <c r="A149" s="875">
        <v>149</v>
      </c>
      <c r="B149" s="876"/>
      <c r="C149" s="885"/>
      <c r="D149" s="885"/>
      <c r="E149" s="877"/>
      <c r="F149" s="918" t="s">
        <v>382</v>
      </c>
      <c r="G149" s="877"/>
      <c r="H149" s="887"/>
      <c r="I149" s="887"/>
      <c r="J149" s="887"/>
      <c r="K149" s="887"/>
      <c r="L149" s="887"/>
      <c r="M149" s="887"/>
      <c r="N149" s="880"/>
      <c r="O149" s="873"/>
    </row>
    <row r="150" spans="1:15" ht="15" customHeight="1" x14ac:dyDescent="0.4">
      <c r="A150" s="875">
        <v>150</v>
      </c>
      <c r="B150" s="876"/>
      <c r="C150" s="885"/>
      <c r="D150" s="885"/>
      <c r="E150" s="877"/>
      <c r="F150" s="918" t="s">
        <v>382</v>
      </c>
      <c r="G150" s="877"/>
      <c r="H150" s="887"/>
      <c r="I150" s="887"/>
      <c r="J150" s="887"/>
      <c r="K150" s="887"/>
      <c r="L150" s="887"/>
      <c r="M150" s="887"/>
      <c r="N150" s="880"/>
      <c r="O150" s="873"/>
    </row>
    <row r="151" spans="1:15" ht="15" customHeight="1" x14ac:dyDescent="0.4">
      <c r="A151" s="875">
        <v>151</v>
      </c>
      <c r="B151" s="876"/>
      <c r="C151" s="885"/>
      <c r="D151" s="885"/>
      <c r="E151" s="877"/>
      <c r="F151" s="918" t="s">
        <v>382</v>
      </c>
      <c r="G151" s="877"/>
      <c r="H151" s="887"/>
      <c r="I151" s="887"/>
      <c r="J151" s="887"/>
      <c r="K151" s="887"/>
      <c r="L151" s="887"/>
      <c r="M151" s="887"/>
      <c r="N151" s="880"/>
      <c r="O151" s="873"/>
    </row>
    <row r="152" spans="1:15" ht="15" customHeight="1" x14ac:dyDescent="0.4">
      <c r="A152" s="875">
        <v>152</v>
      </c>
      <c r="B152" s="876"/>
      <c r="C152" s="885"/>
      <c r="D152" s="885"/>
      <c r="E152" s="877"/>
      <c r="F152" s="918" t="s">
        <v>382</v>
      </c>
      <c r="G152" s="877"/>
      <c r="H152" s="887"/>
      <c r="I152" s="887"/>
      <c r="J152" s="887"/>
      <c r="K152" s="887"/>
      <c r="L152" s="887"/>
      <c r="M152" s="887"/>
      <c r="N152" s="880"/>
      <c r="O152" s="873"/>
    </row>
    <row r="153" spans="1:15" ht="15" customHeight="1" x14ac:dyDescent="0.4">
      <c r="A153" s="875">
        <v>153</v>
      </c>
      <c r="B153" s="876"/>
      <c r="C153" s="885"/>
      <c r="D153" s="885"/>
      <c r="E153" s="877"/>
      <c r="F153" s="918" t="s">
        <v>382</v>
      </c>
      <c r="G153" s="877"/>
      <c r="H153" s="887"/>
      <c r="I153" s="887"/>
      <c r="J153" s="887"/>
      <c r="K153" s="887"/>
      <c r="L153" s="887"/>
      <c r="M153" s="887"/>
      <c r="N153" s="880"/>
      <c r="O153" s="873"/>
    </row>
    <row r="154" spans="1:15" s="920" customFormat="1" ht="15" customHeight="1" x14ac:dyDescent="0.4">
      <c r="A154" s="875">
        <v>154</v>
      </c>
      <c r="B154" s="876"/>
      <c r="C154" s="885"/>
      <c r="D154" s="885"/>
      <c r="E154" s="888"/>
      <c r="F154" s="919" t="s">
        <v>525</v>
      </c>
      <c r="G154" s="888"/>
      <c r="H154" s="911"/>
      <c r="I154" s="911"/>
      <c r="J154" s="912"/>
      <c r="K154" s="912"/>
      <c r="L154" s="912"/>
      <c r="M154" s="911"/>
      <c r="N154" s="880"/>
      <c r="O154" s="873"/>
    </row>
    <row r="155" spans="1:15" ht="15" customHeight="1" thickBot="1" x14ac:dyDescent="0.45">
      <c r="A155" s="875">
        <v>155</v>
      </c>
      <c r="B155" s="876"/>
      <c r="C155" s="885"/>
      <c r="D155" s="885"/>
      <c r="E155" s="877"/>
      <c r="F155" s="885" t="s">
        <v>527</v>
      </c>
      <c r="G155" s="877"/>
      <c r="H155" s="924"/>
      <c r="I155" s="924"/>
      <c r="J155" s="924"/>
      <c r="K155" s="924"/>
      <c r="L155" s="924"/>
      <c r="M155" s="924"/>
      <c r="N155" s="880"/>
      <c r="O155" s="873"/>
    </row>
    <row r="156" spans="1:15" ht="15" customHeight="1" thickBot="1" x14ac:dyDescent="0.45">
      <c r="A156" s="875">
        <v>156</v>
      </c>
      <c r="B156" s="876"/>
      <c r="C156" s="885"/>
      <c r="D156" s="900"/>
      <c r="E156" s="898" t="s">
        <v>543</v>
      </c>
      <c r="F156" s="885"/>
      <c r="G156" s="877"/>
      <c r="H156" s="892">
        <f t="shared" ref="H156:M156" si="26">SUM(H149:H153,H155)</f>
        <v>0</v>
      </c>
      <c r="I156" s="892">
        <f t="shared" si="26"/>
        <v>0</v>
      </c>
      <c r="J156" s="892">
        <f t="shared" si="26"/>
        <v>0</v>
      </c>
      <c r="K156" s="892">
        <f t="shared" si="26"/>
        <v>0</v>
      </c>
      <c r="L156" s="892">
        <f t="shared" si="26"/>
        <v>0</v>
      </c>
      <c r="M156" s="892">
        <f t="shared" si="26"/>
        <v>0</v>
      </c>
      <c r="N156" s="880"/>
      <c r="O156" s="873"/>
    </row>
    <row r="157" spans="1:15" ht="15" customHeight="1" thickBot="1" x14ac:dyDescent="0.45">
      <c r="A157" s="875">
        <v>157</v>
      </c>
      <c r="B157" s="876"/>
      <c r="C157" s="885"/>
      <c r="D157" s="900" t="s">
        <v>5</v>
      </c>
      <c r="E157" s="898"/>
      <c r="F157" s="885" t="s">
        <v>535</v>
      </c>
      <c r="G157" s="877"/>
      <c r="H157" s="887"/>
      <c r="I157" s="887"/>
      <c r="J157" s="887"/>
      <c r="K157" s="887"/>
      <c r="L157" s="887"/>
      <c r="M157" s="887"/>
      <c r="N157" s="880"/>
      <c r="O157" s="873"/>
    </row>
    <row r="158" spans="1:15" ht="13.5" thickBot="1" x14ac:dyDescent="0.45">
      <c r="A158" s="875">
        <v>158</v>
      </c>
      <c r="B158" s="876"/>
      <c r="C158" s="885"/>
      <c r="D158" s="885"/>
      <c r="E158" s="898" t="s">
        <v>544</v>
      </c>
      <c r="F158" s="898"/>
      <c r="G158" s="877"/>
      <c r="H158" s="892">
        <f t="shared" ref="H158:M158" si="27">H156-H157</f>
        <v>0</v>
      </c>
      <c r="I158" s="892">
        <f t="shared" si="27"/>
        <v>0</v>
      </c>
      <c r="J158" s="892">
        <f t="shared" si="27"/>
        <v>0</v>
      </c>
      <c r="K158" s="892">
        <f t="shared" si="27"/>
        <v>0</v>
      </c>
      <c r="L158" s="892">
        <f t="shared" si="27"/>
        <v>0</v>
      </c>
      <c r="M158" s="892">
        <f t="shared" si="27"/>
        <v>0</v>
      </c>
      <c r="N158" s="880"/>
      <c r="O158" s="873"/>
    </row>
    <row r="159" spans="1:15" s="894" customFormat="1" ht="16.5" customHeight="1" x14ac:dyDescent="0.4">
      <c r="A159" s="875">
        <v>159</v>
      </c>
      <c r="B159" s="876"/>
      <c r="C159" s="885"/>
      <c r="D159" s="904"/>
      <c r="E159" s="904"/>
      <c r="F159" s="885"/>
      <c r="G159" s="888"/>
      <c r="H159" s="878"/>
      <c r="I159" s="878"/>
      <c r="J159" s="877"/>
      <c r="K159" s="877"/>
      <c r="L159" s="877"/>
      <c r="M159" s="878"/>
      <c r="N159" s="880"/>
      <c r="O159" s="873"/>
    </row>
    <row r="160" spans="1:15" ht="30" customHeight="1" x14ac:dyDescent="0.5">
      <c r="A160" s="875">
        <v>160</v>
      </c>
      <c r="B160" s="922"/>
      <c r="C160" s="877"/>
      <c r="D160" s="877"/>
      <c r="E160" s="877"/>
      <c r="F160" s="877"/>
      <c r="G160" s="921"/>
      <c r="H160" s="879" t="s">
        <v>16</v>
      </c>
      <c r="I160" s="879" t="s">
        <v>512</v>
      </c>
      <c r="J160" s="879" t="s">
        <v>513</v>
      </c>
      <c r="K160" s="879" t="s">
        <v>514</v>
      </c>
      <c r="L160" s="879" t="s">
        <v>515</v>
      </c>
      <c r="M160" s="879" t="s">
        <v>516</v>
      </c>
      <c r="N160" s="880"/>
      <c r="O160" s="873"/>
    </row>
    <row r="161" spans="1:15" ht="24" customHeight="1" x14ac:dyDescent="0.55000000000000004">
      <c r="A161" s="875">
        <v>161</v>
      </c>
      <c r="B161" s="876"/>
      <c r="C161" s="883" t="s">
        <v>1125</v>
      </c>
      <c r="D161" s="877"/>
      <c r="E161" s="877"/>
      <c r="F161" s="877"/>
      <c r="G161" s="877"/>
      <c r="H161" s="925"/>
      <c r="I161" s="879"/>
      <c r="J161" s="879"/>
      <c r="K161" s="879"/>
      <c r="L161" s="879"/>
      <c r="M161" s="879"/>
      <c r="N161" s="880"/>
      <c r="O161" s="873"/>
    </row>
    <row r="162" spans="1:15" ht="15" customHeight="1" x14ac:dyDescent="0.4">
      <c r="A162" s="875">
        <v>162</v>
      </c>
      <c r="B162" s="876"/>
      <c r="C162" s="885"/>
      <c r="D162" s="904" t="s">
        <v>528</v>
      </c>
      <c r="E162" s="885"/>
      <c r="F162" s="877"/>
      <c r="G162" s="903"/>
      <c r="H162" s="923"/>
      <c r="I162" s="923"/>
      <c r="J162" s="923"/>
      <c r="K162" s="923"/>
      <c r="L162" s="923"/>
      <c r="M162" s="923"/>
      <c r="N162" s="880"/>
      <c r="O162" s="873"/>
    </row>
    <row r="163" spans="1:15" ht="15" customHeight="1" x14ac:dyDescent="0.4">
      <c r="A163" s="875">
        <v>163</v>
      </c>
      <c r="B163" s="876"/>
      <c r="C163" s="885"/>
      <c r="D163" s="885"/>
      <c r="E163" s="877"/>
      <c r="F163" s="915" t="s">
        <v>381</v>
      </c>
      <c r="G163" s="903"/>
      <c r="H163" s="884" t="s">
        <v>520</v>
      </c>
      <c r="I163" s="877"/>
      <c r="J163" s="877"/>
      <c r="K163" s="877"/>
      <c r="L163" s="877"/>
      <c r="M163" s="917"/>
      <c r="N163" s="880"/>
      <c r="O163" s="873"/>
    </row>
    <row r="164" spans="1:15" ht="15" customHeight="1" x14ac:dyDescent="0.4">
      <c r="A164" s="875">
        <v>164</v>
      </c>
      <c r="B164" s="876"/>
      <c r="C164" s="885"/>
      <c r="D164" s="885"/>
      <c r="E164" s="877"/>
      <c r="F164" s="918" t="s">
        <v>382</v>
      </c>
      <c r="G164" s="877"/>
      <c r="H164" s="887"/>
      <c r="I164" s="887"/>
      <c r="J164" s="887"/>
      <c r="K164" s="887"/>
      <c r="L164" s="887"/>
      <c r="M164" s="887"/>
      <c r="N164" s="880"/>
      <c r="O164" s="873"/>
    </row>
    <row r="165" spans="1:15" ht="15" customHeight="1" x14ac:dyDescent="0.4">
      <c r="A165" s="875">
        <v>165</v>
      </c>
      <c r="B165" s="876"/>
      <c r="C165" s="885"/>
      <c r="D165" s="885"/>
      <c r="E165" s="877"/>
      <c r="F165" s="918" t="s">
        <v>382</v>
      </c>
      <c r="G165" s="877"/>
      <c r="H165" s="887"/>
      <c r="I165" s="887"/>
      <c r="J165" s="887"/>
      <c r="K165" s="887"/>
      <c r="L165" s="887"/>
      <c r="M165" s="887"/>
      <c r="N165" s="880"/>
      <c r="O165" s="873"/>
    </row>
    <row r="166" spans="1:15" ht="15" customHeight="1" x14ac:dyDescent="0.4">
      <c r="A166" s="875">
        <v>166</v>
      </c>
      <c r="B166" s="876"/>
      <c r="C166" s="885"/>
      <c r="D166" s="885"/>
      <c r="E166" s="877"/>
      <c r="F166" s="918" t="s">
        <v>382</v>
      </c>
      <c r="G166" s="877"/>
      <c r="H166" s="887"/>
      <c r="I166" s="887"/>
      <c r="J166" s="887"/>
      <c r="K166" s="887"/>
      <c r="L166" s="887"/>
      <c r="M166" s="887"/>
      <c r="N166" s="880"/>
      <c r="O166" s="873"/>
    </row>
    <row r="167" spans="1:15" ht="15" customHeight="1" x14ac:dyDescent="0.4">
      <c r="A167" s="875">
        <v>167</v>
      </c>
      <c r="B167" s="876"/>
      <c r="C167" s="885"/>
      <c r="D167" s="885"/>
      <c r="E167" s="877"/>
      <c r="F167" s="918" t="s">
        <v>382</v>
      </c>
      <c r="G167" s="877"/>
      <c r="H167" s="887"/>
      <c r="I167" s="887"/>
      <c r="J167" s="887"/>
      <c r="K167" s="887"/>
      <c r="L167" s="887"/>
      <c r="M167" s="887"/>
      <c r="N167" s="880"/>
      <c r="O167" s="873"/>
    </row>
    <row r="168" spans="1:15" ht="15" customHeight="1" x14ac:dyDescent="0.4">
      <c r="A168" s="875">
        <v>168</v>
      </c>
      <c r="B168" s="876"/>
      <c r="C168" s="885"/>
      <c r="D168" s="885"/>
      <c r="E168" s="877"/>
      <c r="F168" s="918" t="s">
        <v>382</v>
      </c>
      <c r="G168" s="877"/>
      <c r="H168" s="887"/>
      <c r="I168" s="887"/>
      <c r="J168" s="887"/>
      <c r="K168" s="887"/>
      <c r="L168" s="887"/>
      <c r="M168" s="887"/>
      <c r="N168" s="880"/>
      <c r="O168" s="873"/>
    </row>
    <row r="169" spans="1:15" s="920" customFormat="1" ht="15" customHeight="1" x14ac:dyDescent="0.4">
      <c r="A169" s="875">
        <v>169</v>
      </c>
      <c r="B169" s="876"/>
      <c r="C169" s="885"/>
      <c r="D169" s="885"/>
      <c r="E169" s="888"/>
      <c r="F169" s="919" t="s">
        <v>525</v>
      </c>
      <c r="G169" s="888"/>
      <c r="H169" s="911"/>
      <c r="I169" s="911"/>
      <c r="J169" s="912"/>
      <c r="K169" s="912"/>
      <c r="L169" s="912"/>
      <c r="M169" s="911"/>
      <c r="N169" s="880"/>
      <c r="O169" s="873"/>
    </row>
    <row r="170" spans="1:15" ht="15" customHeight="1" thickBot="1" x14ac:dyDescent="0.45">
      <c r="A170" s="875">
        <v>170</v>
      </c>
      <c r="B170" s="876"/>
      <c r="C170" s="885"/>
      <c r="D170" s="885"/>
      <c r="E170" s="877"/>
      <c r="F170" s="885" t="s">
        <v>529</v>
      </c>
      <c r="G170" s="877"/>
      <c r="H170" s="887"/>
      <c r="I170" s="887"/>
      <c r="J170" s="887"/>
      <c r="K170" s="887"/>
      <c r="L170" s="887"/>
      <c r="M170" s="887"/>
      <c r="N170" s="880"/>
      <c r="O170" s="873"/>
    </row>
    <row r="171" spans="1:15" ht="15" customHeight="1" thickBot="1" x14ac:dyDescent="0.45">
      <c r="A171" s="875">
        <v>171</v>
      </c>
      <c r="B171" s="876"/>
      <c r="C171" s="885"/>
      <c r="D171" s="900"/>
      <c r="E171" s="898" t="s">
        <v>528</v>
      </c>
      <c r="F171" s="885"/>
      <c r="G171" s="877"/>
      <c r="H171" s="892">
        <f t="shared" ref="H171:M171" si="28">SUM(H164:H168,H170)</f>
        <v>0</v>
      </c>
      <c r="I171" s="892">
        <f t="shared" si="28"/>
        <v>0</v>
      </c>
      <c r="J171" s="892">
        <f t="shared" si="28"/>
        <v>0</v>
      </c>
      <c r="K171" s="892">
        <f t="shared" si="28"/>
        <v>0</v>
      </c>
      <c r="L171" s="892">
        <f t="shared" si="28"/>
        <v>0</v>
      </c>
      <c r="M171" s="892">
        <f t="shared" si="28"/>
        <v>0</v>
      </c>
      <c r="N171" s="880"/>
      <c r="O171" s="873"/>
    </row>
    <row r="172" spans="1:15" ht="15" customHeight="1" x14ac:dyDescent="0.4">
      <c r="A172" s="875">
        <v>172</v>
      </c>
      <c r="B172" s="876"/>
      <c r="C172" s="885"/>
      <c r="D172" s="904" t="s">
        <v>530</v>
      </c>
      <c r="E172" s="885"/>
      <c r="F172" s="877"/>
      <c r="G172" s="877"/>
      <c r="H172" s="877"/>
      <c r="I172" s="877"/>
      <c r="J172" s="877"/>
      <c r="K172" s="877"/>
      <c r="L172" s="877"/>
      <c r="M172" s="877"/>
      <c r="N172" s="880"/>
      <c r="O172" s="873"/>
    </row>
    <row r="173" spans="1:15" ht="15" customHeight="1" x14ac:dyDescent="0.4">
      <c r="A173" s="875">
        <v>173</v>
      </c>
      <c r="B173" s="876"/>
      <c r="C173" s="885"/>
      <c r="D173" s="885"/>
      <c r="E173" s="877"/>
      <c r="F173" s="915" t="s">
        <v>381</v>
      </c>
      <c r="G173" s="877"/>
      <c r="H173" s="884" t="s">
        <v>520</v>
      </c>
      <c r="I173" s="877"/>
      <c r="J173" s="877"/>
      <c r="K173" s="877"/>
      <c r="L173" s="877"/>
      <c r="M173" s="877"/>
      <c r="N173" s="880"/>
      <c r="O173" s="873"/>
    </row>
    <row r="174" spans="1:15" ht="15" customHeight="1" x14ac:dyDescent="0.4">
      <c r="A174" s="875">
        <v>174</v>
      </c>
      <c r="B174" s="876"/>
      <c r="C174" s="885"/>
      <c r="D174" s="885"/>
      <c r="E174" s="877"/>
      <c r="F174" s="918" t="s">
        <v>382</v>
      </c>
      <c r="G174" s="877"/>
      <c r="H174" s="887"/>
      <c r="I174" s="887"/>
      <c r="J174" s="887"/>
      <c r="K174" s="887"/>
      <c r="L174" s="887"/>
      <c r="M174" s="887"/>
      <c r="N174" s="880"/>
      <c r="O174" s="873"/>
    </row>
    <row r="175" spans="1:15" ht="15" customHeight="1" x14ac:dyDescent="0.4">
      <c r="A175" s="875">
        <v>175</v>
      </c>
      <c r="B175" s="876"/>
      <c r="C175" s="885"/>
      <c r="D175" s="885"/>
      <c r="E175" s="877"/>
      <c r="F175" s="918" t="s">
        <v>382</v>
      </c>
      <c r="G175" s="877"/>
      <c r="H175" s="887"/>
      <c r="I175" s="887"/>
      <c r="J175" s="887"/>
      <c r="K175" s="887"/>
      <c r="L175" s="887"/>
      <c r="M175" s="887"/>
      <c r="N175" s="880"/>
      <c r="O175" s="873"/>
    </row>
    <row r="176" spans="1:15" ht="15" customHeight="1" x14ac:dyDescent="0.4">
      <c r="A176" s="875">
        <v>176</v>
      </c>
      <c r="B176" s="876"/>
      <c r="C176" s="885"/>
      <c r="D176" s="885"/>
      <c r="E176" s="877"/>
      <c r="F176" s="918" t="s">
        <v>382</v>
      </c>
      <c r="G176" s="877"/>
      <c r="H176" s="887"/>
      <c r="I176" s="887"/>
      <c r="J176" s="887"/>
      <c r="K176" s="887"/>
      <c r="L176" s="887"/>
      <c r="M176" s="887"/>
      <c r="N176" s="880"/>
      <c r="O176" s="873"/>
    </row>
    <row r="177" spans="1:15" ht="15" customHeight="1" x14ac:dyDescent="0.4">
      <c r="A177" s="875">
        <v>177</v>
      </c>
      <c r="B177" s="876"/>
      <c r="C177" s="885"/>
      <c r="D177" s="885"/>
      <c r="E177" s="877"/>
      <c r="F177" s="918" t="s">
        <v>382</v>
      </c>
      <c r="G177" s="877"/>
      <c r="H177" s="887"/>
      <c r="I177" s="887"/>
      <c r="J177" s="887"/>
      <c r="K177" s="887"/>
      <c r="L177" s="887"/>
      <c r="M177" s="887"/>
      <c r="N177" s="880"/>
      <c r="O177" s="873"/>
    </row>
    <row r="178" spans="1:15" ht="15" customHeight="1" x14ac:dyDescent="0.4">
      <c r="A178" s="875">
        <v>178</v>
      </c>
      <c r="B178" s="876"/>
      <c r="C178" s="885"/>
      <c r="D178" s="885"/>
      <c r="E178" s="877"/>
      <c r="F178" s="918" t="s">
        <v>382</v>
      </c>
      <c r="G178" s="877"/>
      <c r="H178" s="887"/>
      <c r="I178" s="887"/>
      <c r="J178" s="887"/>
      <c r="K178" s="887"/>
      <c r="L178" s="887"/>
      <c r="M178" s="887"/>
      <c r="N178" s="880"/>
      <c r="O178" s="873"/>
    </row>
    <row r="179" spans="1:15" s="920" customFormat="1" ht="15" customHeight="1" x14ac:dyDescent="0.4">
      <c r="A179" s="875">
        <v>179</v>
      </c>
      <c r="B179" s="876"/>
      <c r="C179" s="885"/>
      <c r="D179" s="885"/>
      <c r="E179" s="888"/>
      <c r="F179" s="919" t="s">
        <v>525</v>
      </c>
      <c r="G179" s="888"/>
      <c r="H179" s="911"/>
      <c r="I179" s="911"/>
      <c r="J179" s="912"/>
      <c r="K179" s="912"/>
      <c r="L179" s="912"/>
      <c r="M179" s="911"/>
      <c r="N179" s="880"/>
      <c r="O179" s="873"/>
    </row>
    <row r="180" spans="1:15" ht="15" customHeight="1" thickBot="1" x14ac:dyDescent="0.45">
      <c r="A180" s="875">
        <v>180</v>
      </c>
      <c r="B180" s="876"/>
      <c r="C180" s="885"/>
      <c r="D180" s="885"/>
      <c r="E180" s="877"/>
      <c r="F180" s="885" t="s">
        <v>531</v>
      </c>
      <c r="G180" s="877"/>
      <c r="H180" s="887"/>
      <c r="I180" s="887"/>
      <c r="J180" s="887"/>
      <c r="K180" s="887"/>
      <c r="L180" s="887"/>
      <c r="M180" s="887"/>
      <c r="N180" s="880"/>
      <c r="O180" s="873"/>
    </row>
    <row r="181" spans="1:15" ht="15" customHeight="1" thickBot="1" x14ac:dyDescent="0.45">
      <c r="A181" s="875">
        <v>181</v>
      </c>
      <c r="B181" s="876"/>
      <c r="C181" s="885"/>
      <c r="D181" s="900"/>
      <c r="E181" s="898" t="s">
        <v>530</v>
      </c>
      <c r="F181" s="885"/>
      <c r="G181" s="877"/>
      <c r="H181" s="892">
        <f t="shared" ref="H181:M181" si="29">SUM(H174:H178,H180)</f>
        <v>0</v>
      </c>
      <c r="I181" s="892">
        <f t="shared" si="29"/>
        <v>0</v>
      </c>
      <c r="J181" s="892">
        <f t="shared" si="29"/>
        <v>0</v>
      </c>
      <c r="K181" s="892">
        <f t="shared" si="29"/>
        <v>0</v>
      </c>
      <c r="L181" s="892">
        <f t="shared" si="29"/>
        <v>0</v>
      </c>
      <c r="M181" s="892">
        <f t="shared" si="29"/>
        <v>0</v>
      </c>
      <c r="N181" s="880"/>
      <c r="O181" s="873"/>
    </row>
    <row r="182" spans="1:15" ht="15" customHeight="1" thickBot="1" x14ac:dyDescent="0.45">
      <c r="A182" s="875">
        <v>182</v>
      </c>
      <c r="B182" s="876"/>
      <c r="C182" s="885"/>
      <c r="D182" s="904"/>
      <c r="E182" s="885"/>
      <c r="F182" s="877"/>
      <c r="G182" s="877"/>
      <c r="H182" s="912"/>
      <c r="I182" s="912"/>
      <c r="J182" s="912"/>
      <c r="K182" s="912"/>
      <c r="L182" s="912"/>
      <c r="M182" s="912"/>
      <c r="N182" s="880"/>
      <c r="O182" s="873"/>
    </row>
    <row r="183" spans="1:15" ht="15" customHeight="1" thickBot="1" x14ac:dyDescent="0.45">
      <c r="A183" s="875">
        <v>183</v>
      </c>
      <c r="B183" s="876"/>
      <c r="C183" s="885"/>
      <c r="D183" s="900"/>
      <c r="E183" s="898" t="s">
        <v>374</v>
      </c>
      <c r="F183" s="877"/>
      <c r="G183" s="877"/>
      <c r="H183" s="892">
        <f t="shared" ref="H183:M183" si="30">H181+H171</f>
        <v>0</v>
      </c>
      <c r="I183" s="892">
        <f t="shared" si="30"/>
        <v>0</v>
      </c>
      <c r="J183" s="892">
        <f t="shared" si="30"/>
        <v>0</v>
      </c>
      <c r="K183" s="892">
        <f t="shared" si="30"/>
        <v>0</v>
      </c>
      <c r="L183" s="892">
        <f t="shared" si="30"/>
        <v>0</v>
      </c>
      <c r="M183" s="892">
        <f t="shared" si="30"/>
        <v>0</v>
      </c>
      <c r="N183" s="880"/>
      <c r="O183" s="873"/>
    </row>
    <row r="184" spans="1:15" x14ac:dyDescent="0.4">
      <c r="A184" s="875">
        <v>184</v>
      </c>
      <c r="B184" s="926"/>
      <c r="C184" s="927"/>
      <c r="D184" s="927"/>
      <c r="E184" s="927"/>
      <c r="F184" s="927"/>
      <c r="G184" s="927"/>
      <c r="H184" s="927"/>
      <c r="I184" s="927"/>
      <c r="J184" s="927"/>
      <c r="K184" s="927"/>
      <c r="L184" s="927"/>
      <c r="M184" s="927"/>
      <c r="N184" s="928"/>
      <c r="O184" s="873"/>
    </row>
  </sheetData>
  <sheetProtection formatRows="0" insertRows="0"/>
  <mergeCells count="14">
    <mergeCell ref="K2:M2"/>
    <mergeCell ref="K3:M3"/>
    <mergeCell ref="A5:M5"/>
    <mergeCell ref="H101:H102"/>
    <mergeCell ref="C116:D116"/>
    <mergeCell ref="C118:D118"/>
    <mergeCell ref="C119:D119"/>
    <mergeCell ref="C120:D120"/>
    <mergeCell ref="C105:D105"/>
    <mergeCell ref="C106:D106"/>
    <mergeCell ref="C107:D107"/>
    <mergeCell ref="C108:D108"/>
    <mergeCell ref="C109:D109"/>
    <mergeCell ref="C117:D117"/>
  </mergeCells>
  <dataValidations count="3">
    <dataValidation allowBlank="1" showInputMessage="1" showErrorMessage="1" prompt="Please enter text" sqref="F149:F153 F174:F178 F164:F168 F116:F120 F105:F109 F126:F130 F137:F141" xr:uid="{51FA70E5-342B-4D94-9DBF-CD161DDED060}"/>
    <dataValidation type="custom" allowBlank="1" showInputMessage="1" showErrorMessage="1" error="Decimal values larger than or equal to 0 and the text &quot;N/A&quot; are accepted" prompt="Please enter a number larger than or equal to 0. _x000a_Enter &quot;N/A&quot; if this does not apply" sqref="H74:M74" xr:uid="{47B63C5B-51B2-4E7F-9BA0-882AE9F40EC1}">
      <formula1>OR(AND(ISNUMBER(H74),H74&gt;=0),AND(ISTEXT(H74),H74="N/A"))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O74" xr:uid="{386DBB8A-D9EF-4797-A9C8-D8D65FC436CC}">
      <formula1>OR(AND(ISNUMBER(O74),O74&gt;=0),AND(ISTEXT(O74),O74="N/A"))</formula1>
    </dataValidation>
  </dataValidations>
  <pageMargins left="0.70866141732283472" right="0.70866141732283472" top="0.74803149606299213" bottom="0.74803149606299213" header="0.31496062992125984" footer="0.31496062992125984"/>
  <pageSetup paperSize="9" scale="45" fitToHeight="4" orientation="landscape" cellComments="asDisplayed" r:id="rId1"/>
  <headerFooter>
    <oddHeader>&amp;CCommerce Commission Information Disclosure Template</oddHeader>
    <oddFooter>&amp;L&amp;F&amp;C&amp;P&amp;R&amp;A</oddFooter>
  </headerFooter>
  <rowBreaks count="2" manualBreakCount="2">
    <brk id="74" max="18" man="1"/>
    <brk id="134" max="1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CA912-8ED0-44E3-BC03-17CF804122B9}">
  <sheetPr>
    <tabColor rgb="FF92D050"/>
    <pageSetUpPr fitToPage="1"/>
  </sheetPr>
  <dimension ref="A1:O55"/>
  <sheetViews>
    <sheetView showGridLines="0" view="pageBreakPreview" zoomScaleNormal="100" zoomScaleSheetLayoutView="100" workbookViewId="0">
      <selection activeCell="A5" sqref="A5:N5"/>
    </sheetView>
  </sheetViews>
  <sheetFormatPr defaultColWidth="9.1328125" defaultRowHeight="13.15" x14ac:dyDescent="0.4"/>
  <cols>
    <col min="1" max="1" width="4.1328125" style="874" customWidth="1"/>
    <col min="2" max="2" width="3.59765625" style="874" customWidth="1"/>
    <col min="3" max="3" width="6.1328125" style="874" customWidth="1"/>
    <col min="4" max="4" width="2.265625" style="874" customWidth="1"/>
    <col min="5" max="5" width="52.3984375" style="874" customWidth="1"/>
    <col min="6" max="6" width="3" style="874" customWidth="1"/>
    <col min="7" max="8" width="3.265625" style="874" customWidth="1"/>
    <col min="9" max="14" width="16.1328125" style="874" customWidth="1"/>
    <col min="15" max="15" width="2.265625" style="874" customWidth="1"/>
    <col min="16" max="16384" width="9.1328125" style="874"/>
  </cols>
  <sheetData>
    <row r="1" spans="1:15" ht="15" customHeight="1" x14ac:dyDescent="0.4">
      <c r="A1" s="785"/>
      <c r="B1" s="775"/>
      <c r="C1" s="775"/>
      <c r="D1" s="775"/>
      <c r="E1" s="775"/>
      <c r="F1" s="775"/>
      <c r="G1" s="775"/>
      <c r="H1" s="775"/>
      <c r="I1" s="775"/>
      <c r="J1" s="775"/>
      <c r="K1" s="775"/>
      <c r="L1" s="775"/>
      <c r="M1" s="775"/>
      <c r="N1" s="775"/>
      <c r="O1" s="774"/>
    </row>
    <row r="2" spans="1:15" ht="18" customHeight="1" x14ac:dyDescent="0.5">
      <c r="A2" s="786"/>
      <c r="B2" s="769"/>
      <c r="C2" s="769"/>
      <c r="D2" s="769"/>
      <c r="E2" s="769"/>
      <c r="F2" s="769"/>
      <c r="G2" s="769"/>
      <c r="H2" s="769"/>
      <c r="I2" s="769"/>
      <c r="J2" s="769"/>
      <c r="K2" s="865" t="s">
        <v>8</v>
      </c>
      <c r="L2" s="1267" t="s">
        <v>431</v>
      </c>
      <c r="M2" s="1267"/>
      <c r="N2" s="1267"/>
      <c r="O2" s="768"/>
    </row>
    <row r="3" spans="1:15" ht="18" customHeight="1" x14ac:dyDescent="0.5">
      <c r="A3" s="786"/>
      <c r="B3" s="769"/>
      <c r="C3" s="769"/>
      <c r="D3" s="769"/>
      <c r="E3" s="769"/>
      <c r="F3" s="769"/>
      <c r="G3" s="769"/>
      <c r="H3" s="769"/>
      <c r="I3" s="769"/>
      <c r="J3" s="769"/>
      <c r="K3" s="865" t="s">
        <v>511</v>
      </c>
      <c r="L3" s="1268"/>
      <c r="M3" s="1268"/>
      <c r="N3" s="1268"/>
      <c r="O3" s="768"/>
    </row>
    <row r="4" spans="1:15" ht="21" x14ac:dyDescent="0.65">
      <c r="A4" s="866" t="s">
        <v>1126</v>
      </c>
      <c r="B4" s="867"/>
      <c r="C4" s="769"/>
      <c r="D4" s="769"/>
      <c r="E4" s="769"/>
      <c r="F4" s="769"/>
      <c r="G4" s="769"/>
      <c r="H4" s="769"/>
      <c r="I4" s="769"/>
      <c r="J4" s="769"/>
      <c r="K4" s="769"/>
      <c r="L4" s="769"/>
      <c r="M4" s="769"/>
      <c r="N4" s="769"/>
      <c r="O4" s="768"/>
    </row>
    <row r="5" spans="1:15" s="929" customFormat="1" ht="59.25" customHeight="1" x14ac:dyDescent="0.4">
      <c r="A5" s="1272" t="s">
        <v>1190</v>
      </c>
      <c r="B5" s="1273"/>
      <c r="C5" s="1273"/>
      <c r="D5" s="1273"/>
      <c r="E5" s="1273"/>
      <c r="F5" s="1273"/>
      <c r="G5" s="1273"/>
      <c r="H5" s="1273"/>
      <c r="I5" s="1273"/>
      <c r="J5" s="1273"/>
      <c r="K5" s="1273"/>
      <c r="L5" s="1273"/>
      <c r="M5" s="1273"/>
      <c r="N5" s="1273"/>
      <c r="O5" s="869"/>
    </row>
    <row r="6" spans="1:15" ht="15" customHeight="1" x14ac:dyDescent="0.4">
      <c r="A6" s="872" t="s">
        <v>138</v>
      </c>
      <c r="B6" s="868"/>
      <c r="C6" s="868"/>
      <c r="D6" s="769"/>
      <c r="E6" s="769"/>
      <c r="F6" s="769"/>
      <c r="G6" s="769"/>
      <c r="H6" s="769"/>
      <c r="I6" s="769"/>
      <c r="J6" s="769"/>
      <c r="K6" s="769"/>
      <c r="L6" s="769"/>
      <c r="M6" s="769"/>
      <c r="N6" s="769"/>
      <c r="O6" s="768"/>
    </row>
    <row r="7" spans="1:15" ht="15" customHeight="1" x14ac:dyDescent="0.4">
      <c r="A7" s="875">
        <v>7</v>
      </c>
      <c r="B7" s="939"/>
      <c r="C7" s="878"/>
      <c r="D7" s="877"/>
      <c r="E7" s="877"/>
      <c r="F7" s="877"/>
      <c r="G7" s="877"/>
      <c r="H7" s="879"/>
      <c r="I7" s="879" t="s">
        <v>16</v>
      </c>
      <c r="J7" s="879" t="s">
        <v>512</v>
      </c>
      <c r="K7" s="879" t="s">
        <v>513</v>
      </c>
      <c r="L7" s="879" t="s">
        <v>514</v>
      </c>
      <c r="M7" s="879" t="s">
        <v>515</v>
      </c>
      <c r="N7" s="879" t="s">
        <v>516</v>
      </c>
      <c r="O7" s="940"/>
    </row>
    <row r="8" spans="1:15" ht="21.75" customHeight="1" x14ac:dyDescent="0.5">
      <c r="A8" s="875">
        <v>8</v>
      </c>
      <c r="B8" s="939"/>
      <c r="C8" s="941" t="s">
        <v>1044</v>
      </c>
      <c r="D8" s="881"/>
      <c r="E8" s="877"/>
      <c r="F8" s="877"/>
      <c r="G8" s="877"/>
      <c r="H8" s="942"/>
      <c r="I8" s="943" t="s">
        <v>517</v>
      </c>
      <c r="J8" s="882"/>
      <c r="K8" s="882"/>
      <c r="L8" s="882"/>
      <c r="M8" s="882"/>
      <c r="N8" s="882"/>
      <c r="O8" s="940"/>
    </row>
    <row r="9" spans="1:15" ht="15" customHeight="1" x14ac:dyDescent="0.4">
      <c r="A9" s="875">
        <v>9</v>
      </c>
      <c r="B9" s="939"/>
      <c r="C9" s="904"/>
      <c r="D9" s="904"/>
      <c r="E9" s="655" t="s">
        <v>348</v>
      </c>
      <c r="F9" s="885"/>
      <c r="G9" s="885"/>
      <c r="H9" s="877"/>
      <c r="I9" s="887"/>
      <c r="J9" s="887"/>
      <c r="K9" s="887"/>
      <c r="L9" s="887"/>
      <c r="M9" s="887"/>
      <c r="N9" s="887"/>
      <c r="O9" s="940"/>
    </row>
    <row r="10" spans="1:15" ht="15" customHeight="1" x14ac:dyDescent="0.4">
      <c r="A10" s="875">
        <v>10</v>
      </c>
      <c r="B10" s="939"/>
      <c r="C10" s="904"/>
      <c r="D10" s="904"/>
      <c r="E10" s="655" t="s">
        <v>349</v>
      </c>
      <c r="F10" s="885"/>
      <c r="G10" s="885"/>
      <c r="H10" s="877"/>
      <c r="I10" s="887"/>
      <c r="J10" s="887"/>
      <c r="K10" s="887"/>
      <c r="L10" s="887"/>
      <c r="M10" s="887"/>
      <c r="N10" s="887"/>
      <c r="O10" s="940"/>
    </row>
    <row r="11" spans="1:15" ht="15" customHeight="1" x14ac:dyDescent="0.4">
      <c r="A11" s="875">
        <v>11</v>
      </c>
      <c r="B11" s="939"/>
      <c r="C11" s="904"/>
      <c r="D11" s="904"/>
      <c r="E11" s="655" t="s">
        <v>350</v>
      </c>
      <c r="F11" s="885"/>
      <c r="G11" s="885"/>
      <c r="H11" s="877"/>
      <c r="I11" s="887"/>
      <c r="J11" s="887"/>
      <c r="K11" s="887"/>
      <c r="L11" s="887"/>
      <c r="M11" s="887"/>
      <c r="N11" s="887"/>
      <c r="O11" s="940"/>
    </row>
    <row r="12" spans="1:15" ht="15" customHeight="1" x14ac:dyDescent="0.4">
      <c r="A12" s="875">
        <v>12</v>
      </c>
      <c r="B12" s="939"/>
      <c r="C12" s="904"/>
      <c r="D12" s="904"/>
      <c r="E12" s="655" t="s">
        <v>351</v>
      </c>
      <c r="F12" s="885"/>
      <c r="G12" s="885"/>
      <c r="H12" s="877"/>
      <c r="I12" s="887"/>
      <c r="J12" s="887"/>
      <c r="K12" s="887"/>
      <c r="L12" s="887"/>
      <c r="M12" s="887"/>
      <c r="N12" s="887"/>
      <c r="O12" s="940"/>
    </row>
    <row r="13" spans="1:15" ht="15" customHeight="1" x14ac:dyDescent="0.4">
      <c r="A13" s="875">
        <v>13</v>
      </c>
      <c r="B13" s="939"/>
      <c r="C13" s="904"/>
      <c r="D13" s="897"/>
      <c r="E13" s="655" t="s">
        <v>1027</v>
      </c>
      <c r="F13" s="885"/>
      <c r="G13" s="885"/>
      <c r="H13" s="877"/>
      <c r="I13" s="887"/>
      <c r="J13" s="887"/>
      <c r="K13" s="887"/>
      <c r="L13" s="887"/>
      <c r="M13" s="887"/>
      <c r="N13" s="887"/>
      <c r="O13" s="940"/>
    </row>
    <row r="14" spans="1:15" ht="15" customHeight="1" thickBot="1" x14ac:dyDescent="0.45">
      <c r="A14" s="875">
        <v>14</v>
      </c>
      <c r="B14" s="939"/>
      <c r="C14" s="904"/>
      <c r="D14" s="904"/>
      <c r="E14" s="655" t="s">
        <v>346</v>
      </c>
      <c r="F14" s="885"/>
      <c r="G14" s="885"/>
      <c r="H14" s="877"/>
      <c r="I14" s="887"/>
      <c r="J14" s="887"/>
      <c r="K14" s="887"/>
      <c r="L14" s="887"/>
      <c r="M14" s="887"/>
      <c r="N14" s="887"/>
      <c r="O14" s="940"/>
    </row>
    <row r="15" spans="1:15" ht="15" customHeight="1" thickBot="1" x14ac:dyDescent="0.45">
      <c r="A15" s="875">
        <v>15</v>
      </c>
      <c r="B15" s="939"/>
      <c r="C15" s="904"/>
      <c r="D15" s="411" t="s">
        <v>124</v>
      </c>
      <c r="E15" s="411"/>
      <c r="F15" s="885"/>
      <c r="G15" s="885"/>
      <c r="H15" s="877"/>
      <c r="I15" s="947">
        <f>SUM(I9:I14)</f>
        <v>0</v>
      </c>
      <c r="J15" s="947">
        <f t="shared" ref="J15:N15" si="0">SUM(J9:J14)</f>
        <v>0</v>
      </c>
      <c r="K15" s="947">
        <f t="shared" si="0"/>
        <v>0</v>
      </c>
      <c r="L15" s="947">
        <f t="shared" si="0"/>
        <v>0</v>
      </c>
      <c r="M15" s="947">
        <f t="shared" si="0"/>
        <v>0</v>
      </c>
      <c r="N15" s="947">
        <f t="shared" si="0"/>
        <v>0</v>
      </c>
      <c r="O15" s="940"/>
    </row>
    <row r="16" spans="1:15" ht="15" customHeight="1" x14ac:dyDescent="0.4">
      <c r="A16" s="875">
        <v>16</v>
      </c>
      <c r="B16" s="939"/>
      <c r="C16" s="904"/>
      <c r="D16" s="897"/>
      <c r="E16" s="655" t="s">
        <v>333</v>
      </c>
      <c r="F16" s="885"/>
      <c r="G16" s="885"/>
      <c r="H16" s="877"/>
      <c r="I16" s="887"/>
      <c r="J16" s="887"/>
      <c r="K16" s="887"/>
      <c r="L16" s="887"/>
      <c r="M16" s="887"/>
      <c r="N16" s="887"/>
      <c r="O16" s="940"/>
    </row>
    <row r="17" spans="1:15" ht="15" customHeight="1" x14ac:dyDescent="0.4">
      <c r="A17" s="875">
        <v>17</v>
      </c>
      <c r="B17" s="939"/>
      <c r="C17" s="904"/>
      <c r="D17" s="898"/>
      <c r="E17" s="655" t="s">
        <v>1102</v>
      </c>
      <c r="F17" s="885"/>
      <c r="G17" s="885"/>
      <c r="H17" s="877"/>
      <c r="I17" s="887"/>
      <c r="J17" s="887"/>
      <c r="K17" s="887"/>
      <c r="L17" s="887"/>
      <c r="M17" s="887"/>
      <c r="N17" s="887"/>
      <c r="O17" s="940"/>
    </row>
    <row r="18" spans="1:15" ht="15" customHeight="1" thickBot="1" x14ac:dyDescent="0.45">
      <c r="A18" s="875">
        <v>18</v>
      </c>
      <c r="B18" s="939"/>
      <c r="C18" s="878"/>
      <c r="D18" s="877"/>
      <c r="E18" s="655" t="s">
        <v>334</v>
      </c>
      <c r="F18" s="877"/>
      <c r="G18" s="877"/>
      <c r="H18" s="879"/>
      <c r="I18" s="887"/>
      <c r="J18" s="887"/>
      <c r="K18" s="887"/>
      <c r="L18" s="887"/>
      <c r="M18" s="887"/>
      <c r="N18" s="887"/>
      <c r="O18" s="940"/>
    </row>
    <row r="19" spans="1:15" ht="15" customHeight="1" thickBot="1" x14ac:dyDescent="0.45">
      <c r="A19" s="875">
        <v>19</v>
      </c>
      <c r="B19" s="939"/>
      <c r="C19" s="881"/>
      <c r="D19" s="411" t="s">
        <v>125</v>
      </c>
      <c r="E19" s="411"/>
      <c r="F19" s="877"/>
      <c r="G19" s="877"/>
      <c r="H19" s="903" t="s">
        <v>432</v>
      </c>
      <c r="I19" s="947">
        <f>SUM(I16:I18)</f>
        <v>0</v>
      </c>
      <c r="J19" s="947">
        <f t="shared" ref="J19:N19" si="1">SUM(J16:J18)</f>
        <v>0</v>
      </c>
      <c r="K19" s="947">
        <f t="shared" si="1"/>
        <v>0</v>
      </c>
      <c r="L19" s="947">
        <f t="shared" si="1"/>
        <v>0</v>
      </c>
      <c r="M19" s="947">
        <f t="shared" si="1"/>
        <v>0</v>
      </c>
      <c r="N19" s="947">
        <f t="shared" si="1"/>
        <v>0</v>
      </c>
      <c r="O19" s="940"/>
    </row>
    <row r="20" spans="1:15" ht="15" customHeight="1" thickBot="1" x14ac:dyDescent="0.45">
      <c r="A20" s="875">
        <v>20</v>
      </c>
      <c r="B20" s="939"/>
      <c r="C20" s="881"/>
      <c r="D20" s="944" t="s">
        <v>1042</v>
      </c>
      <c r="E20" s="411"/>
      <c r="F20" s="877"/>
      <c r="G20" s="877"/>
      <c r="H20" s="903"/>
      <c r="I20" s="947">
        <f>I15+I19</f>
        <v>0</v>
      </c>
      <c r="J20" s="947">
        <f t="shared" ref="J20:N20" si="2">J15+J19</f>
        <v>0</v>
      </c>
      <c r="K20" s="947">
        <f t="shared" si="2"/>
        <v>0</v>
      </c>
      <c r="L20" s="947">
        <f t="shared" si="2"/>
        <v>0</v>
      </c>
      <c r="M20" s="947">
        <f t="shared" si="2"/>
        <v>0</v>
      </c>
      <c r="N20" s="947">
        <f t="shared" si="2"/>
        <v>0</v>
      </c>
      <c r="O20" s="940"/>
    </row>
    <row r="21" spans="1:15" ht="15" customHeight="1" x14ac:dyDescent="0.4">
      <c r="A21" s="875">
        <v>21</v>
      </c>
      <c r="B21" s="939"/>
      <c r="C21" s="881"/>
      <c r="D21" s="944"/>
      <c r="E21" s="411"/>
      <c r="F21" s="877"/>
      <c r="G21" s="877"/>
      <c r="H21" s="903"/>
      <c r="I21" s="879"/>
      <c r="J21" s="879"/>
      <c r="K21" s="879"/>
      <c r="L21" s="879"/>
      <c r="M21" s="879"/>
      <c r="N21" s="879"/>
      <c r="O21" s="940"/>
    </row>
    <row r="22" spans="1:15" ht="13.5" customHeight="1" x14ac:dyDescent="0.5">
      <c r="A22" s="875">
        <v>22</v>
      </c>
      <c r="B22" s="939"/>
      <c r="C22" s="907" t="s">
        <v>1045</v>
      </c>
      <c r="D22" s="904"/>
      <c r="E22" s="904"/>
      <c r="F22" s="888"/>
      <c r="G22" s="888"/>
      <c r="H22" s="888"/>
      <c r="I22" s="878"/>
      <c r="J22" s="878"/>
      <c r="K22" s="877"/>
      <c r="L22" s="877"/>
      <c r="M22" s="877"/>
      <c r="N22" s="878"/>
      <c r="O22" s="940"/>
    </row>
    <row r="23" spans="1:15" ht="15" customHeight="1" x14ac:dyDescent="0.4">
      <c r="A23" s="875">
        <v>23</v>
      </c>
      <c r="B23" s="939"/>
      <c r="C23" s="904"/>
      <c r="D23" s="904"/>
      <c r="E23" s="878" t="s">
        <v>116</v>
      </c>
      <c r="F23" s="878"/>
      <c r="G23" s="888"/>
      <c r="H23" s="877"/>
      <c r="I23" s="887"/>
      <c r="J23" s="887"/>
      <c r="K23" s="887"/>
      <c r="L23" s="887"/>
      <c r="M23" s="887"/>
      <c r="N23" s="887"/>
      <c r="O23" s="940"/>
    </row>
    <row r="24" spans="1:15" ht="15" customHeight="1" x14ac:dyDescent="0.4">
      <c r="A24" s="875">
        <v>24</v>
      </c>
      <c r="B24" s="939"/>
      <c r="C24" s="904"/>
      <c r="D24" s="904"/>
      <c r="E24" s="878" t="s">
        <v>117</v>
      </c>
      <c r="F24" s="878"/>
      <c r="G24" s="888"/>
      <c r="H24" s="877"/>
      <c r="I24" s="887"/>
      <c r="J24" s="887"/>
      <c r="K24" s="887"/>
      <c r="L24" s="887"/>
      <c r="M24" s="887"/>
      <c r="N24" s="887"/>
      <c r="O24" s="940"/>
    </row>
    <row r="25" spans="1:15" ht="15" customHeight="1" x14ac:dyDescent="0.4">
      <c r="A25" s="875">
        <v>25</v>
      </c>
      <c r="B25" s="915"/>
      <c r="C25" s="904"/>
      <c r="D25" s="904"/>
      <c r="E25" s="898"/>
      <c r="F25" s="888"/>
      <c r="G25" s="888"/>
      <c r="H25" s="877"/>
      <c r="I25" s="888"/>
      <c r="J25" s="877"/>
      <c r="K25" s="888"/>
      <c r="L25" s="877"/>
      <c r="M25" s="888"/>
      <c r="N25" s="877"/>
      <c r="O25" s="940"/>
    </row>
    <row r="26" spans="1:15" ht="17.25" customHeight="1" x14ac:dyDescent="0.4">
      <c r="A26" s="875">
        <v>26</v>
      </c>
      <c r="B26" s="915"/>
      <c r="C26" s="904"/>
      <c r="D26" s="904"/>
      <c r="E26" s="898"/>
      <c r="F26" s="888"/>
      <c r="G26" s="888"/>
      <c r="H26" s="877"/>
      <c r="I26" s="879" t="s">
        <v>16</v>
      </c>
      <c r="J26" s="879" t="s">
        <v>512</v>
      </c>
      <c r="K26" s="879" t="s">
        <v>513</v>
      </c>
      <c r="L26" s="879" t="s">
        <v>514</v>
      </c>
      <c r="M26" s="879" t="s">
        <v>515</v>
      </c>
      <c r="N26" s="879" t="s">
        <v>516</v>
      </c>
      <c r="O26" s="940"/>
    </row>
    <row r="27" spans="1:15" ht="22.5" customHeight="1" x14ac:dyDescent="0.5">
      <c r="A27" s="875">
        <v>27</v>
      </c>
      <c r="B27" s="939"/>
      <c r="C27" s="941" t="s">
        <v>1044</v>
      </c>
      <c r="D27" s="881"/>
      <c r="E27" s="877"/>
      <c r="F27" s="877"/>
      <c r="G27" s="877"/>
      <c r="H27" s="942"/>
      <c r="I27" s="943" t="s">
        <v>545</v>
      </c>
      <c r="J27" s="882"/>
      <c r="K27" s="882"/>
      <c r="L27" s="882"/>
      <c r="M27" s="882"/>
      <c r="N27" s="882"/>
      <c r="O27" s="940"/>
    </row>
    <row r="28" spans="1:15" ht="15" customHeight="1" x14ac:dyDescent="0.4">
      <c r="A28" s="875">
        <v>28</v>
      </c>
      <c r="B28" s="939"/>
      <c r="C28" s="904"/>
      <c r="D28" s="904"/>
      <c r="E28" s="655" t="s">
        <v>348</v>
      </c>
      <c r="F28" s="885"/>
      <c r="G28" s="885"/>
      <c r="H28" s="877"/>
      <c r="I28" s="887"/>
      <c r="J28" s="887"/>
      <c r="K28" s="887"/>
      <c r="L28" s="887"/>
      <c r="M28" s="887"/>
      <c r="N28" s="887"/>
      <c r="O28" s="940"/>
    </row>
    <row r="29" spans="1:15" ht="15" customHeight="1" x14ac:dyDescent="0.4">
      <c r="A29" s="875">
        <v>29</v>
      </c>
      <c r="B29" s="939"/>
      <c r="C29" s="904"/>
      <c r="D29" s="904"/>
      <c r="E29" s="655" t="s">
        <v>349</v>
      </c>
      <c r="F29" s="885"/>
      <c r="G29" s="885"/>
      <c r="H29" s="877"/>
      <c r="I29" s="887"/>
      <c r="J29" s="887"/>
      <c r="K29" s="887"/>
      <c r="L29" s="887"/>
      <c r="M29" s="887"/>
      <c r="N29" s="887"/>
      <c r="O29" s="940"/>
    </row>
    <row r="30" spans="1:15" ht="15" customHeight="1" x14ac:dyDescent="0.4">
      <c r="A30" s="875">
        <v>30</v>
      </c>
      <c r="B30" s="939"/>
      <c r="C30" s="904"/>
      <c r="D30" s="904"/>
      <c r="E30" s="655" t="s">
        <v>350</v>
      </c>
      <c r="F30" s="885"/>
      <c r="G30" s="885"/>
      <c r="H30" s="877"/>
      <c r="I30" s="887"/>
      <c r="J30" s="887"/>
      <c r="K30" s="887"/>
      <c r="L30" s="887"/>
      <c r="M30" s="887"/>
      <c r="N30" s="887"/>
      <c r="O30" s="940"/>
    </row>
    <row r="31" spans="1:15" ht="15" customHeight="1" x14ac:dyDescent="0.4">
      <c r="A31" s="875">
        <v>31</v>
      </c>
      <c r="B31" s="939"/>
      <c r="C31" s="904"/>
      <c r="D31" s="904"/>
      <c r="E31" s="655" t="s">
        <v>351</v>
      </c>
      <c r="F31" s="885"/>
      <c r="G31" s="885"/>
      <c r="H31" s="877"/>
      <c r="I31" s="887"/>
      <c r="J31" s="887"/>
      <c r="K31" s="887"/>
      <c r="L31" s="887"/>
      <c r="M31" s="887"/>
      <c r="N31" s="887"/>
      <c r="O31" s="940"/>
    </row>
    <row r="32" spans="1:15" ht="15" customHeight="1" x14ac:dyDescent="0.4">
      <c r="A32" s="875">
        <v>32</v>
      </c>
      <c r="B32" s="939"/>
      <c r="C32" s="904"/>
      <c r="D32" s="897"/>
      <c r="E32" s="655" t="s">
        <v>1027</v>
      </c>
      <c r="F32" s="885"/>
      <c r="G32" s="885"/>
      <c r="H32" s="877"/>
      <c r="I32" s="887"/>
      <c r="J32" s="887"/>
      <c r="K32" s="887"/>
      <c r="L32" s="887"/>
      <c r="M32" s="887"/>
      <c r="N32" s="887"/>
      <c r="O32" s="940"/>
    </row>
    <row r="33" spans="1:15" ht="15" customHeight="1" thickBot="1" x14ac:dyDescent="0.45">
      <c r="A33" s="875">
        <v>33</v>
      </c>
      <c r="B33" s="939"/>
      <c r="C33" s="904"/>
      <c r="D33" s="904"/>
      <c r="E33" s="655" t="s">
        <v>346</v>
      </c>
      <c r="F33" s="885"/>
      <c r="G33" s="885"/>
      <c r="H33" s="877"/>
      <c r="I33" s="887"/>
      <c r="J33" s="887"/>
      <c r="K33" s="887"/>
      <c r="L33" s="887"/>
      <c r="M33" s="887"/>
      <c r="N33" s="887"/>
      <c r="O33" s="940"/>
    </row>
    <row r="34" spans="1:15" ht="15" customHeight="1" thickBot="1" x14ac:dyDescent="0.45">
      <c r="A34" s="875">
        <v>34</v>
      </c>
      <c r="B34" s="939"/>
      <c r="C34" s="904"/>
      <c r="D34" s="411" t="s">
        <v>124</v>
      </c>
      <c r="E34" s="411"/>
      <c r="F34" s="885"/>
      <c r="G34" s="885"/>
      <c r="H34" s="877"/>
      <c r="I34" s="947">
        <f>SUM(I28:I33)</f>
        <v>0</v>
      </c>
      <c r="J34" s="947">
        <f t="shared" ref="J34" si="3">SUM(J28:J33)</f>
        <v>0</v>
      </c>
      <c r="K34" s="947">
        <f t="shared" ref="K34" si="4">SUM(K28:K33)</f>
        <v>0</v>
      </c>
      <c r="L34" s="947">
        <f t="shared" ref="L34" si="5">SUM(L28:L33)</f>
        <v>0</v>
      </c>
      <c r="M34" s="947">
        <f t="shared" ref="M34" si="6">SUM(M28:M33)</f>
        <v>0</v>
      </c>
      <c r="N34" s="947">
        <f t="shared" ref="N34" si="7">SUM(N28:N33)</f>
        <v>0</v>
      </c>
      <c r="O34" s="940"/>
    </row>
    <row r="35" spans="1:15" ht="15" customHeight="1" x14ac:dyDescent="0.4">
      <c r="A35" s="875">
        <v>35</v>
      </c>
      <c r="B35" s="939"/>
      <c r="C35" s="904"/>
      <c r="D35" s="897"/>
      <c r="E35" s="655" t="s">
        <v>333</v>
      </c>
      <c r="F35" s="885"/>
      <c r="G35" s="885"/>
      <c r="H35" s="877"/>
      <c r="I35" s="887"/>
      <c r="J35" s="887"/>
      <c r="K35" s="887"/>
      <c r="L35" s="887"/>
      <c r="M35" s="887"/>
      <c r="N35" s="887"/>
      <c r="O35" s="940"/>
    </row>
    <row r="36" spans="1:15" ht="15" customHeight="1" x14ac:dyDescent="0.4">
      <c r="A36" s="875">
        <v>36</v>
      </c>
      <c r="B36" s="939"/>
      <c r="C36" s="904"/>
      <c r="D36" s="898"/>
      <c r="E36" s="655" t="s">
        <v>1102</v>
      </c>
      <c r="F36" s="885"/>
      <c r="G36" s="885"/>
      <c r="H36" s="877"/>
      <c r="I36" s="887"/>
      <c r="J36" s="887"/>
      <c r="K36" s="887"/>
      <c r="L36" s="887"/>
      <c r="M36" s="887"/>
      <c r="N36" s="887"/>
      <c r="O36" s="940"/>
    </row>
    <row r="37" spans="1:15" ht="15" customHeight="1" thickBot="1" x14ac:dyDescent="0.45">
      <c r="A37" s="875">
        <v>37</v>
      </c>
      <c r="B37" s="939"/>
      <c r="C37" s="878"/>
      <c r="D37" s="877"/>
      <c r="E37" s="655" t="s">
        <v>334</v>
      </c>
      <c r="F37" s="877"/>
      <c r="G37" s="877"/>
      <c r="H37" s="879"/>
      <c r="I37" s="887"/>
      <c r="J37" s="887"/>
      <c r="K37" s="887"/>
      <c r="L37" s="887"/>
      <c r="M37" s="887"/>
      <c r="N37" s="887"/>
      <c r="O37" s="940"/>
    </row>
    <row r="38" spans="1:15" ht="15" customHeight="1" thickBot="1" x14ac:dyDescent="0.45">
      <c r="A38" s="875">
        <v>38</v>
      </c>
      <c r="B38" s="939"/>
      <c r="C38" s="881"/>
      <c r="D38" s="411" t="s">
        <v>125</v>
      </c>
      <c r="E38" s="411"/>
      <c r="F38" s="877"/>
      <c r="G38" s="877"/>
      <c r="H38" s="903" t="s">
        <v>432</v>
      </c>
      <c r="I38" s="947">
        <f>SUM(I35:I37)</f>
        <v>0</v>
      </c>
      <c r="J38" s="947">
        <f t="shared" ref="J38" si="8">SUM(J35:J37)</f>
        <v>0</v>
      </c>
      <c r="K38" s="947">
        <f t="shared" ref="K38" si="9">SUM(K35:K37)</f>
        <v>0</v>
      </c>
      <c r="L38" s="947">
        <f t="shared" ref="L38" si="10">SUM(L35:L37)</f>
        <v>0</v>
      </c>
      <c r="M38" s="947">
        <f t="shared" ref="M38" si="11">SUM(M35:M37)</f>
        <v>0</v>
      </c>
      <c r="N38" s="947">
        <f t="shared" ref="N38" si="12">SUM(N35:N37)</f>
        <v>0</v>
      </c>
      <c r="O38" s="940"/>
    </row>
    <row r="39" spans="1:15" ht="15" customHeight="1" thickBot="1" x14ac:dyDescent="0.45">
      <c r="A39" s="875">
        <v>39</v>
      </c>
      <c r="B39" s="939"/>
      <c r="C39" s="881"/>
      <c r="D39" s="944" t="s">
        <v>1042</v>
      </c>
      <c r="E39" s="411"/>
      <c r="F39" s="877"/>
      <c r="G39" s="877"/>
      <c r="H39" s="903"/>
      <c r="I39" s="947">
        <f>I34+I38</f>
        <v>0</v>
      </c>
      <c r="J39" s="947">
        <f t="shared" ref="J39" si="13">J34+J38</f>
        <v>0</v>
      </c>
      <c r="K39" s="947">
        <f t="shared" ref="K39" si="14">K34+K38</f>
        <v>0</v>
      </c>
      <c r="L39" s="947">
        <f t="shared" ref="L39" si="15">L34+L38</f>
        <v>0</v>
      </c>
      <c r="M39" s="947">
        <f t="shared" ref="M39" si="16">M34+M38</f>
        <v>0</v>
      </c>
      <c r="N39" s="947">
        <f t="shared" ref="N39" si="17">N34+N38</f>
        <v>0</v>
      </c>
      <c r="O39" s="940"/>
    </row>
    <row r="40" spans="1:15" ht="15" customHeight="1" x14ac:dyDescent="0.4">
      <c r="A40" s="875">
        <v>40</v>
      </c>
      <c r="B40" s="939"/>
      <c r="C40" s="878"/>
      <c r="D40" s="877"/>
      <c r="E40" s="877"/>
      <c r="F40" s="877"/>
      <c r="G40" s="877"/>
      <c r="H40" s="879"/>
      <c r="I40" s="879" t="s">
        <v>16</v>
      </c>
      <c r="J40" s="879" t="s">
        <v>512</v>
      </c>
      <c r="K40" s="879" t="s">
        <v>513</v>
      </c>
      <c r="L40" s="879" t="s">
        <v>514</v>
      </c>
      <c r="M40" s="879" t="s">
        <v>515</v>
      </c>
      <c r="N40" s="879" t="s">
        <v>516</v>
      </c>
      <c r="O40" s="940"/>
    </row>
    <row r="41" spans="1:15" ht="30" customHeight="1" x14ac:dyDescent="0.5">
      <c r="A41" s="875">
        <v>41</v>
      </c>
      <c r="B41" s="939"/>
      <c r="C41" s="907" t="s">
        <v>523</v>
      </c>
      <c r="D41" s="904"/>
      <c r="E41" s="898"/>
      <c r="F41" s="888"/>
      <c r="G41" s="888"/>
      <c r="H41" s="877"/>
      <c r="I41" s="948" t="s">
        <v>524</v>
      </c>
      <c r="J41" s="877"/>
      <c r="K41" s="877"/>
      <c r="L41" s="877"/>
      <c r="M41" s="877"/>
      <c r="N41" s="877"/>
      <c r="O41" s="940"/>
    </row>
    <row r="42" spans="1:15" ht="15" customHeight="1" x14ac:dyDescent="0.4">
      <c r="A42" s="875">
        <v>42</v>
      </c>
      <c r="B42" s="939"/>
      <c r="C42" s="904"/>
      <c r="D42" s="904"/>
      <c r="E42" s="655" t="s">
        <v>348</v>
      </c>
      <c r="F42" s="888"/>
      <c r="G42" s="888"/>
      <c r="H42" s="877"/>
      <c r="I42" s="910">
        <f>I9-I28</f>
        <v>0</v>
      </c>
      <c r="J42" s="910">
        <f t="shared" ref="J42:N42" si="18">J9-J28</f>
        <v>0</v>
      </c>
      <c r="K42" s="910">
        <f t="shared" si="18"/>
        <v>0</v>
      </c>
      <c r="L42" s="910">
        <f t="shared" si="18"/>
        <v>0</v>
      </c>
      <c r="M42" s="910">
        <f t="shared" si="18"/>
        <v>0</v>
      </c>
      <c r="N42" s="910">
        <f t="shared" si="18"/>
        <v>0</v>
      </c>
      <c r="O42" s="940"/>
    </row>
    <row r="43" spans="1:15" ht="15" customHeight="1" x14ac:dyDescent="0.4">
      <c r="A43" s="875">
        <v>43</v>
      </c>
      <c r="B43" s="939"/>
      <c r="C43" s="904"/>
      <c r="D43" s="904"/>
      <c r="E43" s="655" t="s">
        <v>349</v>
      </c>
      <c r="F43" s="888"/>
      <c r="G43" s="888"/>
      <c r="H43" s="877"/>
      <c r="I43" s="910">
        <f t="shared" ref="I43:N54" si="19">I10-I29</f>
        <v>0</v>
      </c>
      <c r="J43" s="910">
        <f t="shared" si="19"/>
        <v>0</v>
      </c>
      <c r="K43" s="910">
        <f t="shared" si="19"/>
        <v>0</v>
      </c>
      <c r="L43" s="910">
        <f t="shared" si="19"/>
        <v>0</v>
      </c>
      <c r="M43" s="910">
        <f t="shared" si="19"/>
        <v>0</v>
      </c>
      <c r="N43" s="910">
        <f t="shared" si="19"/>
        <v>0</v>
      </c>
      <c r="O43" s="940"/>
    </row>
    <row r="44" spans="1:15" ht="15" customHeight="1" x14ac:dyDescent="0.4">
      <c r="A44" s="875">
        <v>44</v>
      </c>
      <c r="B44" s="939"/>
      <c r="C44" s="904"/>
      <c r="D44" s="904"/>
      <c r="E44" s="655" t="s">
        <v>350</v>
      </c>
      <c r="F44" s="888"/>
      <c r="G44" s="888"/>
      <c r="H44" s="877"/>
      <c r="I44" s="910">
        <f t="shared" si="19"/>
        <v>0</v>
      </c>
      <c r="J44" s="910">
        <f t="shared" si="19"/>
        <v>0</v>
      </c>
      <c r="K44" s="910">
        <f t="shared" si="19"/>
        <v>0</v>
      </c>
      <c r="L44" s="910">
        <f t="shared" si="19"/>
        <v>0</v>
      </c>
      <c r="M44" s="910">
        <f t="shared" si="19"/>
        <v>0</v>
      </c>
      <c r="N44" s="910">
        <f t="shared" si="19"/>
        <v>0</v>
      </c>
      <c r="O44" s="940"/>
    </row>
    <row r="45" spans="1:15" ht="15" customHeight="1" x14ac:dyDescent="0.4">
      <c r="A45" s="875">
        <v>45</v>
      </c>
      <c r="B45" s="939"/>
      <c r="C45" s="904"/>
      <c r="D45" s="904"/>
      <c r="E45" s="655" t="s">
        <v>351</v>
      </c>
      <c r="F45" s="888"/>
      <c r="G45" s="888"/>
      <c r="H45" s="877"/>
      <c r="I45" s="910">
        <f t="shared" si="19"/>
        <v>0</v>
      </c>
      <c r="J45" s="910">
        <f t="shared" si="19"/>
        <v>0</v>
      </c>
      <c r="K45" s="910">
        <f t="shared" si="19"/>
        <v>0</v>
      </c>
      <c r="L45" s="910">
        <f t="shared" si="19"/>
        <v>0</v>
      </c>
      <c r="M45" s="910">
        <f t="shared" si="19"/>
        <v>0</v>
      </c>
      <c r="N45" s="910">
        <f t="shared" si="19"/>
        <v>0</v>
      </c>
      <c r="O45" s="940"/>
    </row>
    <row r="46" spans="1:15" ht="15" customHeight="1" x14ac:dyDescent="0.4">
      <c r="A46" s="875">
        <v>46</v>
      </c>
      <c r="B46" s="939"/>
      <c r="C46" s="904"/>
      <c r="D46" s="897"/>
      <c r="E46" s="655" t="s">
        <v>1097</v>
      </c>
      <c r="F46" s="885"/>
      <c r="G46" s="885"/>
      <c r="H46" s="877"/>
      <c r="I46" s="910">
        <f t="shared" si="19"/>
        <v>0</v>
      </c>
      <c r="J46" s="910">
        <f t="shared" si="19"/>
        <v>0</v>
      </c>
      <c r="K46" s="910">
        <f t="shared" si="19"/>
        <v>0</v>
      </c>
      <c r="L46" s="910">
        <f t="shared" si="19"/>
        <v>0</v>
      </c>
      <c r="M46" s="910">
        <f t="shared" si="19"/>
        <v>0</v>
      </c>
      <c r="N46" s="910">
        <f t="shared" si="19"/>
        <v>0</v>
      </c>
      <c r="O46" s="940"/>
    </row>
    <row r="47" spans="1:15" ht="15" customHeight="1" thickBot="1" x14ac:dyDescent="0.45">
      <c r="A47" s="875">
        <v>47</v>
      </c>
      <c r="B47" s="939"/>
      <c r="C47" s="904"/>
      <c r="D47" s="904"/>
      <c r="E47" s="655" t="s">
        <v>346</v>
      </c>
      <c r="F47" s="885"/>
      <c r="G47" s="885"/>
      <c r="H47" s="877"/>
      <c r="I47" s="932">
        <f t="shared" si="19"/>
        <v>0</v>
      </c>
      <c r="J47" s="932">
        <f t="shared" si="19"/>
        <v>0</v>
      </c>
      <c r="K47" s="932">
        <f t="shared" si="19"/>
        <v>0</v>
      </c>
      <c r="L47" s="932">
        <f t="shared" si="19"/>
        <v>0</v>
      </c>
      <c r="M47" s="932">
        <f t="shared" si="19"/>
        <v>0</v>
      </c>
      <c r="N47" s="932">
        <f t="shared" si="19"/>
        <v>0</v>
      </c>
      <c r="O47" s="940"/>
    </row>
    <row r="48" spans="1:15" ht="15" customHeight="1" thickBot="1" x14ac:dyDescent="0.45">
      <c r="A48" s="875">
        <v>48</v>
      </c>
      <c r="B48" s="939"/>
      <c r="C48" s="904"/>
      <c r="D48" s="411" t="s">
        <v>124</v>
      </c>
      <c r="E48" s="411"/>
      <c r="F48" s="885"/>
      <c r="G48" s="885"/>
      <c r="H48" s="877"/>
      <c r="I48" s="935">
        <f t="shared" si="19"/>
        <v>0</v>
      </c>
      <c r="J48" s="936">
        <f t="shared" si="19"/>
        <v>0</v>
      </c>
      <c r="K48" s="936">
        <f t="shared" si="19"/>
        <v>0</v>
      </c>
      <c r="L48" s="936">
        <f t="shared" si="19"/>
        <v>0</v>
      </c>
      <c r="M48" s="936">
        <f t="shared" si="19"/>
        <v>0</v>
      </c>
      <c r="N48" s="937">
        <f t="shared" si="19"/>
        <v>0</v>
      </c>
      <c r="O48" s="940"/>
    </row>
    <row r="49" spans="1:15" ht="15" customHeight="1" x14ac:dyDescent="0.4">
      <c r="A49" s="875">
        <v>49</v>
      </c>
      <c r="B49" s="939"/>
      <c r="C49" s="904"/>
      <c r="D49" s="897"/>
      <c r="E49" s="655" t="s">
        <v>333</v>
      </c>
      <c r="F49" s="885"/>
      <c r="G49" s="885"/>
      <c r="H49" s="877"/>
      <c r="I49" s="934">
        <f t="shared" si="19"/>
        <v>0</v>
      </c>
      <c r="J49" s="934">
        <f t="shared" si="19"/>
        <v>0</v>
      </c>
      <c r="K49" s="934">
        <f t="shared" si="19"/>
        <v>0</v>
      </c>
      <c r="L49" s="934">
        <f t="shared" si="19"/>
        <v>0</v>
      </c>
      <c r="M49" s="934">
        <f t="shared" si="19"/>
        <v>0</v>
      </c>
      <c r="N49" s="934">
        <f t="shared" si="19"/>
        <v>0</v>
      </c>
      <c r="O49" s="940"/>
    </row>
    <row r="50" spans="1:15" ht="15" customHeight="1" x14ac:dyDescent="0.4">
      <c r="A50" s="875">
        <v>50</v>
      </c>
      <c r="B50" s="939"/>
      <c r="C50" s="904"/>
      <c r="D50" s="898"/>
      <c r="E50" s="655" t="s">
        <v>1102</v>
      </c>
      <c r="F50" s="885"/>
      <c r="G50" s="885"/>
      <c r="H50" s="877"/>
      <c r="I50" s="910">
        <f t="shared" si="19"/>
        <v>0</v>
      </c>
      <c r="J50" s="910">
        <f t="shared" si="19"/>
        <v>0</v>
      </c>
      <c r="K50" s="910">
        <f t="shared" si="19"/>
        <v>0</v>
      </c>
      <c r="L50" s="910">
        <f t="shared" si="19"/>
        <v>0</v>
      </c>
      <c r="M50" s="910">
        <f t="shared" si="19"/>
        <v>0</v>
      </c>
      <c r="N50" s="910">
        <f t="shared" si="19"/>
        <v>0</v>
      </c>
      <c r="O50" s="940"/>
    </row>
    <row r="51" spans="1:15" ht="15" customHeight="1" thickBot="1" x14ac:dyDescent="0.45">
      <c r="A51" s="875">
        <v>51</v>
      </c>
      <c r="B51" s="939"/>
      <c r="C51" s="878"/>
      <c r="D51" s="877"/>
      <c r="E51" s="655" t="s">
        <v>334</v>
      </c>
      <c r="F51" s="888"/>
      <c r="G51" s="888"/>
      <c r="H51" s="877"/>
      <c r="I51" s="932">
        <f t="shared" si="19"/>
        <v>0</v>
      </c>
      <c r="J51" s="932">
        <f t="shared" si="19"/>
        <v>0</v>
      </c>
      <c r="K51" s="932">
        <f t="shared" si="19"/>
        <v>0</v>
      </c>
      <c r="L51" s="932">
        <f t="shared" si="19"/>
        <v>0</v>
      </c>
      <c r="M51" s="932">
        <f t="shared" si="19"/>
        <v>0</v>
      </c>
      <c r="N51" s="932">
        <f t="shared" si="19"/>
        <v>0</v>
      </c>
      <c r="O51" s="940"/>
    </row>
    <row r="52" spans="1:15" ht="15" customHeight="1" thickBot="1" x14ac:dyDescent="0.45">
      <c r="A52" s="875">
        <v>52</v>
      </c>
      <c r="B52" s="939"/>
      <c r="C52" s="881"/>
      <c r="D52" s="411" t="s">
        <v>125</v>
      </c>
      <c r="E52" s="411"/>
      <c r="F52" s="888"/>
      <c r="G52" s="888"/>
      <c r="H52" s="877"/>
      <c r="I52" s="935">
        <f t="shared" si="19"/>
        <v>0</v>
      </c>
      <c r="J52" s="936">
        <f t="shared" si="19"/>
        <v>0</v>
      </c>
      <c r="K52" s="936">
        <f t="shared" si="19"/>
        <v>0</v>
      </c>
      <c r="L52" s="936">
        <f t="shared" si="19"/>
        <v>0</v>
      </c>
      <c r="M52" s="936">
        <f t="shared" si="19"/>
        <v>0</v>
      </c>
      <c r="N52" s="937">
        <f t="shared" si="19"/>
        <v>0</v>
      </c>
      <c r="O52" s="940"/>
    </row>
    <row r="53" spans="1:15" ht="15" customHeight="1" thickBot="1" x14ac:dyDescent="0.45">
      <c r="A53" s="875">
        <v>53</v>
      </c>
      <c r="B53" s="939"/>
      <c r="C53" s="904"/>
      <c r="D53" s="897" t="s">
        <v>125</v>
      </c>
      <c r="E53" s="897"/>
      <c r="F53" s="885"/>
      <c r="G53" s="885"/>
      <c r="H53" s="877"/>
      <c r="I53" s="935">
        <f t="shared" si="19"/>
        <v>0</v>
      </c>
      <c r="J53" s="936">
        <f t="shared" si="19"/>
        <v>0</v>
      </c>
      <c r="K53" s="936">
        <f t="shared" si="19"/>
        <v>0</v>
      </c>
      <c r="L53" s="936">
        <f t="shared" si="19"/>
        <v>0</v>
      </c>
      <c r="M53" s="936">
        <f t="shared" si="19"/>
        <v>0</v>
      </c>
      <c r="N53" s="937">
        <f t="shared" si="19"/>
        <v>0</v>
      </c>
      <c r="O53" s="940"/>
    </row>
    <row r="54" spans="1:15" ht="15" customHeight="1" thickBot="1" x14ac:dyDescent="0.45">
      <c r="A54" s="875">
        <v>54</v>
      </c>
      <c r="B54" s="939"/>
      <c r="C54" s="904"/>
      <c r="D54" s="944" t="s">
        <v>1042</v>
      </c>
      <c r="E54" s="898"/>
      <c r="F54" s="888"/>
      <c r="G54" s="888"/>
      <c r="H54" s="877"/>
      <c r="I54" s="950" t="e">
        <f t="shared" si="19"/>
        <v>#VALUE!</v>
      </c>
      <c r="J54" s="951" t="e">
        <f t="shared" si="19"/>
        <v>#VALUE!</v>
      </c>
      <c r="K54" s="951" t="e">
        <f t="shared" si="19"/>
        <v>#VALUE!</v>
      </c>
      <c r="L54" s="951" t="e">
        <f t="shared" si="19"/>
        <v>#VALUE!</v>
      </c>
      <c r="M54" s="951" t="e">
        <f t="shared" si="19"/>
        <v>#VALUE!</v>
      </c>
      <c r="N54" s="952" t="e">
        <f t="shared" si="19"/>
        <v>#VALUE!</v>
      </c>
      <c r="O54" s="940"/>
    </row>
    <row r="55" spans="1:15" x14ac:dyDescent="0.4">
      <c r="A55" s="875">
        <v>55</v>
      </c>
      <c r="B55" s="945"/>
      <c r="C55" s="946"/>
      <c r="D55" s="946"/>
      <c r="E55" s="946"/>
      <c r="F55" s="946"/>
      <c r="G55" s="946"/>
      <c r="H55" s="946"/>
      <c r="I55" s="946"/>
      <c r="J55" s="946"/>
      <c r="K55" s="946"/>
      <c r="L55" s="946"/>
      <c r="M55" s="946"/>
      <c r="N55" s="946"/>
      <c r="O55" s="949"/>
    </row>
  </sheetData>
  <sheetProtection formatRows="0" insertRows="0"/>
  <mergeCells count="3">
    <mergeCell ref="L2:N2"/>
    <mergeCell ref="L3:N3"/>
    <mergeCell ref="A5:N5"/>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23:N24" xr:uid="{1C7D8FA4-BC0A-443A-AD7D-5B7A78F9595D}">
      <formula1>OR(AND(ISNUMBER(I23),I23&gt;=0),AND(ISTEXT(I23),I23="N/A"))</formula1>
    </dataValidation>
  </dataValidations>
  <pageMargins left="0.70866141732283472" right="0.70866141732283472" top="0.74803149606299213" bottom="0.74803149606299213" header="0.31496062992125989" footer="0.31496062992125989"/>
  <pageSetup paperSize="9" scale="45" orientation="landscape" cellComments="asDisplayed" r:id="rId1"/>
  <headerFooter>
    <oddHeader>&amp;CCommerce Commission Information Disclosure Template</oddHeader>
    <oddFooter>&amp;L&amp;F&amp;C&amp;P&amp;R&amp;A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C6FA9-85EE-4811-A752-70D83D28AFDB}">
  <sheetPr>
    <tabColor rgb="FF92D050"/>
    <pageSetUpPr fitToPage="1"/>
  </sheetPr>
  <dimension ref="A1:AB42"/>
  <sheetViews>
    <sheetView showGridLines="0" view="pageBreakPreview" zoomScaleNormal="100" zoomScaleSheetLayoutView="100" workbookViewId="0">
      <selection activeCell="A5" sqref="A5:T5"/>
    </sheetView>
  </sheetViews>
  <sheetFormatPr defaultColWidth="9.1328125" defaultRowHeight="13.15" x14ac:dyDescent="0.4"/>
  <cols>
    <col min="1" max="1" width="4.59765625" style="874" customWidth="1"/>
    <col min="2" max="2" width="2.59765625" style="874" customWidth="1"/>
    <col min="3" max="3" width="6.1328125" style="874" customWidth="1"/>
    <col min="4" max="4" width="2.265625" style="874" customWidth="1"/>
    <col min="5" max="5" width="24" style="874" customWidth="1"/>
    <col min="6" max="6" width="11.1328125" style="874" customWidth="1"/>
    <col min="7" max="10" width="16.1328125" style="874" customWidth="1"/>
    <col min="11" max="14" width="18.3984375" style="874" customWidth="1"/>
    <col min="15" max="20" width="16.1328125" style="874" customWidth="1"/>
    <col min="21" max="21" width="2.1328125" style="874" customWidth="1"/>
    <col min="22" max="16384" width="9.1328125" style="874"/>
  </cols>
  <sheetData>
    <row r="1" spans="1:28" s="864" customFormat="1" ht="15" customHeight="1" x14ac:dyDescent="0.4">
      <c r="A1" s="785"/>
      <c r="B1" s="775"/>
      <c r="C1" s="775"/>
      <c r="D1" s="775"/>
      <c r="E1" s="775"/>
      <c r="F1" s="968"/>
      <c r="G1" s="775"/>
      <c r="H1" s="968"/>
      <c r="I1" s="775"/>
      <c r="J1" s="968"/>
      <c r="K1" s="775"/>
      <c r="L1" s="968"/>
      <c r="M1" s="968"/>
      <c r="N1" s="968"/>
      <c r="O1" s="775"/>
      <c r="P1" s="968"/>
      <c r="Q1" s="775"/>
      <c r="R1" s="968"/>
      <c r="S1" s="968"/>
      <c r="T1" s="968"/>
      <c r="U1" s="774"/>
    </row>
    <row r="2" spans="1:28" s="864" customFormat="1" ht="18" customHeight="1" x14ac:dyDescent="0.5">
      <c r="A2" s="786"/>
      <c r="B2" s="769"/>
      <c r="C2" s="769"/>
      <c r="D2" s="769"/>
      <c r="E2" s="769"/>
      <c r="F2" s="769"/>
      <c r="G2" s="769"/>
      <c r="H2" s="769"/>
      <c r="I2" s="769"/>
      <c r="J2" s="769"/>
      <c r="K2" s="769"/>
      <c r="L2" s="769"/>
      <c r="M2" s="769"/>
      <c r="N2" s="769"/>
      <c r="O2" s="769"/>
      <c r="P2" s="865" t="s">
        <v>8</v>
      </c>
      <c r="Q2" s="1267" t="s">
        <v>431</v>
      </c>
      <c r="R2" s="1267"/>
      <c r="S2" s="1267"/>
      <c r="T2" s="769"/>
      <c r="U2" s="768"/>
    </row>
    <row r="3" spans="1:28" s="864" customFormat="1" ht="18" customHeight="1" x14ac:dyDescent="0.5">
      <c r="A3" s="786"/>
      <c r="B3" s="769"/>
      <c r="C3" s="769"/>
      <c r="D3" s="769"/>
      <c r="E3" s="769"/>
      <c r="F3" s="769"/>
      <c r="G3" s="769"/>
      <c r="H3" s="769"/>
      <c r="I3" s="769"/>
      <c r="J3" s="769"/>
      <c r="K3" s="769"/>
      <c r="L3" s="769"/>
      <c r="M3" s="769"/>
      <c r="N3" s="769"/>
      <c r="O3" s="769"/>
      <c r="P3" s="865" t="s">
        <v>511</v>
      </c>
      <c r="Q3" s="1268"/>
      <c r="R3" s="1268"/>
      <c r="S3" s="1268"/>
      <c r="T3" s="769"/>
      <c r="U3" s="768"/>
    </row>
    <row r="4" spans="1:28" s="864" customFormat="1" ht="21" x14ac:dyDescent="0.65">
      <c r="A4" s="866" t="s">
        <v>1104</v>
      </c>
      <c r="B4" s="867"/>
      <c r="C4" s="769"/>
      <c r="D4" s="769"/>
      <c r="E4" s="769"/>
      <c r="F4" s="769"/>
      <c r="G4" s="769"/>
      <c r="H4" s="769"/>
      <c r="I4" s="769"/>
      <c r="J4" s="769"/>
      <c r="K4" s="769"/>
      <c r="L4" s="769"/>
      <c r="M4" s="769"/>
      <c r="N4" s="769"/>
      <c r="O4" s="769"/>
      <c r="P4" s="769"/>
      <c r="Q4" s="769"/>
      <c r="R4" s="769"/>
      <c r="S4" s="1061"/>
      <c r="T4" s="1061"/>
      <c r="U4" s="768"/>
    </row>
    <row r="5" spans="1:28" s="871" customFormat="1" ht="42" customHeight="1" x14ac:dyDescent="0.4">
      <c r="A5" s="1272" t="s">
        <v>1156</v>
      </c>
      <c r="B5" s="1273"/>
      <c r="C5" s="1273"/>
      <c r="D5" s="1273"/>
      <c r="E5" s="1273"/>
      <c r="F5" s="1273"/>
      <c r="G5" s="1273"/>
      <c r="H5" s="1273"/>
      <c r="I5" s="1273"/>
      <c r="J5" s="1273"/>
      <c r="K5" s="1273"/>
      <c r="L5" s="1273"/>
      <c r="M5" s="1273"/>
      <c r="N5" s="1273"/>
      <c r="O5" s="1273"/>
      <c r="P5" s="1273"/>
      <c r="Q5" s="1273"/>
      <c r="R5" s="1273"/>
      <c r="S5" s="1273"/>
      <c r="T5" s="1273"/>
      <c r="U5" s="869"/>
    </row>
    <row r="6" spans="1:28" ht="15" customHeight="1" x14ac:dyDescent="0.4">
      <c r="A6" s="872" t="s">
        <v>138</v>
      </c>
      <c r="B6" s="868"/>
      <c r="C6" s="868"/>
      <c r="D6" s="769"/>
      <c r="E6" s="769"/>
      <c r="F6" s="769"/>
      <c r="G6" s="769"/>
      <c r="H6" s="769"/>
      <c r="I6" s="769"/>
      <c r="J6" s="769"/>
      <c r="K6" s="769"/>
      <c r="L6" s="769"/>
      <c r="M6" s="769"/>
      <c r="N6" s="769"/>
      <c r="O6" s="769"/>
      <c r="P6" s="769"/>
      <c r="Q6" s="769"/>
      <c r="R6" s="769"/>
      <c r="S6" s="769"/>
      <c r="T6" s="769"/>
      <c r="U6" s="768"/>
    </row>
    <row r="7" spans="1:28" ht="50.25" customHeight="1" thickBot="1" x14ac:dyDescent="0.6">
      <c r="A7" s="875">
        <v>7</v>
      </c>
      <c r="B7" s="876"/>
      <c r="C7" s="883" t="s">
        <v>1105</v>
      </c>
      <c r="D7" s="955"/>
      <c r="E7" s="955"/>
      <c r="F7" s="955"/>
      <c r="G7" s="955"/>
      <c r="H7" s="955"/>
      <c r="I7" s="955"/>
      <c r="J7" s="955"/>
      <c r="K7" s="955"/>
      <c r="L7" s="955"/>
      <c r="M7" s="955"/>
      <c r="N7" s="955"/>
      <c r="O7" s="955"/>
      <c r="P7" s="955"/>
      <c r="Q7" s="955"/>
      <c r="R7" s="955"/>
      <c r="S7" s="955"/>
      <c r="T7" s="955"/>
      <c r="U7" s="957"/>
    </row>
    <row r="8" spans="1:28" ht="27" customHeight="1" x14ac:dyDescent="0.55000000000000004">
      <c r="A8" s="875">
        <v>8</v>
      </c>
      <c r="B8" s="876"/>
      <c r="C8" s="883"/>
      <c r="D8" s="955"/>
      <c r="E8" s="955"/>
      <c r="F8" s="955"/>
      <c r="G8" s="976" t="s">
        <v>592</v>
      </c>
      <c r="H8" s="980" t="s">
        <v>595</v>
      </c>
      <c r="I8" s="955"/>
      <c r="J8" s="980" t="s">
        <v>595</v>
      </c>
      <c r="K8" s="955"/>
      <c r="L8" s="980" t="s">
        <v>595</v>
      </c>
      <c r="M8" s="956"/>
      <c r="N8" s="980" t="s">
        <v>595</v>
      </c>
      <c r="O8" s="955"/>
      <c r="P8" s="980" t="s">
        <v>595</v>
      </c>
      <c r="Q8" s="955"/>
      <c r="R8" s="980" t="s">
        <v>595</v>
      </c>
      <c r="S8" s="955"/>
      <c r="T8" s="980" t="s">
        <v>595</v>
      </c>
      <c r="U8" s="957"/>
    </row>
    <row r="9" spans="1:28" s="930" customFormat="1" ht="54" customHeight="1" thickBot="1" x14ac:dyDescent="0.45">
      <c r="A9" s="875">
        <v>9</v>
      </c>
      <c r="B9" s="958"/>
      <c r="C9" s="959"/>
      <c r="D9" s="959"/>
      <c r="E9" s="960" t="s">
        <v>929</v>
      </c>
      <c r="F9" s="1076" t="s">
        <v>935</v>
      </c>
      <c r="G9" s="961" t="s">
        <v>930</v>
      </c>
      <c r="H9" s="981" t="s">
        <v>931</v>
      </c>
      <c r="I9" s="961" t="s">
        <v>932</v>
      </c>
      <c r="J9" s="981" t="s">
        <v>932</v>
      </c>
      <c r="K9" s="961" t="s">
        <v>1081</v>
      </c>
      <c r="L9" s="981" t="s">
        <v>1081</v>
      </c>
      <c r="M9" s="961" t="s">
        <v>933</v>
      </c>
      <c r="N9" s="981" t="s">
        <v>933</v>
      </c>
      <c r="O9" s="961" t="s">
        <v>934</v>
      </c>
      <c r="P9" s="981" t="s">
        <v>934</v>
      </c>
      <c r="Q9" s="961" t="s">
        <v>546</v>
      </c>
      <c r="R9" s="981" t="s">
        <v>546</v>
      </c>
      <c r="S9" s="961" t="s">
        <v>593</v>
      </c>
      <c r="T9" s="981" t="s">
        <v>593</v>
      </c>
      <c r="U9" s="957"/>
      <c r="V9" s="874"/>
      <c r="X9" s="874"/>
      <c r="Y9" s="874"/>
      <c r="Z9" s="874"/>
      <c r="AA9" s="874"/>
      <c r="AB9" s="874"/>
    </row>
    <row r="10" spans="1:28" ht="22.5" customHeight="1" x14ac:dyDescent="0.5">
      <c r="A10" s="875">
        <v>10</v>
      </c>
      <c r="B10" s="876"/>
      <c r="C10" s="962"/>
      <c r="D10" s="922"/>
      <c r="E10" s="1074" t="s">
        <v>547</v>
      </c>
      <c r="F10" s="1075"/>
      <c r="G10" s="887"/>
      <c r="H10" s="979"/>
      <c r="I10" s="887"/>
      <c r="J10" s="979"/>
      <c r="K10" s="887"/>
      <c r="L10" s="979"/>
      <c r="M10" s="887"/>
      <c r="N10" s="982"/>
      <c r="O10" s="887"/>
      <c r="P10" s="979"/>
      <c r="Q10" s="887"/>
      <c r="R10" s="979"/>
      <c r="S10" s="887"/>
      <c r="T10" s="979"/>
      <c r="U10" s="880"/>
    </row>
    <row r="11" spans="1:28" ht="15.75" x14ac:dyDescent="0.5">
      <c r="A11" s="875">
        <v>11</v>
      </c>
      <c r="B11" s="876"/>
      <c r="C11" s="962"/>
      <c r="D11" s="922"/>
      <c r="E11" s="1074" t="s">
        <v>548</v>
      </c>
      <c r="F11" s="1075"/>
      <c r="G11" s="887"/>
      <c r="H11" s="970"/>
      <c r="I11" s="887"/>
      <c r="J11" s="970"/>
      <c r="K11" s="887"/>
      <c r="L11" s="970"/>
      <c r="M11" s="887"/>
      <c r="N11" s="977"/>
      <c r="O11" s="887"/>
      <c r="P11" s="970"/>
      <c r="Q11" s="887"/>
      <c r="R11" s="970"/>
      <c r="S11" s="887"/>
      <c r="T11" s="970"/>
      <c r="U11" s="880"/>
    </row>
    <row r="12" spans="1:28" ht="15.75" x14ac:dyDescent="0.5">
      <c r="A12" s="875">
        <v>12</v>
      </c>
      <c r="B12" s="876"/>
      <c r="C12" s="962"/>
      <c r="D12" s="922"/>
      <c r="E12" s="1074" t="s">
        <v>549</v>
      </c>
      <c r="F12" s="1075"/>
      <c r="G12" s="887"/>
      <c r="H12" s="970"/>
      <c r="I12" s="887"/>
      <c r="J12" s="970"/>
      <c r="K12" s="887"/>
      <c r="L12" s="970"/>
      <c r="M12" s="887"/>
      <c r="N12" s="977"/>
      <c r="O12" s="887"/>
      <c r="P12" s="970"/>
      <c r="Q12" s="887"/>
      <c r="R12" s="970"/>
      <c r="S12" s="887"/>
      <c r="T12" s="970"/>
      <c r="U12" s="880"/>
    </row>
    <row r="13" spans="1:28" ht="15.75" x14ac:dyDescent="0.5">
      <c r="A13" s="875">
        <v>13</v>
      </c>
      <c r="B13" s="876"/>
      <c r="C13" s="962"/>
      <c r="D13" s="922"/>
      <c r="E13" s="1074" t="s">
        <v>550</v>
      </c>
      <c r="F13" s="1075"/>
      <c r="G13" s="887"/>
      <c r="H13" s="970"/>
      <c r="I13" s="887"/>
      <c r="J13" s="970"/>
      <c r="K13" s="887"/>
      <c r="L13" s="970"/>
      <c r="M13" s="887"/>
      <c r="N13" s="977"/>
      <c r="O13" s="887"/>
      <c r="P13" s="970"/>
      <c r="Q13" s="887"/>
      <c r="R13" s="970"/>
      <c r="S13" s="887"/>
      <c r="T13" s="970"/>
      <c r="U13" s="880"/>
    </row>
    <row r="14" spans="1:28" ht="15.75" x14ac:dyDescent="0.5">
      <c r="A14" s="875">
        <v>14</v>
      </c>
      <c r="B14" s="876"/>
      <c r="C14" s="962"/>
      <c r="D14" s="922"/>
      <c r="E14" s="1074" t="s">
        <v>551</v>
      </c>
      <c r="F14" s="1075"/>
      <c r="G14" s="887"/>
      <c r="H14" s="970"/>
      <c r="I14" s="887"/>
      <c r="J14" s="970"/>
      <c r="K14" s="887"/>
      <c r="L14" s="970"/>
      <c r="M14" s="887"/>
      <c r="N14" s="977"/>
      <c r="O14" s="887"/>
      <c r="P14" s="970"/>
      <c r="Q14" s="887"/>
      <c r="R14" s="970"/>
      <c r="S14" s="887"/>
      <c r="T14" s="970"/>
      <c r="U14" s="880"/>
    </row>
    <row r="15" spans="1:28" ht="15.75" x14ac:dyDescent="0.5">
      <c r="A15" s="875">
        <v>15</v>
      </c>
      <c r="B15" s="876"/>
      <c r="C15" s="962"/>
      <c r="D15" s="922"/>
      <c r="E15" s="1074" t="s">
        <v>552</v>
      </c>
      <c r="F15" s="1075"/>
      <c r="G15" s="887"/>
      <c r="H15" s="970"/>
      <c r="I15" s="887"/>
      <c r="J15" s="970"/>
      <c r="K15" s="887"/>
      <c r="L15" s="970"/>
      <c r="M15" s="887"/>
      <c r="N15" s="977"/>
      <c r="O15" s="887"/>
      <c r="P15" s="970"/>
      <c r="Q15" s="887"/>
      <c r="R15" s="970"/>
      <c r="S15" s="887"/>
      <c r="T15" s="970"/>
      <c r="U15" s="880"/>
    </row>
    <row r="16" spans="1:28" ht="15.75" x14ac:dyDescent="0.5">
      <c r="A16" s="875">
        <v>16</v>
      </c>
      <c r="B16" s="876"/>
      <c r="C16" s="962"/>
      <c r="D16" s="922"/>
      <c r="E16" s="1074" t="s">
        <v>553</v>
      </c>
      <c r="F16" s="1075"/>
      <c r="G16" s="887"/>
      <c r="H16" s="970"/>
      <c r="I16" s="887"/>
      <c r="J16" s="970"/>
      <c r="K16" s="887"/>
      <c r="L16" s="970"/>
      <c r="M16" s="887"/>
      <c r="N16" s="977"/>
      <c r="O16" s="887"/>
      <c r="P16" s="970"/>
      <c r="Q16" s="887"/>
      <c r="R16" s="970"/>
      <c r="S16" s="887"/>
      <c r="T16" s="970"/>
      <c r="U16" s="880"/>
    </row>
    <row r="17" spans="1:21" ht="15.75" x14ac:dyDescent="0.5">
      <c r="A17" s="875">
        <v>17</v>
      </c>
      <c r="B17" s="876"/>
      <c r="C17" s="962"/>
      <c r="D17" s="922"/>
      <c r="E17" s="1074" t="s">
        <v>554</v>
      </c>
      <c r="F17" s="1075"/>
      <c r="G17" s="887"/>
      <c r="H17" s="970"/>
      <c r="I17" s="887"/>
      <c r="J17" s="970"/>
      <c r="K17" s="887"/>
      <c r="L17" s="970"/>
      <c r="M17" s="887"/>
      <c r="N17" s="977"/>
      <c r="O17" s="887"/>
      <c r="P17" s="970"/>
      <c r="Q17" s="887"/>
      <c r="R17" s="970"/>
      <c r="S17" s="887"/>
      <c r="T17" s="970"/>
      <c r="U17" s="880"/>
    </row>
    <row r="18" spans="1:21" ht="15.75" x14ac:dyDescent="0.5">
      <c r="A18" s="875">
        <v>18</v>
      </c>
      <c r="B18" s="876"/>
      <c r="C18" s="962"/>
      <c r="D18" s="922"/>
      <c r="E18" s="1074" t="s">
        <v>555</v>
      </c>
      <c r="F18" s="1075"/>
      <c r="G18" s="887"/>
      <c r="H18" s="970"/>
      <c r="I18" s="887"/>
      <c r="J18" s="970"/>
      <c r="K18" s="887"/>
      <c r="L18" s="970"/>
      <c r="M18" s="887"/>
      <c r="N18" s="977"/>
      <c r="O18" s="887"/>
      <c r="P18" s="970"/>
      <c r="Q18" s="887"/>
      <c r="R18" s="970"/>
      <c r="S18" s="887"/>
      <c r="T18" s="970"/>
      <c r="U18" s="880"/>
    </row>
    <row r="19" spans="1:21" ht="15.75" x14ac:dyDescent="0.5">
      <c r="A19" s="875">
        <v>19</v>
      </c>
      <c r="B19" s="876"/>
      <c r="C19" s="962"/>
      <c r="D19" s="922"/>
      <c r="E19" s="1074" t="s">
        <v>556</v>
      </c>
      <c r="F19" s="1075"/>
      <c r="G19" s="887"/>
      <c r="H19" s="970"/>
      <c r="I19" s="887"/>
      <c r="J19" s="970"/>
      <c r="K19" s="887"/>
      <c r="L19" s="970"/>
      <c r="M19" s="887"/>
      <c r="N19" s="977"/>
      <c r="O19" s="887"/>
      <c r="P19" s="970"/>
      <c r="Q19" s="887"/>
      <c r="R19" s="970"/>
      <c r="S19" s="887"/>
      <c r="T19" s="970"/>
      <c r="U19" s="880"/>
    </row>
    <row r="20" spans="1:21" ht="15.75" x14ac:dyDescent="0.5">
      <c r="A20" s="875">
        <v>20</v>
      </c>
      <c r="B20" s="876"/>
      <c r="C20" s="962"/>
      <c r="D20" s="922"/>
      <c r="E20" s="1074" t="s">
        <v>557</v>
      </c>
      <c r="F20" s="1075"/>
      <c r="G20" s="887"/>
      <c r="H20" s="970"/>
      <c r="I20" s="887"/>
      <c r="J20" s="970"/>
      <c r="K20" s="887"/>
      <c r="L20" s="970"/>
      <c r="M20" s="887"/>
      <c r="N20" s="977"/>
      <c r="O20" s="887"/>
      <c r="P20" s="970"/>
      <c r="Q20" s="887"/>
      <c r="R20" s="970"/>
      <c r="S20" s="887"/>
      <c r="T20" s="970"/>
      <c r="U20" s="880"/>
    </row>
    <row r="21" spans="1:21" ht="15.75" x14ac:dyDescent="0.5">
      <c r="A21" s="875">
        <v>21</v>
      </c>
      <c r="B21" s="876"/>
      <c r="C21" s="962"/>
      <c r="D21" s="922"/>
      <c r="E21" s="1074" t="s">
        <v>558</v>
      </c>
      <c r="F21" s="1075"/>
      <c r="G21" s="887"/>
      <c r="H21" s="970"/>
      <c r="I21" s="887"/>
      <c r="J21" s="970"/>
      <c r="K21" s="887"/>
      <c r="L21" s="970"/>
      <c r="M21" s="887"/>
      <c r="N21" s="977"/>
      <c r="O21" s="887"/>
      <c r="P21" s="970"/>
      <c r="Q21" s="887"/>
      <c r="R21" s="970"/>
      <c r="S21" s="887"/>
      <c r="T21" s="970"/>
      <c r="U21" s="880"/>
    </row>
    <row r="22" spans="1:21" ht="15.75" x14ac:dyDescent="0.5">
      <c r="A22" s="875">
        <v>22</v>
      </c>
      <c r="B22" s="876"/>
      <c r="C22" s="962"/>
      <c r="D22" s="922"/>
      <c r="E22" s="1074" t="s">
        <v>559</v>
      </c>
      <c r="F22" s="1075"/>
      <c r="G22" s="887"/>
      <c r="H22" s="970"/>
      <c r="I22" s="887"/>
      <c r="J22" s="970"/>
      <c r="K22" s="887"/>
      <c r="L22" s="970"/>
      <c r="M22" s="887"/>
      <c r="N22" s="977"/>
      <c r="O22" s="887"/>
      <c r="P22" s="970"/>
      <c r="Q22" s="887"/>
      <c r="R22" s="970"/>
      <c r="S22" s="887"/>
      <c r="T22" s="970"/>
      <c r="U22" s="880"/>
    </row>
    <row r="23" spans="1:21" ht="15.75" x14ac:dyDescent="0.5">
      <c r="A23" s="875">
        <v>23</v>
      </c>
      <c r="B23" s="876"/>
      <c r="C23" s="962"/>
      <c r="D23" s="922"/>
      <c r="E23" s="1074" t="s">
        <v>560</v>
      </c>
      <c r="F23" s="1075"/>
      <c r="G23" s="887"/>
      <c r="H23" s="970"/>
      <c r="I23" s="887"/>
      <c r="J23" s="970"/>
      <c r="K23" s="887"/>
      <c r="L23" s="970"/>
      <c r="M23" s="887"/>
      <c r="N23" s="977"/>
      <c r="O23" s="887"/>
      <c r="P23" s="970"/>
      <c r="Q23" s="887"/>
      <c r="R23" s="970"/>
      <c r="S23" s="887"/>
      <c r="T23" s="970"/>
      <c r="U23" s="880"/>
    </row>
    <row r="24" spans="1:21" ht="15.75" x14ac:dyDescent="0.5">
      <c r="A24" s="875">
        <v>24</v>
      </c>
      <c r="B24" s="876"/>
      <c r="C24" s="962"/>
      <c r="D24" s="922"/>
      <c r="E24" s="1074" t="s">
        <v>561</v>
      </c>
      <c r="F24" s="1075"/>
      <c r="G24" s="887"/>
      <c r="H24" s="970"/>
      <c r="I24" s="887"/>
      <c r="J24" s="970"/>
      <c r="K24" s="887"/>
      <c r="L24" s="970"/>
      <c r="M24" s="887"/>
      <c r="N24" s="977"/>
      <c r="O24" s="887"/>
      <c r="P24" s="970"/>
      <c r="Q24" s="887"/>
      <c r="R24" s="970"/>
      <c r="S24" s="887"/>
      <c r="T24" s="970"/>
      <c r="U24" s="880"/>
    </row>
    <row r="25" spans="1:21" ht="15.75" x14ac:dyDescent="0.5">
      <c r="A25" s="875">
        <v>25</v>
      </c>
      <c r="B25" s="876"/>
      <c r="C25" s="962"/>
      <c r="D25" s="922"/>
      <c r="E25" s="1074" t="s">
        <v>562</v>
      </c>
      <c r="F25" s="1075"/>
      <c r="G25" s="887"/>
      <c r="H25" s="970"/>
      <c r="I25" s="887"/>
      <c r="J25" s="970"/>
      <c r="K25" s="887"/>
      <c r="L25" s="970"/>
      <c r="M25" s="887"/>
      <c r="N25" s="977"/>
      <c r="O25" s="887"/>
      <c r="P25" s="970"/>
      <c r="Q25" s="887"/>
      <c r="R25" s="970"/>
      <c r="S25" s="887"/>
      <c r="T25" s="970"/>
      <c r="U25" s="880"/>
    </row>
    <row r="26" spans="1:21" ht="15.75" x14ac:dyDescent="0.5">
      <c r="A26" s="875">
        <v>26</v>
      </c>
      <c r="B26" s="876"/>
      <c r="C26" s="962"/>
      <c r="D26" s="922"/>
      <c r="E26" s="1074" t="s">
        <v>563</v>
      </c>
      <c r="F26" s="1075"/>
      <c r="G26" s="887"/>
      <c r="H26" s="970"/>
      <c r="I26" s="887"/>
      <c r="J26" s="970"/>
      <c r="K26" s="887"/>
      <c r="L26" s="970"/>
      <c r="M26" s="887"/>
      <c r="N26" s="977"/>
      <c r="O26" s="887"/>
      <c r="P26" s="970"/>
      <c r="Q26" s="887"/>
      <c r="R26" s="970"/>
      <c r="S26" s="887"/>
      <c r="T26" s="970"/>
      <c r="U26" s="880"/>
    </row>
    <row r="27" spans="1:21" ht="15.75" x14ac:dyDescent="0.5">
      <c r="A27" s="875">
        <v>27</v>
      </c>
      <c r="B27" s="876"/>
      <c r="C27" s="962"/>
      <c r="D27" s="922"/>
      <c r="E27" s="1074" t="s">
        <v>564</v>
      </c>
      <c r="F27" s="1075"/>
      <c r="G27" s="887"/>
      <c r="H27" s="970"/>
      <c r="I27" s="887"/>
      <c r="J27" s="970"/>
      <c r="K27" s="887"/>
      <c r="L27" s="970"/>
      <c r="M27" s="887"/>
      <c r="N27" s="977"/>
      <c r="O27" s="887"/>
      <c r="P27" s="970"/>
      <c r="Q27" s="887"/>
      <c r="R27" s="970"/>
      <c r="S27" s="887"/>
      <c r="T27" s="970"/>
      <c r="U27" s="880"/>
    </row>
    <row r="28" spans="1:21" ht="15.75" x14ac:dyDescent="0.5">
      <c r="A28" s="875">
        <v>28</v>
      </c>
      <c r="B28" s="876"/>
      <c r="C28" s="962"/>
      <c r="D28" s="922"/>
      <c r="E28" s="1074" t="s">
        <v>565</v>
      </c>
      <c r="F28" s="1075"/>
      <c r="G28" s="887"/>
      <c r="H28" s="970"/>
      <c r="I28" s="887"/>
      <c r="J28" s="970"/>
      <c r="K28" s="887"/>
      <c r="L28" s="970"/>
      <c r="M28" s="887"/>
      <c r="N28" s="977"/>
      <c r="O28" s="887"/>
      <c r="P28" s="970"/>
      <c r="Q28" s="887"/>
      <c r="R28" s="970"/>
      <c r="S28" s="887"/>
      <c r="T28" s="970"/>
      <c r="U28" s="880"/>
    </row>
    <row r="29" spans="1:21" ht="15.75" x14ac:dyDescent="0.5">
      <c r="A29" s="875">
        <v>29</v>
      </c>
      <c r="B29" s="876"/>
      <c r="C29" s="962"/>
      <c r="D29" s="922"/>
      <c r="E29" s="1074" t="s">
        <v>566</v>
      </c>
      <c r="F29" s="1075"/>
      <c r="G29" s="887"/>
      <c r="H29" s="970"/>
      <c r="I29" s="887"/>
      <c r="J29" s="970"/>
      <c r="K29" s="887"/>
      <c r="L29" s="970"/>
      <c r="M29" s="887"/>
      <c r="N29" s="977"/>
      <c r="O29" s="887"/>
      <c r="P29" s="970"/>
      <c r="Q29" s="887"/>
      <c r="R29" s="970"/>
      <c r="S29" s="887"/>
      <c r="T29" s="970"/>
      <c r="U29" s="880"/>
    </row>
    <row r="30" spans="1:21" ht="15.75" x14ac:dyDescent="0.5">
      <c r="A30" s="875">
        <v>30</v>
      </c>
      <c r="B30" s="876"/>
      <c r="C30" s="962"/>
      <c r="D30" s="922"/>
      <c r="E30" s="1074" t="s">
        <v>567</v>
      </c>
      <c r="F30" s="1075"/>
      <c r="G30" s="887"/>
      <c r="H30" s="970"/>
      <c r="I30" s="887"/>
      <c r="J30" s="970"/>
      <c r="K30" s="887"/>
      <c r="L30" s="970"/>
      <c r="M30" s="887"/>
      <c r="N30" s="977"/>
      <c r="O30" s="887"/>
      <c r="P30" s="970"/>
      <c r="Q30" s="887"/>
      <c r="R30" s="970"/>
      <c r="S30" s="887"/>
      <c r="T30" s="970"/>
      <c r="U30" s="880"/>
    </row>
    <row r="31" spans="1:21" ht="15.75" x14ac:dyDescent="0.5">
      <c r="A31" s="875">
        <v>31</v>
      </c>
      <c r="B31" s="876"/>
      <c r="C31" s="962"/>
      <c r="D31" s="922"/>
      <c r="E31" s="1074" t="s">
        <v>568</v>
      </c>
      <c r="F31" s="1075"/>
      <c r="G31" s="887"/>
      <c r="H31" s="970"/>
      <c r="I31" s="887"/>
      <c r="J31" s="970"/>
      <c r="K31" s="887"/>
      <c r="L31" s="970"/>
      <c r="M31" s="887"/>
      <c r="N31" s="977"/>
      <c r="O31" s="887"/>
      <c r="P31" s="970"/>
      <c r="Q31" s="887"/>
      <c r="R31" s="970"/>
      <c r="S31" s="887"/>
      <c r="T31" s="970"/>
      <c r="U31" s="880"/>
    </row>
    <row r="32" spans="1:21" ht="15.75" x14ac:dyDescent="0.5">
      <c r="A32" s="875">
        <v>32</v>
      </c>
      <c r="B32" s="876"/>
      <c r="C32" s="962"/>
      <c r="D32" s="922"/>
      <c r="E32" s="1074" t="s">
        <v>569</v>
      </c>
      <c r="F32" s="1075"/>
      <c r="G32" s="887"/>
      <c r="H32" s="970"/>
      <c r="I32" s="887"/>
      <c r="J32" s="970"/>
      <c r="K32" s="887"/>
      <c r="L32" s="970"/>
      <c r="M32" s="887"/>
      <c r="N32" s="977"/>
      <c r="O32" s="887"/>
      <c r="P32" s="970"/>
      <c r="Q32" s="887"/>
      <c r="R32" s="970"/>
      <c r="S32" s="887"/>
      <c r="T32" s="970"/>
      <c r="U32" s="880"/>
    </row>
    <row r="33" spans="1:21" ht="15.75" x14ac:dyDescent="0.5">
      <c r="A33" s="875">
        <v>33</v>
      </c>
      <c r="B33" s="876"/>
      <c r="C33" s="962"/>
      <c r="D33" s="922"/>
      <c r="E33" s="1074" t="s">
        <v>570</v>
      </c>
      <c r="F33" s="1075"/>
      <c r="G33" s="887"/>
      <c r="H33" s="970"/>
      <c r="I33" s="887"/>
      <c r="J33" s="970"/>
      <c r="K33" s="887"/>
      <c r="L33" s="970"/>
      <c r="M33" s="887"/>
      <c r="N33" s="977"/>
      <c r="O33" s="887"/>
      <c r="P33" s="970"/>
      <c r="Q33" s="887"/>
      <c r="R33" s="970"/>
      <c r="S33" s="887"/>
      <c r="T33" s="970"/>
      <c r="U33" s="880"/>
    </row>
    <row r="34" spans="1:21" ht="15.75" x14ac:dyDescent="0.5">
      <c r="A34" s="875">
        <v>34</v>
      </c>
      <c r="B34" s="876"/>
      <c r="C34" s="962"/>
      <c r="D34" s="922"/>
      <c r="E34" s="1074" t="s">
        <v>571</v>
      </c>
      <c r="F34" s="1075"/>
      <c r="G34" s="887"/>
      <c r="H34" s="970"/>
      <c r="I34" s="887"/>
      <c r="J34" s="970"/>
      <c r="K34" s="887"/>
      <c r="L34" s="970"/>
      <c r="M34" s="887"/>
      <c r="N34" s="977"/>
      <c r="O34" s="887"/>
      <c r="P34" s="970"/>
      <c r="Q34" s="887"/>
      <c r="R34" s="970"/>
      <c r="S34" s="887"/>
      <c r="T34" s="970"/>
      <c r="U34" s="880"/>
    </row>
    <row r="35" spans="1:21" ht="15.75" x14ac:dyDescent="0.5">
      <c r="A35" s="875">
        <v>35</v>
      </c>
      <c r="B35" s="876"/>
      <c r="C35" s="962"/>
      <c r="D35" s="922"/>
      <c r="E35" s="1074" t="s">
        <v>572</v>
      </c>
      <c r="F35" s="1075"/>
      <c r="G35" s="887"/>
      <c r="H35" s="970"/>
      <c r="I35" s="887"/>
      <c r="J35" s="970"/>
      <c r="K35" s="887"/>
      <c r="L35" s="970"/>
      <c r="M35" s="887"/>
      <c r="N35" s="977"/>
      <c r="O35" s="887"/>
      <c r="P35" s="970"/>
      <c r="Q35" s="887"/>
      <c r="R35" s="970"/>
      <c r="S35" s="887"/>
      <c r="T35" s="970"/>
      <c r="U35" s="880"/>
    </row>
    <row r="36" spans="1:21" ht="15.75" x14ac:dyDescent="0.5">
      <c r="A36" s="875">
        <v>36</v>
      </c>
      <c r="B36" s="876"/>
      <c r="C36" s="962"/>
      <c r="D36" s="922"/>
      <c r="E36" s="1074" t="s">
        <v>573</v>
      </c>
      <c r="F36" s="1075"/>
      <c r="G36" s="887"/>
      <c r="H36" s="970"/>
      <c r="I36" s="887"/>
      <c r="J36" s="970"/>
      <c r="K36" s="887"/>
      <c r="L36" s="970"/>
      <c r="M36" s="887"/>
      <c r="N36" s="977"/>
      <c r="O36" s="887"/>
      <c r="P36" s="970"/>
      <c r="Q36" s="887"/>
      <c r="R36" s="970"/>
      <c r="S36" s="887"/>
      <c r="T36" s="970"/>
      <c r="U36" s="880"/>
    </row>
    <row r="37" spans="1:21" ht="15.75" x14ac:dyDescent="0.5">
      <c r="A37" s="875">
        <v>37</v>
      </c>
      <c r="B37" s="876"/>
      <c r="C37" s="962"/>
      <c r="D37" s="922"/>
      <c r="E37" s="1074" t="s">
        <v>574</v>
      </c>
      <c r="F37" s="1075"/>
      <c r="G37" s="887"/>
      <c r="H37" s="970"/>
      <c r="I37" s="887"/>
      <c r="J37" s="970"/>
      <c r="K37" s="887"/>
      <c r="L37" s="970"/>
      <c r="M37" s="887"/>
      <c r="N37" s="977"/>
      <c r="O37" s="887"/>
      <c r="P37" s="970"/>
      <c r="Q37" s="887"/>
      <c r="R37" s="970"/>
      <c r="S37" s="887"/>
      <c r="T37" s="970"/>
      <c r="U37" s="880"/>
    </row>
    <row r="38" spans="1:21" ht="15.75" x14ac:dyDescent="0.5">
      <c r="A38" s="875">
        <v>38</v>
      </c>
      <c r="B38" s="876"/>
      <c r="C38" s="962"/>
      <c r="D38" s="922"/>
      <c r="E38" s="1074" t="s">
        <v>575</v>
      </c>
      <c r="F38" s="1075"/>
      <c r="G38" s="887"/>
      <c r="H38" s="970"/>
      <c r="I38" s="887"/>
      <c r="J38" s="970"/>
      <c r="K38" s="887"/>
      <c r="L38" s="970"/>
      <c r="M38" s="887"/>
      <c r="N38" s="977"/>
      <c r="O38" s="887"/>
      <c r="P38" s="970"/>
      <c r="Q38" s="887"/>
      <c r="R38" s="970"/>
      <c r="S38" s="887"/>
      <c r="T38" s="970"/>
      <c r="U38" s="880"/>
    </row>
    <row r="39" spans="1:21" ht="15.75" x14ac:dyDescent="0.5">
      <c r="A39" s="875">
        <v>39</v>
      </c>
      <c r="B39" s="876"/>
      <c r="C39" s="962"/>
      <c r="D39" s="922"/>
      <c r="E39" s="1074" t="s">
        <v>576</v>
      </c>
      <c r="F39" s="1075"/>
      <c r="G39" s="887"/>
      <c r="H39" s="970"/>
      <c r="I39" s="887"/>
      <c r="J39" s="970"/>
      <c r="K39" s="887"/>
      <c r="L39" s="970"/>
      <c r="M39" s="887"/>
      <c r="N39" s="977"/>
      <c r="O39" s="887"/>
      <c r="P39" s="970"/>
      <c r="Q39" s="887"/>
      <c r="R39" s="970"/>
      <c r="S39" s="887"/>
      <c r="T39" s="970"/>
      <c r="U39" s="880"/>
    </row>
    <row r="40" spans="1:21" ht="16.149999999999999" thickBot="1" x14ac:dyDescent="0.55000000000000004">
      <c r="A40" s="875">
        <v>40</v>
      </c>
      <c r="B40" s="876"/>
      <c r="C40" s="962"/>
      <c r="D40" s="922"/>
      <c r="E40" s="1074" t="s">
        <v>577</v>
      </c>
      <c r="F40" s="1075"/>
      <c r="G40" s="954"/>
      <c r="H40" s="971"/>
      <c r="I40" s="954"/>
      <c r="J40" s="971"/>
      <c r="K40" s="954"/>
      <c r="L40" s="971"/>
      <c r="M40" s="954"/>
      <c r="N40" s="978"/>
      <c r="O40" s="954"/>
      <c r="P40" s="971"/>
      <c r="Q40" s="954"/>
      <c r="R40" s="971"/>
      <c r="S40" s="954"/>
      <c r="T40" s="971"/>
      <c r="U40" s="880"/>
    </row>
    <row r="41" spans="1:21" ht="16.149999999999999" thickBot="1" x14ac:dyDescent="0.55000000000000004">
      <c r="A41" s="875">
        <v>41</v>
      </c>
      <c r="B41" s="876"/>
      <c r="C41" s="922"/>
      <c r="D41" s="922"/>
      <c r="E41" s="963" t="s">
        <v>578</v>
      </c>
      <c r="F41" s="963"/>
      <c r="G41" s="964">
        <f>SUM(G10:G40)</f>
        <v>0</v>
      </c>
      <c r="H41" s="964">
        <f t="shared" ref="H41:T41" si="0">SUM(H10:H40)</f>
        <v>0</v>
      </c>
      <c r="I41" s="964">
        <f t="shared" si="0"/>
        <v>0</v>
      </c>
      <c r="J41" s="964">
        <f t="shared" si="0"/>
        <v>0</v>
      </c>
      <c r="K41" s="964">
        <f t="shared" si="0"/>
        <v>0</v>
      </c>
      <c r="L41" s="964">
        <f t="shared" si="0"/>
        <v>0</v>
      </c>
      <c r="M41" s="964">
        <f t="shared" ref="M41:N41" si="1">SUM(M10:M40)</f>
        <v>0</v>
      </c>
      <c r="N41" s="964">
        <f t="shared" si="1"/>
        <v>0</v>
      </c>
      <c r="O41" s="964">
        <f t="shared" si="0"/>
        <v>0</v>
      </c>
      <c r="P41" s="964">
        <f t="shared" si="0"/>
        <v>0</v>
      </c>
      <c r="Q41" s="964">
        <f t="shared" si="0"/>
        <v>0</v>
      </c>
      <c r="R41" s="964">
        <f t="shared" si="0"/>
        <v>0</v>
      </c>
      <c r="S41" s="964">
        <f t="shared" si="0"/>
        <v>0</v>
      </c>
      <c r="T41" s="964">
        <f t="shared" si="0"/>
        <v>0</v>
      </c>
      <c r="U41" s="880"/>
    </row>
    <row r="42" spans="1:21" x14ac:dyDescent="0.4">
      <c r="A42" s="875">
        <v>42</v>
      </c>
      <c r="B42" s="926"/>
      <c r="C42" s="927"/>
      <c r="D42" s="927"/>
      <c r="E42" s="927"/>
      <c r="F42" s="1073"/>
      <c r="G42" s="927"/>
      <c r="H42" s="969"/>
      <c r="I42" s="927"/>
      <c r="J42" s="969"/>
      <c r="K42" s="927"/>
      <c r="L42" s="969"/>
      <c r="M42" s="927"/>
      <c r="N42" s="927"/>
      <c r="O42" s="927"/>
      <c r="P42" s="969"/>
      <c r="Q42" s="927"/>
      <c r="R42" s="969"/>
      <c r="S42" s="969"/>
      <c r="T42" s="969"/>
      <c r="U42" s="928"/>
    </row>
  </sheetData>
  <sheetProtection formatRows="0" insertRows="0"/>
  <mergeCells count="3">
    <mergeCell ref="A5:T5"/>
    <mergeCell ref="Q2:S2"/>
    <mergeCell ref="Q3:S3"/>
  </mergeCells>
  <dataValidations count="1">
    <dataValidation allowBlank="1" showInputMessage="1" showErrorMessage="1" prompt="Please enter text" sqref="E10:F40" xr:uid="{AAE4B895-A7FA-4BA8-B79E-1C66631D80C6}"/>
  </dataValidations>
  <pageMargins left="0.70866141732283472" right="0.70866141732283472" top="0.74803149606299213" bottom="0.74803149606299213" header="0.31496062992125989" footer="0.31496062992125989"/>
  <pageSetup paperSize="9" scale="46" orientation="landscape" cellComments="asDisplayed" r:id="rId1"/>
  <headerFooter>
    <oddHeader>&amp;CCommerce Commission Information Disclosure Template</oddHeader>
    <oddFooter>&amp;L&amp;F&amp;C&amp;P&amp;R&amp;A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CF4A9-4913-4E9A-985E-E5CB090B9DA0}">
  <sheetPr>
    <tabColor rgb="FF92D050"/>
    <pageSetUpPr fitToPage="1"/>
  </sheetPr>
  <dimension ref="A1:N139"/>
  <sheetViews>
    <sheetView showGridLines="0" view="pageBreakPreview" zoomScaleNormal="100" zoomScaleSheetLayoutView="100" workbookViewId="0">
      <selection activeCell="A5" sqref="A5:M5"/>
    </sheetView>
  </sheetViews>
  <sheetFormatPr defaultColWidth="9.1328125" defaultRowHeight="13.15" x14ac:dyDescent="0.4"/>
  <cols>
    <col min="1" max="1" width="4.86328125" style="874" customWidth="1"/>
    <col min="2" max="2" width="2.59765625" style="874" customWidth="1"/>
    <col min="3" max="3" width="6.1328125" style="874" customWidth="1"/>
    <col min="4" max="5" width="2.265625" style="874" customWidth="1"/>
    <col min="6" max="6" width="62.3984375" style="874" customWidth="1"/>
    <col min="7" max="7" width="16.86328125" style="874" customWidth="1"/>
    <col min="8" max="13" width="16.1328125" style="874" customWidth="1"/>
    <col min="14" max="14" width="1.59765625" style="874" customWidth="1"/>
    <col min="15" max="16384" width="9.1328125" style="874"/>
  </cols>
  <sheetData>
    <row r="1" spans="1:14" s="864" customFormat="1" ht="15" customHeight="1" x14ac:dyDescent="0.4">
      <c r="A1" s="785"/>
      <c r="B1" s="775"/>
      <c r="C1" s="775"/>
      <c r="D1" s="775"/>
      <c r="E1" s="775"/>
      <c r="F1" s="775"/>
      <c r="G1" s="775"/>
      <c r="H1" s="775"/>
      <c r="I1" s="775"/>
      <c r="J1" s="775"/>
      <c r="K1" s="775"/>
      <c r="L1" s="775"/>
      <c r="M1" s="775"/>
      <c r="N1" s="774"/>
    </row>
    <row r="2" spans="1:14" s="864" customFormat="1" ht="18" customHeight="1" x14ac:dyDescent="0.5">
      <c r="A2" s="786"/>
      <c r="B2" s="769"/>
      <c r="C2" s="769"/>
      <c r="D2" s="769"/>
      <c r="E2" s="769"/>
      <c r="F2" s="769"/>
      <c r="G2" s="769"/>
      <c r="H2" s="769"/>
      <c r="I2" s="656"/>
      <c r="J2" s="865" t="s">
        <v>8</v>
      </c>
      <c r="K2" s="1267" t="s">
        <v>431</v>
      </c>
      <c r="L2" s="1267"/>
      <c r="M2" s="1267"/>
      <c r="N2" s="768"/>
    </row>
    <row r="3" spans="1:14" s="864" customFormat="1" ht="18" customHeight="1" x14ac:dyDescent="0.5">
      <c r="A3" s="786"/>
      <c r="B3" s="769"/>
      <c r="C3" s="769"/>
      <c r="D3" s="769"/>
      <c r="E3" s="769"/>
      <c r="F3" s="769"/>
      <c r="G3" s="769"/>
      <c r="H3" s="769"/>
      <c r="I3" s="656"/>
      <c r="J3" s="865" t="s">
        <v>511</v>
      </c>
      <c r="K3" s="1268"/>
      <c r="L3" s="1268"/>
      <c r="M3" s="1268"/>
      <c r="N3" s="768"/>
    </row>
    <row r="4" spans="1:14" s="864" customFormat="1" ht="21" x14ac:dyDescent="0.65">
      <c r="A4" s="866" t="s">
        <v>1127</v>
      </c>
      <c r="B4" s="867"/>
      <c r="C4" s="769"/>
      <c r="D4" s="769"/>
      <c r="E4" s="769"/>
      <c r="F4" s="769"/>
      <c r="G4" s="769"/>
      <c r="H4" s="769"/>
      <c r="I4" s="769"/>
      <c r="J4" s="868"/>
      <c r="K4" s="769"/>
      <c r="L4" s="769"/>
      <c r="M4" s="769"/>
      <c r="N4" s="768"/>
    </row>
    <row r="5" spans="1:14" s="871" customFormat="1" ht="39" customHeight="1" x14ac:dyDescent="0.4">
      <c r="A5" s="1272" t="s">
        <v>1157</v>
      </c>
      <c r="B5" s="1273"/>
      <c r="C5" s="1273"/>
      <c r="D5" s="1273"/>
      <c r="E5" s="1273"/>
      <c r="F5" s="1273"/>
      <c r="G5" s="1273"/>
      <c r="H5" s="1273"/>
      <c r="I5" s="1273"/>
      <c r="J5" s="1273"/>
      <c r="K5" s="1273"/>
      <c r="L5" s="1273"/>
      <c r="M5" s="1273"/>
      <c r="N5" s="869"/>
    </row>
    <row r="6" spans="1:14" ht="15" customHeight="1" x14ac:dyDescent="0.4">
      <c r="A6" s="872" t="s">
        <v>138</v>
      </c>
      <c r="B6" s="868"/>
      <c r="C6" s="868"/>
      <c r="D6" s="769"/>
      <c r="E6" s="769"/>
      <c r="F6" s="769"/>
      <c r="G6" s="769"/>
      <c r="H6" s="769"/>
      <c r="I6" s="769"/>
      <c r="J6" s="769"/>
      <c r="K6" s="769"/>
      <c r="L6" s="769"/>
      <c r="M6" s="769"/>
      <c r="N6" s="768"/>
    </row>
    <row r="7" spans="1:14" ht="29.25" customHeight="1" x14ac:dyDescent="0.55000000000000004">
      <c r="A7" s="875">
        <v>7</v>
      </c>
      <c r="B7" s="876"/>
      <c r="C7" s="883" t="s">
        <v>1106</v>
      </c>
      <c r="D7" s="878"/>
      <c r="E7" s="877"/>
      <c r="F7" s="877"/>
      <c r="G7" s="877"/>
      <c r="H7" s="1279"/>
      <c r="I7" s="1279"/>
      <c r="J7" s="1279"/>
      <c r="K7" s="1279"/>
      <c r="L7" s="1279"/>
      <c r="M7" s="1279"/>
      <c r="N7" s="957"/>
    </row>
    <row r="8" spans="1:14" ht="16.5" customHeight="1" x14ac:dyDescent="0.4">
      <c r="A8" s="875">
        <v>8</v>
      </c>
      <c r="B8" s="876"/>
      <c r="C8" s="881"/>
      <c r="D8" s="881"/>
      <c r="E8" s="881"/>
      <c r="F8" s="965"/>
      <c r="G8" s="877"/>
      <c r="H8" s="1279" t="s">
        <v>607</v>
      </c>
      <c r="I8" s="1279"/>
      <c r="J8" s="1279"/>
      <c r="K8" s="1279"/>
      <c r="L8" s="1279"/>
      <c r="M8" s="1279"/>
      <c r="N8" s="957"/>
    </row>
    <row r="9" spans="1:14" ht="12.75" customHeight="1" x14ac:dyDescent="0.4">
      <c r="A9" s="875">
        <v>9</v>
      </c>
      <c r="B9" s="876"/>
      <c r="C9" s="877"/>
      <c r="D9" s="877"/>
      <c r="E9" s="965"/>
      <c r="F9" s="877"/>
      <c r="G9" s="877"/>
      <c r="H9" s="975" t="s">
        <v>16</v>
      </c>
      <c r="I9" s="975" t="s">
        <v>512</v>
      </c>
      <c r="J9" s="975" t="s">
        <v>513</v>
      </c>
      <c r="K9" s="975" t="s">
        <v>514</v>
      </c>
      <c r="L9" s="975" t="s">
        <v>515</v>
      </c>
      <c r="M9" s="975" t="s">
        <v>516</v>
      </c>
      <c r="N9" s="880"/>
    </row>
    <row r="10" spans="1:14" ht="12.75" customHeight="1" x14ac:dyDescent="0.4">
      <c r="A10" s="875">
        <v>10</v>
      </c>
      <c r="B10" s="876"/>
      <c r="C10" s="885"/>
      <c r="D10" s="885"/>
      <c r="E10" s="885"/>
      <c r="F10" s="931" t="s">
        <v>928</v>
      </c>
      <c r="G10" s="942"/>
      <c r="H10" s="887"/>
      <c r="I10" s="887"/>
      <c r="J10" s="887"/>
      <c r="K10" s="887"/>
      <c r="L10" s="887"/>
      <c r="M10" s="887"/>
      <c r="N10" s="957"/>
    </row>
    <row r="11" spans="1:14" ht="12.75" customHeight="1" x14ac:dyDescent="0.4">
      <c r="A11" s="875">
        <v>11</v>
      </c>
      <c r="B11" s="876"/>
      <c r="C11" s="885"/>
      <c r="D11" s="885"/>
      <c r="E11" s="885"/>
      <c r="F11" s="931" t="s">
        <v>928</v>
      </c>
      <c r="G11" s="877"/>
      <c r="H11" s="887"/>
      <c r="I11" s="887"/>
      <c r="J11" s="887"/>
      <c r="K11" s="887"/>
      <c r="L11" s="887"/>
      <c r="M11" s="887"/>
      <c r="N11" s="957"/>
    </row>
    <row r="12" spans="1:14" ht="12.75" customHeight="1" x14ac:dyDescent="0.4">
      <c r="A12" s="875">
        <v>12</v>
      </c>
      <c r="B12" s="876"/>
      <c r="C12" s="885"/>
      <c r="D12" s="885"/>
      <c r="E12" s="885"/>
      <c r="F12" s="931" t="s">
        <v>928</v>
      </c>
      <c r="G12" s="877"/>
      <c r="H12" s="887"/>
      <c r="I12" s="887"/>
      <c r="J12" s="887"/>
      <c r="K12" s="887"/>
      <c r="L12" s="887"/>
      <c r="M12" s="887"/>
      <c r="N12" s="957"/>
    </row>
    <row r="13" spans="1:14" ht="12.75" customHeight="1" x14ac:dyDescent="0.4">
      <c r="A13" s="875">
        <v>13</v>
      </c>
      <c r="B13" s="876"/>
      <c r="C13" s="885"/>
      <c r="D13" s="885"/>
      <c r="E13" s="885"/>
      <c r="F13" s="931" t="s">
        <v>928</v>
      </c>
      <c r="G13" s="877"/>
      <c r="H13" s="887"/>
      <c r="I13" s="887"/>
      <c r="J13" s="887"/>
      <c r="K13" s="887"/>
      <c r="L13" s="887"/>
      <c r="M13" s="887"/>
      <c r="N13" s="957"/>
    </row>
    <row r="14" spans="1:14" ht="12.75" customHeight="1" x14ac:dyDescent="0.4">
      <c r="A14" s="875">
        <v>14</v>
      </c>
      <c r="B14" s="876"/>
      <c r="C14" s="885"/>
      <c r="D14" s="885"/>
      <c r="E14" s="885"/>
      <c r="F14" s="931" t="s">
        <v>928</v>
      </c>
      <c r="G14" s="877"/>
      <c r="H14" s="887"/>
      <c r="I14" s="887"/>
      <c r="J14" s="887"/>
      <c r="K14" s="887"/>
      <c r="L14" s="887"/>
      <c r="M14" s="887"/>
      <c r="N14" s="957"/>
    </row>
    <row r="15" spans="1:14" ht="15" customHeight="1" x14ac:dyDescent="0.4">
      <c r="A15" s="875">
        <v>15</v>
      </c>
      <c r="B15" s="876"/>
      <c r="C15" s="1271"/>
      <c r="D15" s="1271"/>
      <c r="E15" s="885"/>
      <c r="F15" s="931" t="s">
        <v>928</v>
      </c>
      <c r="G15" s="942"/>
      <c r="H15" s="887"/>
      <c r="I15" s="887"/>
      <c r="J15" s="887"/>
      <c r="K15" s="887"/>
      <c r="L15" s="887"/>
      <c r="M15" s="887"/>
      <c r="N15" s="957"/>
    </row>
    <row r="16" spans="1:14" ht="15" customHeight="1" x14ac:dyDescent="0.4">
      <c r="A16" s="875">
        <v>16</v>
      </c>
      <c r="B16" s="876"/>
      <c r="C16" s="1271"/>
      <c r="D16" s="1271"/>
      <c r="E16" s="885"/>
      <c r="F16" s="931" t="s">
        <v>928</v>
      </c>
      <c r="G16" s="877"/>
      <c r="H16" s="887"/>
      <c r="I16" s="887"/>
      <c r="J16" s="887"/>
      <c r="K16" s="887"/>
      <c r="L16" s="887"/>
      <c r="M16" s="887"/>
      <c r="N16" s="957"/>
    </row>
    <row r="17" spans="1:14" ht="15" customHeight="1" x14ac:dyDescent="0.4">
      <c r="A17" s="875">
        <v>17</v>
      </c>
      <c r="B17" s="876"/>
      <c r="C17" s="1271"/>
      <c r="D17" s="1271"/>
      <c r="E17" s="885"/>
      <c r="F17" s="931" t="s">
        <v>928</v>
      </c>
      <c r="G17" s="877"/>
      <c r="H17" s="887"/>
      <c r="I17" s="887"/>
      <c r="J17" s="887"/>
      <c r="K17" s="887"/>
      <c r="L17" s="887"/>
      <c r="M17" s="887"/>
      <c r="N17" s="957"/>
    </row>
    <row r="18" spans="1:14" ht="15" customHeight="1" x14ac:dyDescent="0.4">
      <c r="A18" s="875">
        <v>18</v>
      </c>
      <c r="B18" s="876"/>
      <c r="C18" s="1271"/>
      <c r="D18" s="1271"/>
      <c r="E18" s="885"/>
      <c r="F18" s="931" t="s">
        <v>928</v>
      </c>
      <c r="G18" s="877"/>
      <c r="H18" s="887"/>
      <c r="I18" s="887"/>
      <c r="J18" s="887"/>
      <c r="K18" s="887"/>
      <c r="L18" s="887"/>
      <c r="M18" s="887"/>
      <c r="N18" s="957"/>
    </row>
    <row r="19" spans="1:14" ht="15" customHeight="1" thickBot="1" x14ac:dyDescent="0.45">
      <c r="A19" s="875">
        <v>19</v>
      </c>
      <c r="B19" s="876"/>
      <c r="C19" s="1271"/>
      <c r="D19" s="1271"/>
      <c r="E19" s="885"/>
      <c r="F19" s="931" t="s">
        <v>928</v>
      </c>
      <c r="G19" s="877"/>
      <c r="H19" s="887"/>
      <c r="I19" s="887"/>
      <c r="J19" s="887"/>
      <c r="K19" s="887"/>
      <c r="L19" s="887"/>
      <c r="M19" s="887"/>
      <c r="N19" s="957"/>
    </row>
    <row r="20" spans="1:14" ht="15" customHeight="1" thickBot="1" x14ac:dyDescent="0.45">
      <c r="A20" s="875">
        <v>20</v>
      </c>
      <c r="B20" s="876"/>
      <c r="C20" s="885"/>
      <c r="D20" s="885"/>
      <c r="E20" s="898"/>
      <c r="F20" s="919" t="s">
        <v>525</v>
      </c>
      <c r="G20" s="972" t="s">
        <v>608</v>
      </c>
      <c r="H20" s="947">
        <f>SUM(H10:H19)</f>
        <v>0</v>
      </c>
      <c r="I20" s="947">
        <f t="shared" ref="I20:M20" si="0">SUM(I10:I19)</f>
        <v>0</v>
      </c>
      <c r="J20" s="947">
        <f t="shared" si="0"/>
        <v>0</v>
      </c>
      <c r="K20" s="947">
        <f t="shared" si="0"/>
        <v>0</v>
      </c>
      <c r="L20" s="947">
        <f t="shared" si="0"/>
        <v>0</v>
      </c>
      <c r="M20" s="947">
        <f t="shared" si="0"/>
        <v>0</v>
      </c>
      <c r="N20" s="957"/>
    </row>
    <row r="21" spans="1:14" ht="15" customHeight="1" x14ac:dyDescent="0.4">
      <c r="A21" s="875">
        <v>21</v>
      </c>
      <c r="B21" s="876"/>
      <c r="C21" s="983"/>
      <c r="D21" s="983"/>
      <c r="E21" s="898"/>
      <c r="F21" s="919"/>
      <c r="G21" s="972"/>
      <c r="H21" s="972"/>
      <c r="I21" s="972"/>
      <c r="J21" s="972"/>
      <c r="K21" s="972"/>
      <c r="L21" s="972"/>
      <c r="M21" s="972"/>
      <c r="N21" s="957"/>
    </row>
    <row r="22" spans="1:14" ht="15" customHeight="1" thickBot="1" x14ac:dyDescent="0.55000000000000004">
      <c r="A22" s="875">
        <v>22</v>
      </c>
      <c r="B22" s="876"/>
      <c r="C22" s="983"/>
      <c r="D22" s="983"/>
      <c r="E22" s="898"/>
      <c r="F22" s="1003" t="s">
        <v>648</v>
      </c>
      <c r="G22" s="972"/>
      <c r="H22" s="887"/>
      <c r="I22" s="887"/>
      <c r="J22" s="887"/>
      <c r="K22" s="887"/>
      <c r="L22" s="887"/>
      <c r="M22" s="887"/>
      <c r="N22" s="957"/>
    </row>
    <row r="23" spans="1:14" ht="16.149999999999999" thickBot="1" x14ac:dyDescent="0.55000000000000004">
      <c r="A23" s="875">
        <v>23</v>
      </c>
      <c r="B23" s="876"/>
      <c r="C23" s="885"/>
      <c r="D23" s="885"/>
      <c r="E23" s="885"/>
      <c r="F23" s="1003" t="s">
        <v>649</v>
      </c>
      <c r="G23" s="877"/>
      <c r="H23" s="947" t="e">
        <f>H22/H20</f>
        <v>#DIV/0!</v>
      </c>
      <c r="I23" s="947" t="e">
        <f t="shared" ref="I23:M23" si="1">I22/I20</f>
        <v>#DIV/0!</v>
      </c>
      <c r="J23" s="947" t="e">
        <f t="shared" si="1"/>
        <v>#DIV/0!</v>
      </c>
      <c r="K23" s="947" t="e">
        <f t="shared" si="1"/>
        <v>#DIV/0!</v>
      </c>
      <c r="L23" s="947" t="e">
        <f t="shared" si="1"/>
        <v>#DIV/0!</v>
      </c>
      <c r="M23" s="947" t="e">
        <f t="shared" si="1"/>
        <v>#DIV/0!</v>
      </c>
      <c r="N23" s="957"/>
    </row>
    <row r="24" spans="1:14" ht="16.149999999999999" thickBot="1" x14ac:dyDescent="0.55000000000000004">
      <c r="A24" s="875">
        <v>24</v>
      </c>
      <c r="B24" s="876"/>
      <c r="C24" s="983"/>
      <c r="D24" s="983"/>
      <c r="E24" s="983"/>
      <c r="F24" s="1003" t="s">
        <v>647</v>
      </c>
      <c r="G24" s="877"/>
      <c r="H24" s="947" t="e">
        <f t="shared" ref="H24:M24" si="2">H61/H20</f>
        <v>#DIV/0!</v>
      </c>
      <c r="I24" s="947" t="e">
        <f t="shared" si="2"/>
        <v>#DIV/0!</v>
      </c>
      <c r="J24" s="947" t="e">
        <f t="shared" si="2"/>
        <v>#DIV/0!</v>
      </c>
      <c r="K24" s="947" t="e">
        <f t="shared" si="2"/>
        <v>#DIV/0!</v>
      </c>
      <c r="L24" s="947" t="e">
        <f t="shared" si="2"/>
        <v>#DIV/0!</v>
      </c>
      <c r="M24" s="947" t="e">
        <f t="shared" si="2"/>
        <v>#DIV/0!</v>
      </c>
      <c r="N24" s="957"/>
    </row>
    <row r="25" spans="1:14" ht="36" customHeight="1" x14ac:dyDescent="0.55000000000000004">
      <c r="A25" s="875">
        <v>25</v>
      </c>
      <c r="B25" s="876"/>
      <c r="C25" s="883" t="s">
        <v>1128</v>
      </c>
      <c r="D25" s="878"/>
      <c r="E25" s="877"/>
      <c r="F25" s="877"/>
      <c r="G25" s="877"/>
      <c r="H25" s="1279"/>
      <c r="I25" s="1279"/>
      <c r="J25" s="1279"/>
      <c r="K25" s="1279"/>
      <c r="L25" s="1279"/>
      <c r="M25" s="1279"/>
      <c r="N25" s="957"/>
    </row>
    <row r="26" spans="1:14" ht="12.75" customHeight="1" x14ac:dyDescent="0.4">
      <c r="A26" s="875">
        <v>26</v>
      </c>
      <c r="B26" s="876"/>
      <c r="C26" s="885"/>
      <c r="D26" s="885"/>
      <c r="E26" s="885"/>
      <c r="F26" s="915"/>
      <c r="G26" s="885"/>
      <c r="H26" s="1060" t="s">
        <v>651</v>
      </c>
      <c r="I26" s="1276" t="s">
        <v>652</v>
      </c>
      <c r="J26" s="1277"/>
      <c r="K26" s="1277"/>
      <c r="L26" s="1277"/>
      <c r="M26" s="1278"/>
      <c r="N26" s="957"/>
    </row>
    <row r="27" spans="1:14" ht="18" customHeight="1" x14ac:dyDescent="0.5">
      <c r="A27" s="875">
        <v>27</v>
      </c>
      <c r="B27" s="876"/>
      <c r="C27" s="885"/>
      <c r="D27" s="885"/>
      <c r="E27" s="885"/>
      <c r="F27" s="1002" t="s">
        <v>936</v>
      </c>
      <c r="G27" s="942"/>
      <c r="H27" s="975" t="s">
        <v>16</v>
      </c>
      <c r="I27" s="975" t="s">
        <v>512</v>
      </c>
      <c r="J27" s="975" t="s">
        <v>513</v>
      </c>
      <c r="K27" s="975" t="s">
        <v>514</v>
      </c>
      <c r="L27" s="975" t="s">
        <v>515</v>
      </c>
      <c r="M27" s="975" t="s">
        <v>516</v>
      </c>
      <c r="N27" s="880"/>
    </row>
    <row r="28" spans="1:14" ht="15.75" customHeight="1" x14ac:dyDescent="0.4">
      <c r="A28" s="875">
        <v>28</v>
      </c>
      <c r="B28" s="876"/>
      <c r="C28" s="967"/>
      <c r="D28" s="967"/>
      <c r="E28" s="967"/>
      <c r="F28" s="953" t="s">
        <v>547</v>
      </c>
      <c r="G28" s="942"/>
      <c r="H28" s="887"/>
      <c r="I28" s="887"/>
      <c r="J28" s="887"/>
      <c r="K28" s="887"/>
      <c r="L28" s="887"/>
      <c r="M28" s="887"/>
      <c r="N28" s="880"/>
    </row>
    <row r="29" spans="1:14" ht="15" customHeight="1" x14ac:dyDescent="0.4">
      <c r="A29" s="875">
        <v>29</v>
      </c>
      <c r="B29" s="876"/>
      <c r="C29" s="967"/>
      <c r="D29" s="967"/>
      <c r="E29" s="967"/>
      <c r="F29" s="953" t="s">
        <v>548</v>
      </c>
      <c r="G29" s="942"/>
      <c r="H29" s="887"/>
      <c r="I29" s="887"/>
      <c r="J29" s="887"/>
      <c r="K29" s="887"/>
      <c r="L29" s="887"/>
      <c r="M29" s="887"/>
      <c r="N29" s="880"/>
    </row>
    <row r="30" spans="1:14" ht="15" customHeight="1" x14ac:dyDescent="0.4">
      <c r="A30" s="875">
        <v>30</v>
      </c>
      <c r="B30" s="876"/>
      <c r="C30" s="967"/>
      <c r="D30" s="967"/>
      <c r="E30" s="967"/>
      <c r="F30" s="953" t="s">
        <v>549</v>
      </c>
      <c r="G30" s="942"/>
      <c r="H30" s="887"/>
      <c r="I30" s="887"/>
      <c r="J30" s="887"/>
      <c r="K30" s="887"/>
      <c r="L30" s="887"/>
      <c r="M30" s="887"/>
      <c r="N30" s="880"/>
    </row>
    <row r="31" spans="1:14" ht="15" customHeight="1" x14ac:dyDescent="0.4">
      <c r="A31" s="875">
        <v>31</v>
      </c>
      <c r="B31" s="876"/>
      <c r="C31" s="967"/>
      <c r="D31" s="967"/>
      <c r="E31" s="967"/>
      <c r="F31" s="953" t="s">
        <v>550</v>
      </c>
      <c r="G31" s="942"/>
      <c r="H31" s="887"/>
      <c r="I31" s="887"/>
      <c r="J31" s="887"/>
      <c r="K31" s="887"/>
      <c r="L31" s="887"/>
      <c r="M31" s="887"/>
      <c r="N31" s="880"/>
    </row>
    <row r="32" spans="1:14" ht="15" customHeight="1" x14ac:dyDescent="0.4">
      <c r="A32" s="875">
        <v>32</v>
      </c>
      <c r="B32" s="876"/>
      <c r="C32" s="967"/>
      <c r="D32" s="967"/>
      <c r="E32" s="967"/>
      <c r="F32" s="953" t="s">
        <v>551</v>
      </c>
      <c r="G32" s="942"/>
      <c r="H32" s="887"/>
      <c r="I32" s="887"/>
      <c r="J32" s="887"/>
      <c r="K32" s="887"/>
      <c r="L32" s="887"/>
      <c r="M32" s="887"/>
      <c r="N32" s="880"/>
    </row>
    <row r="33" spans="1:14" ht="15" customHeight="1" x14ac:dyDescent="0.4">
      <c r="A33" s="875">
        <v>33</v>
      </c>
      <c r="B33" s="876"/>
      <c r="C33" s="967"/>
      <c r="D33" s="967"/>
      <c r="E33" s="967"/>
      <c r="F33" s="953" t="s">
        <v>552</v>
      </c>
      <c r="G33" s="942"/>
      <c r="H33" s="887"/>
      <c r="I33" s="887"/>
      <c r="J33" s="887"/>
      <c r="K33" s="887"/>
      <c r="L33" s="887"/>
      <c r="M33" s="887"/>
      <c r="N33" s="880"/>
    </row>
    <row r="34" spans="1:14" ht="15" customHeight="1" x14ac:dyDescent="0.4">
      <c r="A34" s="875">
        <v>34</v>
      </c>
      <c r="B34" s="876"/>
      <c r="C34" s="967"/>
      <c r="D34" s="967"/>
      <c r="E34" s="967"/>
      <c r="F34" s="953" t="s">
        <v>553</v>
      </c>
      <c r="G34" s="942"/>
      <c r="H34" s="887"/>
      <c r="I34" s="887"/>
      <c r="J34" s="887"/>
      <c r="K34" s="887"/>
      <c r="L34" s="887"/>
      <c r="M34" s="887"/>
      <c r="N34" s="880"/>
    </row>
    <row r="35" spans="1:14" ht="15" customHeight="1" x14ac:dyDescent="0.4">
      <c r="A35" s="875">
        <v>35</v>
      </c>
      <c r="B35" s="876"/>
      <c r="C35" s="967"/>
      <c r="D35" s="967"/>
      <c r="E35" s="967"/>
      <c r="F35" s="953" t="s">
        <v>554</v>
      </c>
      <c r="G35" s="942"/>
      <c r="H35" s="887"/>
      <c r="I35" s="887"/>
      <c r="J35" s="887"/>
      <c r="K35" s="887"/>
      <c r="L35" s="887"/>
      <c r="M35" s="887"/>
      <c r="N35" s="880"/>
    </row>
    <row r="36" spans="1:14" ht="15" customHeight="1" x14ac:dyDescent="0.4">
      <c r="A36" s="875">
        <v>36</v>
      </c>
      <c r="B36" s="876"/>
      <c r="C36" s="967"/>
      <c r="D36" s="967"/>
      <c r="E36" s="967"/>
      <c r="F36" s="953" t="s">
        <v>555</v>
      </c>
      <c r="G36" s="942"/>
      <c r="H36" s="887"/>
      <c r="I36" s="887"/>
      <c r="J36" s="887"/>
      <c r="K36" s="887"/>
      <c r="L36" s="887"/>
      <c r="M36" s="887"/>
      <c r="N36" s="880"/>
    </row>
    <row r="37" spans="1:14" ht="15" customHeight="1" x14ac:dyDescent="0.4">
      <c r="A37" s="875">
        <v>37</v>
      </c>
      <c r="B37" s="876"/>
      <c r="C37" s="967"/>
      <c r="D37" s="967"/>
      <c r="E37" s="967"/>
      <c r="F37" s="953" t="s">
        <v>556</v>
      </c>
      <c r="G37" s="942"/>
      <c r="H37" s="887"/>
      <c r="I37" s="887"/>
      <c r="J37" s="887"/>
      <c r="K37" s="887"/>
      <c r="L37" s="887"/>
      <c r="M37" s="887"/>
      <c r="N37" s="880"/>
    </row>
    <row r="38" spans="1:14" ht="15" customHeight="1" x14ac:dyDescent="0.4">
      <c r="A38" s="875">
        <v>38</v>
      </c>
      <c r="B38" s="876"/>
      <c r="C38" s="967"/>
      <c r="D38" s="967"/>
      <c r="E38" s="967"/>
      <c r="F38" s="953" t="s">
        <v>557</v>
      </c>
      <c r="G38" s="942"/>
      <c r="H38" s="887"/>
      <c r="I38" s="887"/>
      <c r="J38" s="887"/>
      <c r="K38" s="887"/>
      <c r="L38" s="887"/>
      <c r="M38" s="887"/>
      <c r="N38" s="880"/>
    </row>
    <row r="39" spans="1:14" ht="15" customHeight="1" x14ac:dyDescent="0.4">
      <c r="A39" s="875">
        <v>39</v>
      </c>
      <c r="B39" s="876"/>
      <c r="C39" s="967"/>
      <c r="D39" s="967"/>
      <c r="E39" s="967"/>
      <c r="F39" s="953" t="s">
        <v>558</v>
      </c>
      <c r="G39" s="942"/>
      <c r="H39" s="887"/>
      <c r="I39" s="887"/>
      <c r="J39" s="887"/>
      <c r="K39" s="887"/>
      <c r="L39" s="887"/>
      <c r="M39" s="887"/>
      <c r="N39" s="880"/>
    </row>
    <row r="40" spans="1:14" ht="15" customHeight="1" x14ac:dyDescent="0.4">
      <c r="A40" s="875">
        <v>40</v>
      </c>
      <c r="B40" s="876"/>
      <c r="C40" s="967"/>
      <c r="D40" s="967"/>
      <c r="E40" s="967"/>
      <c r="F40" s="953" t="s">
        <v>559</v>
      </c>
      <c r="G40" s="942"/>
      <c r="H40" s="887"/>
      <c r="I40" s="887"/>
      <c r="J40" s="887"/>
      <c r="K40" s="887"/>
      <c r="L40" s="887"/>
      <c r="M40" s="887"/>
      <c r="N40" s="880"/>
    </row>
    <row r="41" spans="1:14" ht="15" customHeight="1" x14ac:dyDescent="0.4">
      <c r="A41" s="875">
        <v>41</v>
      </c>
      <c r="B41" s="876"/>
      <c r="C41" s="967"/>
      <c r="D41" s="967"/>
      <c r="E41" s="967"/>
      <c r="F41" s="953" t="s">
        <v>560</v>
      </c>
      <c r="G41" s="942"/>
      <c r="H41" s="887"/>
      <c r="I41" s="887"/>
      <c r="J41" s="887"/>
      <c r="K41" s="887"/>
      <c r="L41" s="887"/>
      <c r="M41" s="887"/>
      <c r="N41" s="880"/>
    </row>
    <row r="42" spans="1:14" ht="15" customHeight="1" x14ac:dyDescent="0.4">
      <c r="A42" s="875">
        <v>42</v>
      </c>
      <c r="B42" s="876"/>
      <c r="C42" s="967"/>
      <c r="D42" s="967"/>
      <c r="E42" s="967"/>
      <c r="F42" s="953" t="s">
        <v>561</v>
      </c>
      <c r="G42" s="942"/>
      <c r="H42" s="887"/>
      <c r="I42" s="887"/>
      <c r="J42" s="887"/>
      <c r="K42" s="887"/>
      <c r="L42" s="887"/>
      <c r="M42" s="887"/>
      <c r="N42" s="880"/>
    </row>
    <row r="43" spans="1:14" ht="15" customHeight="1" x14ac:dyDescent="0.4">
      <c r="A43" s="875">
        <v>43</v>
      </c>
      <c r="B43" s="876"/>
      <c r="C43" s="967"/>
      <c r="D43" s="967"/>
      <c r="E43" s="967"/>
      <c r="F43" s="953" t="s">
        <v>562</v>
      </c>
      <c r="G43" s="942"/>
      <c r="H43" s="887"/>
      <c r="I43" s="887"/>
      <c r="J43" s="887"/>
      <c r="K43" s="887"/>
      <c r="L43" s="887"/>
      <c r="M43" s="887"/>
      <c r="N43" s="880"/>
    </row>
    <row r="44" spans="1:14" ht="15" customHeight="1" x14ac:dyDescent="0.4">
      <c r="A44" s="875">
        <v>44</v>
      </c>
      <c r="B44" s="876"/>
      <c r="C44" s="967"/>
      <c r="D44" s="967"/>
      <c r="E44" s="967"/>
      <c r="F44" s="953" t="s">
        <v>563</v>
      </c>
      <c r="G44" s="942"/>
      <c r="H44" s="887"/>
      <c r="I44" s="887"/>
      <c r="J44" s="887"/>
      <c r="K44" s="887"/>
      <c r="L44" s="887"/>
      <c r="M44" s="887"/>
      <c r="N44" s="880"/>
    </row>
    <row r="45" spans="1:14" ht="15" customHeight="1" x14ac:dyDescent="0.4">
      <c r="A45" s="875">
        <v>45</v>
      </c>
      <c r="B45" s="876"/>
      <c r="C45" s="967"/>
      <c r="D45" s="967"/>
      <c r="E45" s="967"/>
      <c r="F45" s="953" t="s">
        <v>564</v>
      </c>
      <c r="G45" s="942"/>
      <c r="H45" s="887"/>
      <c r="I45" s="887"/>
      <c r="J45" s="887"/>
      <c r="K45" s="887"/>
      <c r="L45" s="887"/>
      <c r="M45" s="887"/>
      <c r="N45" s="880"/>
    </row>
    <row r="46" spans="1:14" ht="15" customHeight="1" x14ac:dyDescent="0.4">
      <c r="A46" s="875">
        <v>46</v>
      </c>
      <c r="B46" s="876"/>
      <c r="C46" s="967"/>
      <c r="D46" s="967"/>
      <c r="E46" s="967"/>
      <c r="F46" s="953" t="s">
        <v>565</v>
      </c>
      <c r="G46" s="942"/>
      <c r="H46" s="887"/>
      <c r="I46" s="887"/>
      <c r="J46" s="887"/>
      <c r="K46" s="887"/>
      <c r="L46" s="887"/>
      <c r="M46" s="887"/>
      <c r="N46" s="880"/>
    </row>
    <row r="47" spans="1:14" ht="15" customHeight="1" x14ac:dyDescent="0.4">
      <c r="A47" s="875">
        <v>47</v>
      </c>
      <c r="B47" s="876"/>
      <c r="C47" s="967"/>
      <c r="D47" s="967"/>
      <c r="E47" s="967"/>
      <c r="F47" s="953" t="s">
        <v>566</v>
      </c>
      <c r="G47" s="942"/>
      <c r="H47" s="887"/>
      <c r="I47" s="887"/>
      <c r="J47" s="887"/>
      <c r="K47" s="887"/>
      <c r="L47" s="887"/>
      <c r="M47" s="887"/>
      <c r="N47" s="880"/>
    </row>
    <row r="48" spans="1:14" ht="15" customHeight="1" x14ac:dyDescent="0.4">
      <c r="A48" s="875">
        <v>48</v>
      </c>
      <c r="B48" s="876"/>
      <c r="C48" s="967"/>
      <c r="D48" s="967"/>
      <c r="E48" s="967"/>
      <c r="F48" s="953" t="s">
        <v>567</v>
      </c>
      <c r="G48" s="942"/>
      <c r="H48" s="887"/>
      <c r="I48" s="887"/>
      <c r="J48" s="887"/>
      <c r="K48" s="887"/>
      <c r="L48" s="887"/>
      <c r="M48" s="887"/>
      <c r="N48" s="880"/>
    </row>
    <row r="49" spans="1:14" ht="15" customHeight="1" x14ac:dyDescent="0.4">
      <c r="A49" s="875">
        <v>49</v>
      </c>
      <c r="B49" s="876"/>
      <c r="C49" s="967"/>
      <c r="D49" s="967"/>
      <c r="E49" s="967"/>
      <c r="F49" s="953" t="s">
        <v>568</v>
      </c>
      <c r="G49" s="942"/>
      <c r="H49" s="887"/>
      <c r="I49" s="887"/>
      <c r="J49" s="887"/>
      <c r="K49" s="887"/>
      <c r="L49" s="887"/>
      <c r="M49" s="887"/>
      <c r="N49" s="880"/>
    </row>
    <row r="50" spans="1:14" ht="15" customHeight="1" x14ac:dyDescent="0.4">
      <c r="A50" s="875">
        <v>50</v>
      </c>
      <c r="B50" s="876"/>
      <c r="C50" s="967"/>
      <c r="D50" s="967"/>
      <c r="E50" s="967"/>
      <c r="F50" s="953" t="s">
        <v>569</v>
      </c>
      <c r="G50" s="942"/>
      <c r="H50" s="887"/>
      <c r="I50" s="887"/>
      <c r="J50" s="887"/>
      <c r="K50" s="887"/>
      <c r="L50" s="887"/>
      <c r="M50" s="887"/>
      <c r="N50" s="880"/>
    </row>
    <row r="51" spans="1:14" ht="15" customHeight="1" x14ac:dyDescent="0.4">
      <c r="A51" s="875">
        <v>51</v>
      </c>
      <c r="B51" s="876"/>
      <c r="C51" s="967"/>
      <c r="D51" s="967"/>
      <c r="E51" s="967"/>
      <c r="F51" s="953" t="s">
        <v>570</v>
      </c>
      <c r="G51" s="942"/>
      <c r="H51" s="887"/>
      <c r="I51" s="887"/>
      <c r="J51" s="887"/>
      <c r="K51" s="887"/>
      <c r="L51" s="887"/>
      <c r="M51" s="887"/>
      <c r="N51" s="880"/>
    </row>
    <row r="52" spans="1:14" ht="15" customHeight="1" x14ac:dyDescent="0.4">
      <c r="A52" s="875">
        <v>52</v>
      </c>
      <c r="B52" s="876"/>
      <c r="C52" s="967"/>
      <c r="D52" s="967"/>
      <c r="E52" s="967"/>
      <c r="F52" s="953" t="s">
        <v>571</v>
      </c>
      <c r="G52" s="942"/>
      <c r="H52" s="887"/>
      <c r="I52" s="887"/>
      <c r="J52" s="887"/>
      <c r="K52" s="887"/>
      <c r="L52" s="887"/>
      <c r="M52" s="887"/>
      <c r="N52" s="880"/>
    </row>
    <row r="53" spans="1:14" ht="15" customHeight="1" x14ac:dyDescent="0.4">
      <c r="A53" s="875">
        <v>53</v>
      </c>
      <c r="B53" s="876"/>
      <c r="C53" s="967"/>
      <c r="D53" s="967"/>
      <c r="E53" s="967"/>
      <c r="F53" s="953" t="s">
        <v>572</v>
      </c>
      <c r="G53" s="942"/>
      <c r="H53" s="887"/>
      <c r="I53" s="887"/>
      <c r="J53" s="887"/>
      <c r="K53" s="887"/>
      <c r="L53" s="887"/>
      <c r="M53" s="887"/>
      <c r="N53" s="880"/>
    </row>
    <row r="54" spans="1:14" ht="15" customHeight="1" x14ac:dyDescent="0.4">
      <c r="A54" s="875">
        <v>54</v>
      </c>
      <c r="B54" s="876"/>
      <c r="C54" s="967"/>
      <c r="D54" s="967"/>
      <c r="E54" s="967"/>
      <c r="F54" s="953" t="s">
        <v>573</v>
      </c>
      <c r="G54" s="942"/>
      <c r="H54" s="887"/>
      <c r="I54" s="887"/>
      <c r="J54" s="887"/>
      <c r="K54" s="887"/>
      <c r="L54" s="887"/>
      <c r="M54" s="887"/>
      <c r="N54" s="880"/>
    </row>
    <row r="55" spans="1:14" ht="15" customHeight="1" x14ac:dyDescent="0.4">
      <c r="A55" s="875">
        <v>55</v>
      </c>
      <c r="B55" s="876"/>
      <c r="C55" s="967"/>
      <c r="D55" s="967"/>
      <c r="E55" s="967"/>
      <c r="F55" s="953" t="s">
        <v>574</v>
      </c>
      <c r="G55" s="942"/>
      <c r="H55" s="887"/>
      <c r="I55" s="887"/>
      <c r="J55" s="887"/>
      <c r="K55" s="887"/>
      <c r="L55" s="887"/>
      <c r="M55" s="887"/>
      <c r="N55" s="880"/>
    </row>
    <row r="56" spans="1:14" ht="15" customHeight="1" x14ac:dyDescent="0.4">
      <c r="A56" s="875">
        <v>56</v>
      </c>
      <c r="B56" s="876"/>
      <c r="C56" s="967"/>
      <c r="D56" s="967"/>
      <c r="E56" s="967"/>
      <c r="F56" s="953" t="s">
        <v>575</v>
      </c>
      <c r="G56" s="942"/>
      <c r="H56" s="887"/>
      <c r="I56" s="887"/>
      <c r="J56" s="887"/>
      <c r="K56" s="887"/>
      <c r="L56" s="887"/>
      <c r="M56" s="887"/>
      <c r="N56" s="880"/>
    </row>
    <row r="57" spans="1:14" ht="15" customHeight="1" x14ac:dyDescent="0.4">
      <c r="A57" s="875">
        <v>57</v>
      </c>
      <c r="B57" s="876"/>
      <c r="C57" s="967"/>
      <c r="D57" s="967"/>
      <c r="E57" s="967"/>
      <c r="F57" s="953" t="s">
        <v>576</v>
      </c>
      <c r="G57" s="942"/>
      <c r="H57" s="887"/>
      <c r="I57" s="887"/>
      <c r="J57" s="887"/>
      <c r="K57" s="887"/>
      <c r="L57" s="887"/>
      <c r="M57" s="887"/>
      <c r="N57" s="880"/>
    </row>
    <row r="58" spans="1:14" ht="15" customHeight="1" thickBot="1" x14ac:dyDescent="0.45">
      <c r="A58" s="875">
        <v>58</v>
      </c>
      <c r="B58" s="876"/>
      <c r="C58" s="967"/>
      <c r="D58" s="967"/>
      <c r="E58" s="967"/>
      <c r="F58" s="953" t="s">
        <v>577</v>
      </c>
      <c r="G58" s="942"/>
      <c r="H58" s="954"/>
      <c r="I58" s="887"/>
      <c r="J58" s="887"/>
      <c r="K58" s="887"/>
      <c r="L58" s="887"/>
      <c r="M58" s="887"/>
      <c r="N58" s="880"/>
    </row>
    <row r="59" spans="1:14" ht="15.75" customHeight="1" thickBot="1" x14ac:dyDescent="0.55000000000000004">
      <c r="A59" s="875">
        <v>59</v>
      </c>
      <c r="B59" s="876"/>
      <c r="C59" s="967"/>
      <c r="D59" s="967"/>
      <c r="E59" s="967"/>
      <c r="F59" s="1002" t="s">
        <v>630</v>
      </c>
      <c r="G59" s="942"/>
      <c r="H59" s="973">
        <f>SUM(H28:H58)</f>
        <v>0</v>
      </c>
      <c r="I59" s="973">
        <f t="shared" ref="I59:M59" si="3">SUM(I28:I58)</f>
        <v>0</v>
      </c>
      <c r="J59" s="973">
        <f t="shared" si="3"/>
        <v>0</v>
      </c>
      <c r="K59" s="973">
        <f t="shared" si="3"/>
        <v>0</v>
      </c>
      <c r="L59" s="973">
        <f t="shared" si="3"/>
        <v>0</v>
      </c>
      <c r="M59" s="973">
        <f t="shared" si="3"/>
        <v>0</v>
      </c>
      <c r="N59" s="880"/>
    </row>
    <row r="60" spans="1:14" ht="15" customHeight="1" x14ac:dyDescent="0.4">
      <c r="A60" s="875">
        <v>60</v>
      </c>
      <c r="B60" s="876"/>
      <c r="C60" s="983"/>
      <c r="D60" s="983"/>
      <c r="E60" s="983"/>
      <c r="F60" s="897"/>
      <c r="G60" s="942"/>
      <c r="H60" s="1000"/>
      <c r="I60" s="1000"/>
      <c r="J60" s="1000"/>
      <c r="K60" s="1000"/>
      <c r="L60" s="1000"/>
      <c r="M60" s="1000"/>
      <c r="N60" s="880"/>
    </row>
    <row r="61" spans="1:14" ht="15" customHeight="1" x14ac:dyDescent="0.5">
      <c r="A61" s="875">
        <v>61</v>
      </c>
      <c r="B61" s="876"/>
      <c r="C61" s="983"/>
      <c r="D61" s="983"/>
      <c r="E61" s="983"/>
      <c r="F61" s="1002" t="s">
        <v>650</v>
      </c>
      <c r="G61" s="942"/>
      <c r="H61" s="1059"/>
      <c r="I61" s="1000"/>
      <c r="J61" s="1000"/>
      <c r="K61" s="1000"/>
      <c r="L61" s="1000"/>
      <c r="M61" s="1000"/>
      <c r="N61" s="880"/>
    </row>
    <row r="62" spans="1:14" ht="15" customHeight="1" thickBot="1" x14ac:dyDescent="0.55000000000000004">
      <c r="A62" s="875">
        <v>62</v>
      </c>
      <c r="B62" s="876"/>
      <c r="C62" s="1024"/>
      <c r="D62" s="1024"/>
      <c r="E62" s="1024"/>
      <c r="F62" s="1002" t="s">
        <v>653</v>
      </c>
      <c r="G62" s="942"/>
      <c r="H62" s="942"/>
      <c r="I62" s="1058"/>
      <c r="J62" s="1058"/>
      <c r="K62" s="1058"/>
      <c r="L62" s="1058"/>
      <c r="M62" s="1058"/>
      <c r="N62" s="880"/>
    </row>
    <row r="63" spans="1:14" ht="15" customHeight="1" thickBot="1" x14ac:dyDescent="0.55000000000000004">
      <c r="A63" s="875">
        <v>63</v>
      </c>
      <c r="B63" s="876"/>
      <c r="C63" s="983"/>
      <c r="D63" s="983"/>
      <c r="E63" s="983"/>
      <c r="F63" s="1004" t="s">
        <v>609</v>
      </c>
      <c r="G63" s="942"/>
      <c r="H63" s="973" t="e">
        <f>H61/H59</f>
        <v>#DIV/0!</v>
      </c>
      <c r="I63" s="1057" t="e">
        <f>I62/I59</f>
        <v>#DIV/0!</v>
      </c>
      <c r="J63" s="1057" t="e">
        <f>J62/J59</f>
        <v>#DIV/0!</v>
      </c>
      <c r="K63" s="1057" t="e">
        <f t="shared" ref="K63:M63" si="4">K62/K59</f>
        <v>#DIV/0!</v>
      </c>
      <c r="L63" s="1057" t="e">
        <f t="shared" si="4"/>
        <v>#DIV/0!</v>
      </c>
      <c r="M63" s="1057" t="e">
        <f t="shared" si="4"/>
        <v>#DIV/0!</v>
      </c>
      <c r="N63" s="880"/>
    </row>
    <row r="64" spans="1:14" ht="15" customHeight="1" x14ac:dyDescent="0.4">
      <c r="A64" s="875">
        <v>64</v>
      </c>
      <c r="B64" s="876"/>
      <c r="C64" s="967"/>
      <c r="D64" s="967"/>
      <c r="E64" s="967"/>
      <c r="F64" s="967"/>
      <c r="G64" s="942"/>
      <c r="H64" s="942"/>
      <c r="I64" s="942"/>
      <c r="J64" s="942"/>
      <c r="K64" s="942"/>
      <c r="L64" s="942"/>
      <c r="M64" s="942"/>
      <c r="N64" s="880"/>
    </row>
    <row r="65" spans="1:14" ht="15" customHeight="1" x14ac:dyDescent="0.4">
      <c r="A65" s="875">
        <v>65</v>
      </c>
      <c r="B65" s="876"/>
      <c r="C65" s="1024"/>
      <c r="D65" s="1024"/>
      <c r="E65" s="1024"/>
      <c r="F65" s="1024"/>
      <c r="G65" s="942"/>
      <c r="H65" s="1060" t="s">
        <v>651</v>
      </c>
      <c r="I65" s="1276" t="s">
        <v>652</v>
      </c>
      <c r="J65" s="1277"/>
      <c r="K65" s="1277"/>
      <c r="L65" s="1277"/>
      <c r="M65" s="1278"/>
      <c r="N65" s="880"/>
    </row>
    <row r="66" spans="1:14" ht="15" customHeight="1" x14ac:dyDescent="0.5">
      <c r="A66" s="875">
        <v>66</v>
      </c>
      <c r="B66" s="876"/>
      <c r="C66" s="897"/>
      <c r="D66" s="907"/>
      <c r="E66" s="907"/>
      <c r="F66" s="1002" t="s">
        <v>937</v>
      </c>
      <c r="G66" s="942"/>
      <c r="H66" s="975" t="s">
        <v>16</v>
      </c>
      <c r="I66" s="975" t="s">
        <v>512</v>
      </c>
      <c r="J66" s="975" t="s">
        <v>513</v>
      </c>
      <c r="K66" s="975" t="s">
        <v>514</v>
      </c>
      <c r="L66" s="975" t="s">
        <v>515</v>
      </c>
      <c r="M66" s="975" t="s">
        <v>516</v>
      </c>
      <c r="N66" s="880"/>
    </row>
    <row r="67" spans="1:14" ht="15" customHeight="1" x14ac:dyDescent="0.4">
      <c r="A67" s="875">
        <v>67</v>
      </c>
      <c r="B67" s="876"/>
      <c r="C67" s="967"/>
      <c r="D67" s="967"/>
      <c r="E67" s="967"/>
      <c r="F67" s="953" t="s">
        <v>547</v>
      </c>
      <c r="G67" s="942"/>
      <c r="H67" s="887"/>
      <c r="I67" s="887"/>
      <c r="J67" s="887"/>
      <c r="K67" s="887"/>
      <c r="L67" s="887"/>
      <c r="M67" s="887"/>
      <c r="N67" s="880"/>
    </row>
    <row r="68" spans="1:14" ht="15" customHeight="1" x14ac:dyDescent="0.4">
      <c r="A68" s="875">
        <v>68</v>
      </c>
      <c r="B68" s="876"/>
      <c r="C68" s="967"/>
      <c r="D68" s="967"/>
      <c r="E68" s="967"/>
      <c r="F68" s="953" t="s">
        <v>548</v>
      </c>
      <c r="G68" s="942"/>
      <c r="H68" s="887"/>
      <c r="I68" s="887"/>
      <c r="J68" s="887"/>
      <c r="K68" s="887"/>
      <c r="L68" s="887"/>
      <c r="M68" s="887"/>
      <c r="N68" s="880"/>
    </row>
    <row r="69" spans="1:14" ht="15" customHeight="1" x14ac:dyDescent="0.4">
      <c r="A69" s="875">
        <v>69</v>
      </c>
      <c r="B69" s="876"/>
      <c r="C69" s="967"/>
      <c r="D69" s="967"/>
      <c r="E69" s="967"/>
      <c r="F69" s="953" t="s">
        <v>549</v>
      </c>
      <c r="G69" s="942"/>
      <c r="H69" s="887"/>
      <c r="I69" s="887"/>
      <c r="J69" s="887"/>
      <c r="K69" s="887"/>
      <c r="L69" s="887"/>
      <c r="M69" s="887"/>
      <c r="N69" s="880"/>
    </row>
    <row r="70" spans="1:14" ht="15" customHeight="1" x14ac:dyDescent="0.4">
      <c r="A70" s="875">
        <v>70</v>
      </c>
      <c r="B70" s="876"/>
      <c r="C70" s="967"/>
      <c r="D70" s="967"/>
      <c r="E70" s="967"/>
      <c r="F70" s="953" t="s">
        <v>550</v>
      </c>
      <c r="G70" s="942"/>
      <c r="H70" s="887"/>
      <c r="I70" s="887"/>
      <c r="J70" s="887"/>
      <c r="K70" s="887"/>
      <c r="L70" s="887"/>
      <c r="M70" s="887"/>
      <c r="N70" s="880"/>
    </row>
    <row r="71" spans="1:14" ht="15" customHeight="1" x14ac:dyDescent="0.4">
      <c r="A71" s="875">
        <v>71</v>
      </c>
      <c r="B71" s="876"/>
      <c r="C71" s="967"/>
      <c r="D71" s="967"/>
      <c r="E71" s="967"/>
      <c r="F71" s="953" t="s">
        <v>551</v>
      </c>
      <c r="G71" s="942"/>
      <c r="H71" s="887"/>
      <c r="I71" s="887"/>
      <c r="J71" s="887"/>
      <c r="K71" s="887"/>
      <c r="L71" s="887"/>
      <c r="M71" s="887"/>
      <c r="N71" s="880"/>
    </row>
    <row r="72" spans="1:14" ht="15" customHeight="1" x14ac:dyDescent="0.4">
      <c r="A72" s="875">
        <v>72</v>
      </c>
      <c r="B72" s="876"/>
      <c r="C72" s="967"/>
      <c r="D72" s="967"/>
      <c r="E72" s="967"/>
      <c r="F72" s="953" t="s">
        <v>552</v>
      </c>
      <c r="G72" s="942"/>
      <c r="H72" s="887"/>
      <c r="I72" s="887"/>
      <c r="J72" s="887"/>
      <c r="K72" s="887"/>
      <c r="L72" s="887"/>
      <c r="M72" s="887"/>
      <c r="N72" s="880"/>
    </row>
    <row r="73" spans="1:14" ht="15" customHeight="1" x14ac:dyDescent="0.4">
      <c r="A73" s="875">
        <v>73</v>
      </c>
      <c r="B73" s="876"/>
      <c r="C73" s="967"/>
      <c r="D73" s="967"/>
      <c r="E73" s="967"/>
      <c r="F73" s="953" t="s">
        <v>553</v>
      </c>
      <c r="G73" s="942"/>
      <c r="H73" s="887"/>
      <c r="I73" s="887"/>
      <c r="J73" s="887"/>
      <c r="K73" s="887"/>
      <c r="L73" s="887"/>
      <c r="M73" s="887"/>
      <c r="N73" s="880"/>
    </row>
    <row r="74" spans="1:14" ht="15" customHeight="1" x14ac:dyDescent="0.4">
      <c r="A74" s="875">
        <v>74</v>
      </c>
      <c r="B74" s="876"/>
      <c r="C74" s="967"/>
      <c r="D74" s="967"/>
      <c r="E74" s="967"/>
      <c r="F74" s="953" t="s">
        <v>554</v>
      </c>
      <c r="G74" s="942"/>
      <c r="H74" s="887"/>
      <c r="I74" s="887"/>
      <c r="J74" s="887"/>
      <c r="K74" s="887"/>
      <c r="L74" s="887"/>
      <c r="M74" s="887"/>
      <c r="N74" s="880"/>
    </row>
    <row r="75" spans="1:14" ht="15" customHeight="1" x14ac:dyDescent="0.4">
      <c r="A75" s="875">
        <v>75</v>
      </c>
      <c r="B75" s="876"/>
      <c r="C75" s="967"/>
      <c r="D75" s="967"/>
      <c r="E75" s="967"/>
      <c r="F75" s="953" t="s">
        <v>555</v>
      </c>
      <c r="G75" s="942"/>
      <c r="H75" s="887"/>
      <c r="I75" s="887"/>
      <c r="J75" s="887"/>
      <c r="K75" s="887"/>
      <c r="L75" s="887"/>
      <c r="M75" s="887"/>
      <c r="N75" s="880"/>
    </row>
    <row r="76" spans="1:14" ht="15" customHeight="1" x14ac:dyDescent="0.4">
      <c r="A76" s="875">
        <v>76</v>
      </c>
      <c r="B76" s="876"/>
      <c r="C76" s="967"/>
      <c r="D76" s="967"/>
      <c r="E76" s="967"/>
      <c r="F76" s="953" t="s">
        <v>556</v>
      </c>
      <c r="G76" s="942"/>
      <c r="H76" s="887"/>
      <c r="I76" s="887"/>
      <c r="J76" s="887"/>
      <c r="K76" s="887"/>
      <c r="L76" s="887"/>
      <c r="M76" s="887"/>
      <c r="N76" s="880"/>
    </row>
    <row r="77" spans="1:14" ht="15" customHeight="1" x14ac:dyDescent="0.4">
      <c r="A77" s="875">
        <v>77</v>
      </c>
      <c r="B77" s="876"/>
      <c r="C77" s="967"/>
      <c r="D77" s="967"/>
      <c r="E77" s="967"/>
      <c r="F77" s="953" t="s">
        <v>557</v>
      </c>
      <c r="G77" s="942"/>
      <c r="H77" s="887"/>
      <c r="I77" s="887"/>
      <c r="J77" s="887"/>
      <c r="K77" s="887"/>
      <c r="L77" s="887"/>
      <c r="M77" s="887"/>
      <c r="N77" s="880"/>
    </row>
    <row r="78" spans="1:14" ht="15" customHeight="1" x14ac:dyDescent="0.4">
      <c r="A78" s="875">
        <v>78</v>
      </c>
      <c r="B78" s="876"/>
      <c r="C78" s="967"/>
      <c r="D78" s="967"/>
      <c r="E78" s="967"/>
      <c r="F78" s="953" t="s">
        <v>558</v>
      </c>
      <c r="G78" s="942"/>
      <c r="H78" s="887"/>
      <c r="I78" s="887"/>
      <c r="J78" s="887"/>
      <c r="K78" s="887"/>
      <c r="L78" s="887"/>
      <c r="M78" s="887"/>
      <c r="N78" s="880"/>
    </row>
    <row r="79" spans="1:14" ht="15" customHeight="1" x14ac:dyDescent="0.4">
      <c r="A79" s="875">
        <v>79</v>
      </c>
      <c r="B79" s="876"/>
      <c r="C79" s="967"/>
      <c r="D79" s="967"/>
      <c r="E79" s="967"/>
      <c r="F79" s="953" t="s">
        <v>559</v>
      </c>
      <c r="G79" s="942"/>
      <c r="H79" s="887"/>
      <c r="I79" s="887"/>
      <c r="J79" s="887"/>
      <c r="K79" s="887"/>
      <c r="L79" s="887"/>
      <c r="M79" s="887"/>
      <c r="N79" s="880"/>
    </row>
    <row r="80" spans="1:14" ht="15" customHeight="1" x14ac:dyDescent="0.4">
      <c r="A80" s="875">
        <v>80</v>
      </c>
      <c r="B80" s="876"/>
      <c r="C80" s="967"/>
      <c r="D80" s="967"/>
      <c r="E80" s="967"/>
      <c r="F80" s="953" t="s">
        <v>560</v>
      </c>
      <c r="G80" s="942"/>
      <c r="H80" s="887"/>
      <c r="I80" s="887"/>
      <c r="J80" s="887"/>
      <c r="K80" s="887"/>
      <c r="L80" s="887"/>
      <c r="M80" s="887"/>
      <c r="N80" s="880"/>
    </row>
    <row r="81" spans="1:14" ht="15" customHeight="1" x14ac:dyDescent="0.4">
      <c r="A81" s="875">
        <v>81</v>
      </c>
      <c r="B81" s="876"/>
      <c r="C81" s="967"/>
      <c r="D81" s="967"/>
      <c r="E81" s="967"/>
      <c r="F81" s="953" t="s">
        <v>561</v>
      </c>
      <c r="G81" s="942"/>
      <c r="H81" s="887"/>
      <c r="I81" s="887"/>
      <c r="J81" s="887"/>
      <c r="K81" s="887"/>
      <c r="L81" s="887"/>
      <c r="M81" s="887"/>
      <c r="N81" s="880"/>
    </row>
    <row r="82" spans="1:14" ht="15" customHeight="1" x14ac:dyDescent="0.4">
      <c r="A82" s="875">
        <v>82</v>
      </c>
      <c r="B82" s="876"/>
      <c r="C82" s="967"/>
      <c r="D82" s="967"/>
      <c r="E82" s="967"/>
      <c r="F82" s="953" t="s">
        <v>562</v>
      </c>
      <c r="G82" s="942"/>
      <c r="H82" s="887"/>
      <c r="I82" s="887"/>
      <c r="J82" s="887"/>
      <c r="K82" s="887"/>
      <c r="L82" s="887"/>
      <c r="M82" s="887"/>
      <c r="N82" s="880"/>
    </row>
    <row r="83" spans="1:14" ht="15" customHeight="1" x14ac:dyDescent="0.4">
      <c r="A83" s="875">
        <v>83</v>
      </c>
      <c r="B83" s="876"/>
      <c r="C83" s="967"/>
      <c r="D83" s="967"/>
      <c r="E83" s="967"/>
      <c r="F83" s="953" t="s">
        <v>563</v>
      </c>
      <c r="G83" s="942"/>
      <c r="H83" s="887"/>
      <c r="I83" s="887"/>
      <c r="J83" s="887"/>
      <c r="K83" s="887"/>
      <c r="L83" s="887"/>
      <c r="M83" s="887"/>
      <c r="N83" s="880"/>
    </row>
    <row r="84" spans="1:14" ht="15" customHeight="1" x14ac:dyDescent="0.4">
      <c r="A84" s="875">
        <v>84</v>
      </c>
      <c r="B84" s="876"/>
      <c r="C84" s="967"/>
      <c r="D84" s="967"/>
      <c r="E84" s="967"/>
      <c r="F84" s="953" t="s">
        <v>564</v>
      </c>
      <c r="G84" s="942"/>
      <c r="H84" s="887"/>
      <c r="I84" s="887"/>
      <c r="J84" s="887"/>
      <c r="K84" s="887"/>
      <c r="L84" s="887"/>
      <c r="M84" s="887"/>
      <c r="N84" s="880"/>
    </row>
    <row r="85" spans="1:14" ht="15" customHeight="1" x14ac:dyDescent="0.4">
      <c r="A85" s="875">
        <v>85</v>
      </c>
      <c r="B85" s="876"/>
      <c r="C85" s="967"/>
      <c r="D85" s="967"/>
      <c r="E85" s="967"/>
      <c r="F85" s="953" t="s">
        <v>565</v>
      </c>
      <c r="G85" s="942"/>
      <c r="H85" s="887"/>
      <c r="I85" s="887"/>
      <c r="J85" s="887"/>
      <c r="K85" s="887"/>
      <c r="L85" s="887"/>
      <c r="M85" s="887"/>
      <c r="N85" s="880"/>
    </row>
    <row r="86" spans="1:14" ht="15" customHeight="1" x14ac:dyDescent="0.4">
      <c r="A86" s="875">
        <v>86</v>
      </c>
      <c r="B86" s="876"/>
      <c r="C86" s="967"/>
      <c r="D86" s="967"/>
      <c r="E86" s="967"/>
      <c r="F86" s="953" t="s">
        <v>566</v>
      </c>
      <c r="G86" s="942"/>
      <c r="H86" s="887"/>
      <c r="I86" s="887"/>
      <c r="J86" s="887"/>
      <c r="K86" s="887"/>
      <c r="L86" s="887"/>
      <c r="M86" s="887"/>
      <c r="N86" s="880"/>
    </row>
    <row r="87" spans="1:14" ht="15" customHeight="1" x14ac:dyDescent="0.4">
      <c r="A87" s="875">
        <v>87</v>
      </c>
      <c r="B87" s="876"/>
      <c r="C87" s="967"/>
      <c r="D87" s="967"/>
      <c r="E87" s="967"/>
      <c r="F87" s="953" t="s">
        <v>567</v>
      </c>
      <c r="G87" s="942"/>
      <c r="H87" s="887"/>
      <c r="I87" s="887"/>
      <c r="J87" s="887"/>
      <c r="K87" s="887"/>
      <c r="L87" s="887"/>
      <c r="M87" s="887"/>
      <c r="N87" s="880"/>
    </row>
    <row r="88" spans="1:14" ht="15" customHeight="1" x14ac:dyDescent="0.4">
      <c r="A88" s="875">
        <v>88</v>
      </c>
      <c r="B88" s="876"/>
      <c r="C88" s="967"/>
      <c r="D88" s="967"/>
      <c r="E88" s="967"/>
      <c r="F88" s="953" t="s">
        <v>568</v>
      </c>
      <c r="G88" s="942"/>
      <c r="H88" s="887"/>
      <c r="I88" s="887"/>
      <c r="J88" s="887"/>
      <c r="K88" s="887"/>
      <c r="L88" s="887"/>
      <c r="M88" s="887"/>
      <c r="N88" s="880"/>
    </row>
    <row r="89" spans="1:14" ht="15" customHeight="1" x14ac:dyDescent="0.4">
      <c r="A89" s="875">
        <v>89</v>
      </c>
      <c r="B89" s="876"/>
      <c r="C89" s="967"/>
      <c r="D89" s="967"/>
      <c r="E89" s="967"/>
      <c r="F89" s="953" t="s">
        <v>569</v>
      </c>
      <c r="G89" s="942"/>
      <c r="H89" s="887"/>
      <c r="I89" s="887"/>
      <c r="J89" s="887"/>
      <c r="K89" s="887"/>
      <c r="L89" s="887"/>
      <c r="M89" s="887"/>
      <c r="N89" s="880"/>
    </row>
    <row r="90" spans="1:14" ht="15" customHeight="1" x14ac:dyDescent="0.4">
      <c r="A90" s="875">
        <v>90</v>
      </c>
      <c r="B90" s="876"/>
      <c r="C90" s="967"/>
      <c r="D90" s="967"/>
      <c r="E90" s="967"/>
      <c r="F90" s="953" t="s">
        <v>570</v>
      </c>
      <c r="G90" s="942"/>
      <c r="H90" s="887"/>
      <c r="I90" s="887"/>
      <c r="J90" s="887"/>
      <c r="K90" s="887"/>
      <c r="L90" s="887"/>
      <c r="M90" s="887"/>
      <c r="N90" s="880"/>
    </row>
    <row r="91" spans="1:14" ht="15" customHeight="1" x14ac:dyDescent="0.4">
      <c r="A91" s="875">
        <v>91</v>
      </c>
      <c r="B91" s="876"/>
      <c r="C91" s="967"/>
      <c r="D91" s="967"/>
      <c r="E91" s="967"/>
      <c r="F91" s="953" t="s">
        <v>571</v>
      </c>
      <c r="G91" s="942"/>
      <c r="H91" s="887"/>
      <c r="I91" s="887"/>
      <c r="J91" s="887"/>
      <c r="K91" s="887"/>
      <c r="L91" s="887"/>
      <c r="M91" s="887"/>
      <c r="N91" s="880"/>
    </row>
    <row r="92" spans="1:14" ht="15" customHeight="1" x14ac:dyDescent="0.4">
      <c r="A92" s="875">
        <v>92</v>
      </c>
      <c r="B92" s="876"/>
      <c r="C92" s="967"/>
      <c r="D92" s="967"/>
      <c r="E92" s="967"/>
      <c r="F92" s="953" t="s">
        <v>572</v>
      </c>
      <c r="G92" s="942"/>
      <c r="H92" s="887"/>
      <c r="I92" s="887"/>
      <c r="J92" s="887"/>
      <c r="K92" s="887"/>
      <c r="L92" s="887"/>
      <c r="M92" s="887"/>
      <c r="N92" s="880"/>
    </row>
    <row r="93" spans="1:14" ht="15" customHeight="1" x14ac:dyDescent="0.4">
      <c r="A93" s="875">
        <v>93</v>
      </c>
      <c r="B93" s="876"/>
      <c r="C93" s="967"/>
      <c r="D93" s="967"/>
      <c r="E93" s="967"/>
      <c r="F93" s="953" t="s">
        <v>573</v>
      </c>
      <c r="G93" s="942"/>
      <c r="H93" s="887"/>
      <c r="I93" s="887"/>
      <c r="J93" s="887"/>
      <c r="K93" s="887"/>
      <c r="L93" s="887"/>
      <c r="M93" s="887"/>
      <c r="N93" s="880"/>
    </row>
    <row r="94" spans="1:14" ht="15" customHeight="1" x14ac:dyDescent="0.4">
      <c r="A94" s="875">
        <v>94</v>
      </c>
      <c r="B94" s="876"/>
      <c r="C94" s="967"/>
      <c r="D94" s="967"/>
      <c r="E94" s="967"/>
      <c r="F94" s="953" t="s">
        <v>574</v>
      </c>
      <c r="G94" s="942"/>
      <c r="H94" s="887"/>
      <c r="I94" s="887"/>
      <c r="J94" s="887"/>
      <c r="K94" s="887"/>
      <c r="L94" s="887"/>
      <c r="M94" s="887"/>
      <c r="N94" s="880"/>
    </row>
    <row r="95" spans="1:14" ht="15" customHeight="1" x14ac:dyDescent="0.4">
      <c r="A95" s="875">
        <v>95</v>
      </c>
      <c r="B95" s="876"/>
      <c r="C95" s="967"/>
      <c r="D95" s="967"/>
      <c r="E95" s="967"/>
      <c r="F95" s="953" t="s">
        <v>575</v>
      </c>
      <c r="G95" s="942"/>
      <c r="H95" s="887"/>
      <c r="I95" s="887"/>
      <c r="J95" s="887"/>
      <c r="K95" s="887"/>
      <c r="L95" s="887"/>
      <c r="M95" s="887"/>
      <c r="N95" s="880"/>
    </row>
    <row r="96" spans="1:14" ht="15" customHeight="1" x14ac:dyDescent="0.4">
      <c r="A96" s="875">
        <v>96</v>
      </c>
      <c r="B96" s="876"/>
      <c r="C96" s="967"/>
      <c r="D96" s="967"/>
      <c r="E96" s="967"/>
      <c r="F96" s="953" t="s">
        <v>576</v>
      </c>
      <c r="G96" s="942"/>
      <c r="H96" s="887"/>
      <c r="I96" s="887"/>
      <c r="J96" s="887"/>
      <c r="K96" s="887"/>
      <c r="L96" s="887"/>
      <c r="M96" s="887"/>
      <c r="N96" s="880"/>
    </row>
    <row r="97" spans="1:14" ht="15" customHeight="1" thickBot="1" x14ac:dyDescent="0.45">
      <c r="A97" s="875">
        <v>97</v>
      </c>
      <c r="B97" s="876"/>
      <c r="C97" s="967"/>
      <c r="D97" s="967"/>
      <c r="E97" s="967"/>
      <c r="F97" s="953" t="s">
        <v>577</v>
      </c>
      <c r="G97" s="942"/>
      <c r="H97" s="887"/>
      <c r="I97" s="887"/>
      <c r="J97" s="887"/>
      <c r="K97" s="887"/>
      <c r="L97" s="887"/>
      <c r="M97" s="887"/>
      <c r="N97" s="880"/>
    </row>
    <row r="98" spans="1:14" ht="15" customHeight="1" thickBot="1" x14ac:dyDescent="0.55000000000000004">
      <c r="A98" s="875">
        <v>98</v>
      </c>
      <c r="B98" s="876"/>
      <c r="C98" s="967"/>
      <c r="D98" s="967"/>
      <c r="E98" s="967"/>
      <c r="F98" s="1002" t="s">
        <v>3</v>
      </c>
      <c r="G98" s="942"/>
      <c r="H98" s="973">
        <f>SUM(H67:H97)</f>
        <v>0</v>
      </c>
      <c r="I98" s="973">
        <f t="shared" ref="I98" si="5">SUM(I67:I97)</f>
        <v>0</v>
      </c>
      <c r="J98" s="973">
        <f t="shared" ref="J98" si="6">SUM(J67:J97)</f>
        <v>0</v>
      </c>
      <c r="K98" s="973">
        <f t="shared" ref="K98" si="7">SUM(K67:K97)</f>
        <v>0</v>
      </c>
      <c r="L98" s="973">
        <f t="shared" ref="L98" si="8">SUM(L67:L97)</f>
        <v>0</v>
      </c>
      <c r="M98" s="973">
        <f t="shared" ref="M98" si="9">SUM(M67:M97)</f>
        <v>0</v>
      </c>
      <c r="N98" s="880"/>
    </row>
    <row r="99" spans="1:14" ht="15" customHeight="1" x14ac:dyDescent="0.4">
      <c r="A99" s="875">
        <v>99</v>
      </c>
      <c r="B99" s="876"/>
      <c r="C99" s="967"/>
      <c r="D99" s="967"/>
      <c r="E99" s="967"/>
      <c r="F99" s="967"/>
      <c r="G99" s="942"/>
      <c r="H99" s="942"/>
      <c r="I99" s="942"/>
      <c r="J99" s="942"/>
      <c r="K99" s="942"/>
      <c r="L99" s="942"/>
      <c r="M99" s="942"/>
      <c r="N99" s="880"/>
    </row>
    <row r="100" spans="1:14" ht="15" customHeight="1" x14ac:dyDescent="0.4">
      <c r="A100" s="875">
        <v>100</v>
      </c>
      <c r="B100" s="876"/>
      <c r="C100" s="1024"/>
      <c r="D100" s="1024"/>
      <c r="E100" s="1024"/>
      <c r="F100" s="1024"/>
      <c r="G100" s="942"/>
      <c r="H100" s="1060" t="s">
        <v>651</v>
      </c>
      <c r="I100" s="1276" t="s">
        <v>652</v>
      </c>
      <c r="J100" s="1277"/>
      <c r="K100" s="1277"/>
      <c r="L100" s="1277"/>
      <c r="M100" s="1278"/>
      <c r="N100" s="880"/>
    </row>
    <row r="101" spans="1:14" ht="15" customHeight="1" x14ac:dyDescent="0.5">
      <c r="A101" s="875">
        <v>101</v>
      </c>
      <c r="B101" s="876"/>
      <c r="C101" s="967"/>
      <c r="D101" s="967"/>
      <c r="E101" s="967"/>
      <c r="F101" s="1002" t="s">
        <v>594</v>
      </c>
      <c r="G101" s="942"/>
      <c r="H101" s="975" t="s">
        <v>16</v>
      </c>
      <c r="I101" s="975" t="s">
        <v>512</v>
      </c>
      <c r="J101" s="975" t="s">
        <v>513</v>
      </c>
      <c r="K101" s="975" t="s">
        <v>514</v>
      </c>
      <c r="L101" s="975" t="s">
        <v>515</v>
      </c>
      <c r="M101" s="975" t="s">
        <v>516</v>
      </c>
      <c r="N101" s="880"/>
    </row>
    <row r="102" spans="1:14" ht="15" customHeight="1" x14ac:dyDescent="0.4">
      <c r="A102" s="875">
        <v>102</v>
      </c>
      <c r="B102" s="876"/>
      <c r="C102" s="967"/>
      <c r="D102" s="967"/>
      <c r="E102" s="967"/>
      <c r="F102" s="953" t="s">
        <v>547</v>
      </c>
      <c r="G102" s="942"/>
      <c r="H102" s="924" t="e">
        <f t="shared" ref="H102:M111" si="10">H28/H67</f>
        <v>#DIV/0!</v>
      </c>
      <c r="I102" s="924" t="e">
        <f t="shared" si="10"/>
        <v>#DIV/0!</v>
      </c>
      <c r="J102" s="924" t="e">
        <f t="shared" si="10"/>
        <v>#DIV/0!</v>
      </c>
      <c r="K102" s="924" t="e">
        <f t="shared" si="10"/>
        <v>#DIV/0!</v>
      </c>
      <c r="L102" s="924" t="e">
        <f t="shared" si="10"/>
        <v>#DIV/0!</v>
      </c>
      <c r="M102" s="924" t="e">
        <f t="shared" si="10"/>
        <v>#DIV/0!</v>
      </c>
      <c r="N102" s="880"/>
    </row>
    <row r="103" spans="1:14" ht="15" customHeight="1" x14ac:dyDescent="0.4">
      <c r="A103" s="875">
        <v>103</v>
      </c>
      <c r="B103" s="876"/>
      <c r="C103" s="967"/>
      <c r="D103" s="967"/>
      <c r="E103" s="967"/>
      <c r="F103" s="953" t="s">
        <v>548</v>
      </c>
      <c r="G103" s="942"/>
      <c r="H103" s="924" t="e">
        <f t="shared" si="10"/>
        <v>#DIV/0!</v>
      </c>
      <c r="I103" s="924" t="e">
        <f t="shared" si="10"/>
        <v>#DIV/0!</v>
      </c>
      <c r="J103" s="924" t="e">
        <f t="shared" si="10"/>
        <v>#DIV/0!</v>
      </c>
      <c r="K103" s="924" t="e">
        <f t="shared" si="10"/>
        <v>#DIV/0!</v>
      </c>
      <c r="L103" s="924" t="e">
        <f t="shared" si="10"/>
        <v>#DIV/0!</v>
      </c>
      <c r="M103" s="924" t="e">
        <f t="shared" si="10"/>
        <v>#DIV/0!</v>
      </c>
      <c r="N103" s="880"/>
    </row>
    <row r="104" spans="1:14" ht="15" customHeight="1" x14ac:dyDescent="0.4">
      <c r="A104" s="875">
        <v>104</v>
      </c>
      <c r="B104" s="876"/>
      <c r="C104" s="967"/>
      <c r="D104" s="967"/>
      <c r="E104" s="967"/>
      <c r="F104" s="953" t="s">
        <v>549</v>
      </c>
      <c r="G104" s="942"/>
      <c r="H104" s="924" t="e">
        <f t="shared" si="10"/>
        <v>#DIV/0!</v>
      </c>
      <c r="I104" s="924" t="e">
        <f t="shared" si="10"/>
        <v>#DIV/0!</v>
      </c>
      <c r="J104" s="924" t="e">
        <f t="shared" si="10"/>
        <v>#DIV/0!</v>
      </c>
      <c r="K104" s="924" t="e">
        <f t="shared" si="10"/>
        <v>#DIV/0!</v>
      </c>
      <c r="L104" s="924" t="e">
        <f t="shared" si="10"/>
        <v>#DIV/0!</v>
      </c>
      <c r="M104" s="924" t="e">
        <f t="shared" si="10"/>
        <v>#DIV/0!</v>
      </c>
      <c r="N104" s="880"/>
    </row>
    <row r="105" spans="1:14" ht="15" customHeight="1" x14ac:dyDescent="0.4">
      <c r="A105" s="875">
        <v>105</v>
      </c>
      <c r="B105" s="876"/>
      <c r="C105" s="967"/>
      <c r="D105" s="967"/>
      <c r="E105" s="967"/>
      <c r="F105" s="953" t="s">
        <v>550</v>
      </c>
      <c r="G105" s="942"/>
      <c r="H105" s="924" t="e">
        <f t="shared" si="10"/>
        <v>#DIV/0!</v>
      </c>
      <c r="I105" s="924" t="e">
        <f t="shared" si="10"/>
        <v>#DIV/0!</v>
      </c>
      <c r="J105" s="924" t="e">
        <f t="shared" si="10"/>
        <v>#DIV/0!</v>
      </c>
      <c r="K105" s="924" t="e">
        <f t="shared" si="10"/>
        <v>#DIV/0!</v>
      </c>
      <c r="L105" s="924" t="e">
        <f t="shared" si="10"/>
        <v>#DIV/0!</v>
      </c>
      <c r="M105" s="924" t="e">
        <f t="shared" si="10"/>
        <v>#DIV/0!</v>
      </c>
      <c r="N105" s="880"/>
    </row>
    <row r="106" spans="1:14" ht="15" customHeight="1" x14ac:dyDescent="0.4">
      <c r="A106" s="875">
        <v>106</v>
      </c>
      <c r="B106" s="876"/>
      <c r="C106" s="967"/>
      <c r="D106" s="967"/>
      <c r="E106" s="967"/>
      <c r="F106" s="953" t="s">
        <v>551</v>
      </c>
      <c r="G106" s="942"/>
      <c r="H106" s="924" t="e">
        <f t="shared" si="10"/>
        <v>#DIV/0!</v>
      </c>
      <c r="I106" s="924" t="e">
        <f t="shared" si="10"/>
        <v>#DIV/0!</v>
      </c>
      <c r="J106" s="924" t="e">
        <f t="shared" si="10"/>
        <v>#DIV/0!</v>
      </c>
      <c r="K106" s="924" t="e">
        <f t="shared" si="10"/>
        <v>#DIV/0!</v>
      </c>
      <c r="L106" s="924" t="e">
        <f t="shared" si="10"/>
        <v>#DIV/0!</v>
      </c>
      <c r="M106" s="924" t="e">
        <f t="shared" si="10"/>
        <v>#DIV/0!</v>
      </c>
      <c r="N106" s="880"/>
    </row>
    <row r="107" spans="1:14" ht="15" customHeight="1" x14ac:dyDescent="0.4">
      <c r="A107" s="875">
        <v>107</v>
      </c>
      <c r="B107" s="876"/>
      <c r="C107" s="967"/>
      <c r="D107" s="967"/>
      <c r="E107" s="967"/>
      <c r="F107" s="953" t="s">
        <v>552</v>
      </c>
      <c r="G107" s="942"/>
      <c r="H107" s="924" t="e">
        <f t="shared" si="10"/>
        <v>#DIV/0!</v>
      </c>
      <c r="I107" s="924" t="e">
        <f t="shared" si="10"/>
        <v>#DIV/0!</v>
      </c>
      <c r="J107" s="924" t="e">
        <f t="shared" si="10"/>
        <v>#DIV/0!</v>
      </c>
      <c r="K107" s="924" t="e">
        <f t="shared" si="10"/>
        <v>#DIV/0!</v>
      </c>
      <c r="L107" s="924" t="e">
        <f t="shared" si="10"/>
        <v>#DIV/0!</v>
      </c>
      <c r="M107" s="924" t="e">
        <f t="shared" si="10"/>
        <v>#DIV/0!</v>
      </c>
      <c r="N107" s="880"/>
    </row>
    <row r="108" spans="1:14" ht="15" customHeight="1" x14ac:dyDescent="0.4">
      <c r="A108" s="875">
        <v>108</v>
      </c>
      <c r="B108" s="876"/>
      <c r="C108" s="967"/>
      <c r="D108" s="967"/>
      <c r="E108" s="967"/>
      <c r="F108" s="953" t="s">
        <v>553</v>
      </c>
      <c r="G108" s="942"/>
      <c r="H108" s="924" t="e">
        <f t="shared" si="10"/>
        <v>#DIV/0!</v>
      </c>
      <c r="I108" s="924" t="e">
        <f t="shared" si="10"/>
        <v>#DIV/0!</v>
      </c>
      <c r="J108" s="924" t="e">
        <f t="shared" si="10"/>
        <v>#DIV/0!</v>
      </c>
      <c r="K108" s="924" t="e">
        <f t="shared" si="10"/>
        <v>#DIV/0!</v>
      </c>
      <c r="L108" s="924" t="e">
        <f t="shared" si="10"/>
        <v>#DIV/0!</v>
      </c>
      <c r="M108" s="924" t="e">
        <f t="shared" si="10"/>
        <v>#DIV/0!</v>
      </c>
      <c r="N108" s="880"/>
    </row>
    <row r="109" spans="1:14" ht="15" customHeight="1" x14ac:dyDescent="0.4">
      <c r="A109" s="875">
        <v>109</v>
      </c>
      <c r="B109" s="876"/>
      <c r="C109" s="967"/>
      <c r="D109" s="967"/>
      <c r="E109" s="967"/>
      <c r="F109" s="953" t="s">
        <v>554</v>
      </c>
      <c r="G109" s="942"/>
      <c r="H109" s="924" t="e">
        <f t="shared" si="10"/>
        <v>#DIV/0!</v>
      </c>
      <c r="I109" s="924" t="e">
        <f t="shared" si="10"/>
        <v>#DIV/0!</v>
      </c>
      <c r="J109" s="924" t="e">
        <f t="shared" si="10"/>
        <v>#DIV/0!</v>
      </c>
      <c r="K109" s="924" t="e">
        <f t="shared" si="10"/>
        <v>#DIV/0!</v>
      </c>
      <c r="L109" s="924" t="e">
        <f t="shared" si="10"/>
        <v>#DIV/0!</v>
      </c>
      <c r="M109" s="924" t="e">
        <f t="shared" si="10"/>
        <v>#DIV/0!</v>
      </c>
      <c r="N109" s="880"/>
    </row>
    <row r="110" spans="1:14" ht="15" customHeight="1" x14ac:dyDescent="0.4">
      <c r="A110" s="875">
        <v>110</v>
      </c>
      <c r="B110" s="876"/>
      <c r="C110" s="967"/>
      <c r="D110" s="967"/>
      <c r="E110" s="967"/>
      <c r="F110" s="953" t="s">
        <v>555</v>
      </c>
      <c r="G110" s="942"/>
      <c r="H110" s="924" t="e">
        <f t="shared" si="10"/>
        <v>#DIV/0!</v>
      </c>
      <c r="I110" s="924" t="e">
        <f t="shared" si="10"/>
        <v>#DIV/0!</v>
      </c>
      <c r="J110" s="924" t="e">
        <f t="shared" si="10"/>
        <v>#DIV/0!</v>
      </c>
      <c r="K110" s="924" t="e">
        <f t="shared" si="10"/>
        <v>#DIV/0!</v>
      </c>
      <c r="L110" s="924" t="e">
        <f t="shared" si="10"/>
        <v>#DIV/0!</v>
      </c>
      <c r="M110" s="924" t="e">
        <f t="shared" si="10"/>
        <v>#DIV/0!</v>
      </c>
      <c r="N110" s="880"/>
    </row>
    <row r="111" spans="1:14" ht="15" customHeight="1" x14ac:dyDescent="0.4">
      <c r="A111" s="875">
        <v>111</v>
      </c>
      <c r="B111" s="876"/>
      <c r="C111" s="967"/>
      <c r="D111" s="967"/>
      <c r="E111" s="967"/>
      <c r="F111" s="953" t="s">
        <v>556</v>
      </c>
      <c r="G111" s="942"/>
      <c r="H111" s="924" t="e">
        <f t="shared" si="10"/>
        <v>#DIV/0!</v>
      </c>
      <c r="I111" s="924" t="e">
        <f t="shared" si="10"/>
        <v>#DIV/0!</v>
      </c>
      <c r="J111" s="924" t="e">
        <f t="shared" si="10"/>
        <v>#DIV/0!</v>
      </c>
      <c r="K111" s="924" t="e">
        <f t="shared" si="10"/>
        <v>#DIV/0!</v>
      </c>
      <c r="L111" s="924" t="e">
        <f t="shared" si="10"/>
        <v>#DIV/0!</v>
      </c>
      <c r="M111" s="924" t="e">
        <f t="shared" si="10"/>
        <v>#DIV/0!</v>
      </c>
      <c r="N111" s="880"/>
    </row>
    <row r="112" spans="1:14" ht="15" customHeight="1" x14ac:dyDescent="0.4">
      <c r="A112" s="875">
        <v>112</v>
      </c>
      <c r="B112" s="876"/>
      <c r="C112" s="967"/>
      <c r="D112" s="967"/>
      <c r="E112" s="967"/>
      <c r="F112" s="953" t="s">
        <v>557</v>
      </c>
      <c r="G112" s="942"/>
      <c r="H112" s="924" t="e">
        <f t="shared" ref="H112:M121" si="11">H38/H77</f>
        <v>#DIV/0!</v>
      </c>
      <c r="I112" s="924" t="e">
        <f t="shared" si="11"/>
        <v>#DIV/0!</v>
      </c>
      <c r="J112" s="924" t="e">
        <f t="shared" si="11"/>
        <v>#DIV/0!</v>
      </c>
      <c r="K112" s="924" t="e">
        <f t="shared" si="11"/>
        <v>#DIV/0!</v>
      </c>
      <c r="L112" s="924" t="e">
        <f t="shared" si="11"/>
        <v>#DIV/0!</v>
      </c>
      <c r="M112" s="924" t="e">
        <f t="shared" si="11"/>
        <v>#DIV/0!</v>
      </c>
      <c r="N112" s="880"/>
    </row>
    <row r="113" spans="1:14" ht="15" customHeight="1" x14ac:dyDescent="0.4">
      <c r="A113" s="875">
        <v>113</v>
      </c>
      <c r="B113" s="876"/>
      <c r="C113" s="967"/>
      <c r="D113" s="967"/>
      <c r="E113" s="967"/>
      <c r="F113" s="953" t="s">
        <v>558</v>
      </c>
      <c r="G113" s="942"/>
      <c r="H113" s="924" t="e">
        <f t="shared" si="11"/>
        <v>#DIV/0!</v>
      </c>
      <c r="I113" s="924" t="e">
        <f t="shared" si="11"/>
        <v>#DIV/0!</v>
      </c>
      <c r="J113" s="924" t="e">
        <f t="shared" si="11"/>
        <v>#DIV/0!</v>
      </c>
      <c r="K113" s="924" t="e">
        <f t="shared" si="11"/>
        <v>#DIV/0!</v>
      </c>
      <c r="L113" s="924" t="e">
        <f t="shared" si="11"/>
        <v>#DIV/0!</v>
      </c>
      <c r="M113" s="924" t="e">
        <f t="shared" si="11"/>
        <v>#DIV/0!</v>
      </c>
      <c r="N113" s="880"/>
    </row>
    <row r="114" spans="1:14" ht="15" customHeight="1" x14ac:dyDescent="0.4">
      <c r="A114" s="875">
        <v>114</v>
      </c>
      <c r="B114" s="876"/>
      <c r="C114" s="967"/>
      <c r="D114" s="967"/>
      <c r="E114" s="967"/>
      <c r="F114" s="953" t="s">
        <v>559</v>
      </c>
      <c r="G114" s="942"/>
      <c r="H114" s="924" t="e">
        <f t="shared" si="11"/>
        <v>#DIV/0!</v>
      </c>
      <c r="I114" s="924" t="e">
        <f t="shared" si="11"/>
        <v>#DIV/0!</v>
      </c>
      <c r="J114" s="924" t="e">
        <f t="shared" si="11"/>
        <v>#DIV/0!</v>
      </c>
      <c r="K114" s="924" t="e">
        <f t="shared" si="11"/>
        <v>#DIV/0!</v>
      </c>
      <c r="L114" s="924" t="e">
        <f t="shared" si="11"/>
        <v>#DIV/0!</v>
      </c>
      <c r="M114" s="924" t="e">
        <f t="shared" si="11"/>
        <v>#DIV/0!</v>
      </c>
      <c r="N114" s="880"/>
    </row>
    <row r="115" spans="1:14" ht="15" customHeight="1" x14ac:dyDescent="0.4">
      <c r="A115" s="875">
        <v>115</v>
      </c>
      <c r="B115" s="876"/>
      <c r="C115" s="967"/>
      <c r="D115" s="967"/>
      <c r="E115" s="967"/>
      <c r="F115" s="953" t="s">
        <v>560</v>
      </c>
      <c r="G115" s="942"/>
      <c r="H115" s="924" t="e">
        <f t="shared" si="11"/>
        <v>#DIV/0!</v>
      </c>
      <c r="I115" s="924" t="e">
        <f t="shared" si="11"/>
        <v>#DIV/0!</v>
      </c>
      <c r="J115" s="924" t="e">
        <f t="shared" si="11"/>
        <v>#DIV/0!</v>
      </c>
      <c r="K115" s="924" t="e">
        <f t="shared" si="11"/>
        <v>#DIV/0!</v>
      </c>
      <c r="L115" s="924" t="e">
        <f t="shared" si="11"/>
        <v>#DIV/0!</v>
      </c>
      <c r="M115" s="924" t="e">
        <f t="shared" si="11"/>
        <v>#DIV/0!</v>
      </c>
      <c r="N115" s="880"/>
    </row>
    <row r="116" spans="1:14" ht="15" customHeight="1" x14ac:dyDescent="0.4">
      <c r="A116" s="875">
        <v>116</v>
      </c>
      <c r="B116" s="876"/>
      <c r="C116" s="967"/>
      <c r="D116" s="967"/>
      <c r="E116" s="967"/>
      <c r="F116" s="953" t="s">
        <v>561</v>
      </c>
      <c r="G116" s="942"/>
      <c r="H116" s="924" t="e">
        <f t="shared" si="11"/>
        <v>#DIV/0!</v>
      </c>
      <c r="I116" s="924" t="e">
        <f t="shared" si="11"/>
        <v>#DIV/0!</v>
      </c>
      <c r="J116" s="924" t="e">
        <f t="shared" si="11"/>
        <v>#DIV/0!</v>
      </c>
      <c r="K116" s="924" t="e">
        <f t="shared" si="11"/>
        <v>#DIV/0!</v>
      </c>
      <c r="L116" s="924" t="e">
        <f t="shared" si="11"/>
        <v>#DIV/0!</v>
      </c>
      <c r="M116" s="924" t="e">
        <f t="shared" si="11"/>
        <v>#DIV/0!</v>
      </c>
      <c r="N116" s="880"/>
    </row>
    <row r="117" spans="1:14" ht="15" customHeight="1" x14ac:dyDescent="0.4">
      <c r="A117" s="875">
        <v>117</v>
      </c>
      <c r="B117" s="876"/>
      <c r="C117" s="967"/>
      <c r="D117" s="967"/>
      <c r="E117" s="967"/>
      <c r="F117" s="953" t="s">
        <v>562</v>
      </c>
      <c r="G117" s="942"/>
      <c r="H117" s="924" t="e">
        <f t="shared" si="11"/>
        <v>#DIV/0!</v>
      </c>
      <c r="I117" s="924" t="e">
        <f t="shared" si="11"/>
        <v>#DIV/0!</v>
      </c>
      <c r="J117" s="924" t="e">
        <f t="shared" si="11"/>
        <v>#DIV/0!</v>
      </c>
      <c r="K117" s="924" t="e">
        <f t="shared" si="11"/>
        <v>#DIV/0!</v>
      </c>
      <c r="L117" s="924" t="e">
        <f t="shared" si="11"/>
        <v>#DIV/0!</v>
      </c>
      <c r="M117" s="924" t="e">
        <f t="shared" si="11"/>
        <v>#DIV/0!</v>
      </c>
      <c r="N117" s="880"/>
    </row>
    <row r="118" spans="1:14" ht="15" customHeight="1" x14ac:dyDescent="0.4">
      <c r="A118" s="875">
        <v>118</v>
      </c>
      <c r="B118" s="876"/>
      <c r="C118" s="967"/>
      <c r="D118" s="967"/>
      <c r="E118" s="967"/>
      <c r="F118" s="953" t="s">
        <v>563</v>
      </c>
      <c r="G118" s="942"/>
      <c r="H118" s="924" t="e">
        <f t="shared" si="11"/>
        <v>#DIV/0!</v>
      </c>
      <c r="I118" s="924" t="e">
        <f t="shared" si="11"/>
        <v>#DIV/0!</v>
      </c>
      <c r="J118" s="924" t="e">
        <f t="shared" si="11"/>
        <v>#DIV/0!</v>
      </c>
      <c r="K118" s="924" t="e">
        <f t="shared" si="11"/>
        <v>#DIV/0!</v>
      </c>
      <c r="L118" s="924" t="e">
        <f t="shared" si="11"/>
        <v>#DIV/0!</v>
      </c>
      <c r="M118" s="924" t="e">
        <f t="shared" si="11"/>
        <v>#DIV/0!</v>
      </c>
      <c r="N118" s="880"/>
    </row>
    <row r="119" spans="1:14" ht="15" customHeight="1" x14ac:dyDescent="0.4">
      <c r="A119" s="875">
        <v>119</v>
      </c>
      <c r="B119" s="876"/>
      <c r="C119" s="967"/>
      <c r="D119" s="967"/>
      <c r="E119" s="967"/>
      <c r="F119" s="953" t="s">
        <v>564</v>
      </c>
      <c r="G119" s="942"/>
      <c r="H119" s="924" t="e">
        <f t="shared" si="11"/>
        <v>#DIV/0!</v>
      </c>
      <c r="I119" s="924" t="e">
        <f t="shared" si="11"/>
        <v>#DIV/0!</v>
      </c>
      <c r="J119" s="924" t="e">
        <f t="shared" si="11"/>
        <v>#DIV/0!</v>
      </c>
      <c r="K119" s="924" t="e">
        <f t="shared" si="11"/>
        <v>#DIV/0!</v>
      </c>
      <c r="L119" s="924" t="e">
        <f t="shared" si="11"/>
        <v>#DIV/0!</v>
      </c>
      <c r="M119" s="924" t="e">
        <f t="shared" si="11"/>
        <v>#DIV/0!</v>
      </c>
      <c r="N119" s="880"/>
    </row>
    <row r="120" spans="1:14" ht="15" customHeight="1" x14ac:dyDescent="0.4">
      <c r="A120" s="875">
        <v>120</v>
      </c>
      <c r="B120" s="876"/>
      <c r="C120" s="967"/>
      <c r="D120" s="967"/>
      <c r="E120" s="967"/>
      <c r="F120" s="953" t="s">
        <v>565</v>
      </c>
      <c r="G120" s="942"/>
      <c r="H120" s="924" t="e">
        <f t="shared" si="11"/>
        <v>#DIV/0!</v>
      </c>
      <c r="I120" s="924" t="e">
        <f t="shared" si="11"/>
        <v>#DIV/0!</v>
      </c>
      <c r="J120" s="924" t="e">
        <f t="shared" si="11"/>
        <v>#DIV/0!</v>
      </c>
      <c r="K120" s="924" t="e">
        <f t="shared" si="11"/>
        <v>#DIV/0!</v>
      </c>
      <c r="L120" s="924" t="e">
        <f t="shared" si="11"/>
        <v>#DIV/0!</v>
      </c>
      <c r="M120" s="924" t="e">
        <f t="shared" si="11"/>
        <v>#DIV/0!</v>
      </c>
      <c r="N120" s="880"/>
    </row>
    <row r="121" spans="1:14" ht="15" customHeight="1" x14ac:dyDescent="0.4">
      <c r="A121" s="875">
        <v>121</v>
      </c>
      <c r="B121" s="876"/>
      <c r="C121" s="967"/>
      <c r="D121" s="967"/>
      <c r="E121" s="967"/>
      <c r="F121" s="953" t="s">
        <v>566</v>
      </c>
      <c r="G121" s="942"/>
      <c r="H121" s="924" t="e">
        <f t="shared" si="11"/>
        <v>#DIV/0!</v>
      </c>
      <c r="I121" s="924" t="e">
        <f t="shared" si="11"/>
        <v>#DIV/0!</v>
      </c>
      <c r="J121" s="924" t="e">
        <f t="shared" si="11"/>
        <v>#DIV/0!</v>
      </c>
      <c r="K121" s="924" t="e">
        <f t="shared" si="11"/>
        <v>#DIV/0!</v>
      </c>
      <c r="L121" s="924" t="e">
        <f t="shared" si="11"/>
        <v>#DIV/0!</v>
      </c>
      <c r="M121" s="924" t="e">
        <f t="shared" si="11"/>
        <v>#DIV/0!</v>
      </c>
      <c r="N121" s="880"/>
    </row>
    <row r="122" spans="1:14" ht="15" customHeight="1" x14ac:dyDescent="0.4">
      <c r="A122" s="875">
        <v>122</v>
      </c>
      <c r="B122" s="876"/>
      <c r="C122" s="967"/>
      <c r="D122" s="967"/>
      <c r="E122" s="967"/>
      <c r="F122" s="953" t="s">
        <v>567</v>
      </c>
      <c r="G122" s="942"/>
      <c r="H122" s="924" t="e">
        <f t="shared" ref="H122:M131" si="12">H48/H87</f>
        <v>#DIV/0!</v>
      </c>
      <c r="I122" s="924" t="e">
        <f t="shared" si="12"/>
        <v>#DIV/0!</v>
      </c>
      <c r="J122" s="924" t="e">
        <f t="shared" si="12"/>
        <v>#DIV/0!</v>
      </c>
      <c r="K122" s="924" t="e">
        <f t="shared" si="12"/>
        <v>#DIV/0!</v>
      </c>
      <c r="L122" s="924" t="e">
        <f t="shared" si="12"/>
        <v>#DIV/0!</v>
      </c>
      <c r="M122" s="924" t="e">
        <f t="shared" si="12"/>
        <v>#DIV/0!</v>
      </c>
      <c r="N122" s="880"/>
    </row>
    <row r="123" spans="1:14" ht="15" customHeight="1" x14ac:dyDescent="0.4">
      <c r="A123" s="875">
        <v>123</v>
      </c>
      <c r="B123" s="876"/>
      <c r="C123" s="967"/>
      <c r="D123" s="967"/>
      <c r="E123" s="967"/>
      <c r="F123" s="953" t="s">
        <v>568</v>
      </c>
      <c r="G123" s="942"/>
      <c r="H123" s="924" t="e">
        <f t="shared" si="12"/>
        <v>#DIV/0!</v>
      </c>
      <c r="I123" s="924" t="e">
        <f t="shared" si="12"/>
        <v>#DIV/0!</v>
      </c>
      <c r="J123" s="924" t="e">
        <f t="shared" si="12"/>
        <v>#DIV/0!</v>
      </c>
      <c r="K123" s="924" t="e">
        <f t="shared" si="12"/>
        <v>#DIV/0!</v>
      </c>
      <c r="L123" s="924" t="e">
        <f t="shared" si="12"/>
        <v>#DIV/0!</v>
      </c>
      <c r="M123" s="924" t="e">
        <f t="shared" si="12"/>
        <v>#DIV/0!</v>
      </c>
      <c r="N123" s="880"/>
    </row>
    <row r="124" spans="1:14" ht="15" customHeight="1" x14ac:dyDescent="0.4">
      <c r="A124" s="875">
        <v>124</v>
      </c>
      <c r="B124" s="876"/>
      <c r="C124" s="967"/>
      <c r="D124" s="967"/>
      <c r="E124" s="967"/>
      <c r="F124" s="953" t="s">
        <v>569</v>
      </c>
      <c r="G124" s="942"/>
      <c r="H124" s="924" t="e">
        <f t="shared" si="12"/>
        <v>#DIV/0!</v>
      </c>
      <c r="I124" s="924" t="e">
        <f t="shared" si="12"/>
        <v>#DIV/0!</v>
      </c>
      <c r="J124" s="924" t="e">
        <f t="shared" si="12"/>
        <v>#DIV/0!</v>
      </c>
      <c r="K124" s="924" t="e">
        <f t="shared" si="12"/>
        <v>#DIV/0!</v>
      </c>
      <c r="L124" s="924" t="e">
        <f t="shared" si="12"/>
        <v>#DIV/0!</v>
      </c>
      <c r="M124" s="924" t="e">
        <f t="shared" si="12"/>
        <v>#DIV/0!</v>
      </c>
      <c r="N124" s="880"/>
    </row>
    <row r="125" spans="1:14" ht="15" customHeight="1" x14ac:dyDescent="0.4">
      <c r="A125" s="875">
        <v>125</v>
      </c>
      <c r="B125" s="876"/>
      <c r="C125" s="967"/>
      <c r="D125" s="967"/>
      <c r="E125" s="967"/>
      <c r="F125" s="953" t="s">
        <v>570</v>
      </c>
      <c r="G125" s="942"/>
      <c r="H125" s="924" t="e">
        <f t="shared" si="12"/>
        <v>#DIV/0!</v>
      </c>
      <c r="I125" s="924" t="e">
        <f t="shared" si="12"/>
        <v>#DIV/0!</v>
      </c>
      <c r="J125" s="924" t="e">
        <f t="shared" si="12"/>
        <v>#DIV/0!</v>
      </c>
      <c r="K125" s="924" t="e">
        <f t="shared" si="12"/>
        <v>#DIV/0!</v>
      </c>
      <c r="L125" s="924" t="e">
        <f t="shared" si="12"/>
        <v>#DIV/0!</v>
      </c>
      <c r="M125" s="924" t="e">
        <f t="shared" si="12"/>
        <v>#DIV/0!</v>
      </c>
      <c r="N125" s="880"/>
    </row>
    <row r="126" spans="1:14" ht="15" customHeight="1" x14ac:dyDescent="0.4">
      <c r="A126" s="875">
        <v>126</v>
      </c>
      <c r="B126" s="876"/>
      <c r="C126" s="967"/>
      <c r="D126" s="967"/>
      <c r="E126" s="967"/>
      <c r="F126" s="953" t="s">
        <v>571</v>
      </c>
      <c r="G126" s="942"/>
      <c r="H126" s="924" t="e">
        <f t="shared" si="12"/>
        <v>#DIV/0!</v>
      </c>
      <c r="I126" s="924" t="e">
        <f t="shared" si="12"/>
        <v>#DIV/0!</v>
      </c>
      <c r="J126" s="924" t="e">
        <f t="shared" si="12"/>
        <v>#DIV/0!</v>
      </c>
      <c r="K126" s="924" t="e">
        <f t="shared" si="12"/>
        <v>#DIV/0!</v>
      </c>
      <c r="L126" s="924" t="e">
        <f t="shared" si="12"/>
        <v>#DIV/0!</v>
      </c>
      <c r="M126" s="924" t="e">
        <f t="shared" si="12"/>
        <v>#DIV/0!</v>
      </c>
      <c r="N126" s="880"/>
    </row>
    <row r="127" spans="1:14" ht="15" customHeight="1" x14ac:dyDescent="0.4">
      <c r="A127" s="875">
        <v>127</v>
      </c>
      <c r="B127" s="876"/>
      <c r="C127" s="967"/>
      <c r="D127" s="967"/>
      <c r="E127" s="967"/>
      <c r="F127" s="953" t="s">
        <v>572</v>
      </c>
      <c r="G127" s="942"/>
      <c r="H127" s="924" t="e">
        <f t="shared" si="12"/>
        <v>#DIV/0!</v>
      </c>
      <c r="I127" s="924" t="e">
        <f t="shared" si="12"/>
        <v>#DIV/0!</v>
      </c>
      <c r="J127" s="924" t="e">
        <f t="shared" si="12"/>
        <v>#DIV/0!</v>
      </c>
      <c r="K127" s="924" t="e">
        <f t="shared" si="12"/>
        <v>#DIV/0!</v>
      </c>
      <c r="L127" s="924" t="e">
        <f t="shared" si="12"/>
        <v>#DIV/0!</v>
      </c>
      <c r="M127" s="924" t="e">
        <f t="shared" si="12"/>
        <v>#DIV/0!</v>
      </c>
      <c r="N127" s="880"/>
    </row>
    <row r="128" spans="1:14" ht="15" customHeight="1" x14ac:dyDescent="0.4">
      <c r="A128" s="875">
        <v>128</v>
      </c>
      <c r="B128" s="876"/>
      <c r="C128" s="967"/>
      <c r="D128" s="967"/>
      <c r="E128" s="967"/>
      <c r="F128" s="953" t="s">
        <v>573</v>
      </c>
      <c r="G128" s="942"/>
      <c r="H128" s="924" t="e">
        <f t="shared" si="12"/>
        <v>#DIV/0!</v>
      </c>
      <c r="I128" s="924" t="e">
        <f t="shared" si="12"/>
        <v>#DIV/0!</v>
      </c>
      <c r="J128" s="924" t="e">
        <f t="shared" si="12"/>
        <v>#DIV/0!</v>
      </c>
      <c r="K128" s="924" t="e">
        <f t="shared" si="12"/>
        <v>#DIV/0!</v>
      </c>
      <c r="L128" s="924" t="e">
        <f t="shared" si="12"/>
        <v>#DIV/0!</v>
      </c>
      <c r="M128" s="924" t="e">
        <f t="shared" si="12"/>
        <v>#DIV/0!</v>
      </c>
      <c r="N128" s="880"/>
    </row>
    <row r="129" spans="1:14" ht="15" customHeight="1" x14ac:dyDescent="0.4">
      <c r="A129" s="875">
        <v>129</v>
      </c>
      <c r="B129" s="876"/>
      <c r="C129" s="967"/>
      <c r="D129" s="967"/>
      <c r="E129" s="967"/>
      <c r="F129" s="953" t="s">
        <v>574</v>
      </c>
      <c r="G129" s="942"/>
      <c r="H129" s="924" t="e">
        <f t="shared" si="12"/>
        <v>#DIV/0!</v>
      </c>
      <c r="I129" s="924" t="e">
        <f t="shared" si="12"/>
        <v>#DIV/0!</v>
      </c>
      <c r="J129" s="924" t="e">
        <f t="shared" si="12"/>
        <v>#DIV/0!</v>
      </c>
      <c r="K129" s="924" t="e">
        <f t="shared" si="12"/>
        <v>#DIV/0!</v>
      </c>
      <c r="L129" s="924" t="e">
        <f t="shared" si="12"/>
        <v>#DIV/0!</v>
      </c>
      <c r="M129" s="924" t="e">
        <f t="shared" si="12"/>
        <v>#DIV/0!</v>
      </c>
      <c r="N129" s="880"/>
    </row>
    <row r="130" spans="1:14" ht="15" customHeight="1" x14ac:dyDescent="0.4">
      <c r="A130" s="875">
        <v>130</v>
      </c>
      <c r="B130" s="876"/>
      <c r="C130" s="967"/>
      <c r="D130" s="967"/>
      <c r="E130" s="967"/>
      <c r="F130" s="953" t="s">
        <v>575</v>
      </c>
      <c r="G130" s="942"/>
      <c r="H130" s="924" t="e">
        <f t="shared" si="12"/>
        <v>#DIV/0!</v>
      </c>
      <c r="I130" s="924" t="e">
        <f t="shared" si="12"/>
        <v>#DIV/0!</v>
      </c>
      <c r="J130" s="924" t="e">
        <f t="shared" si="12"/>
        <v>#DIV/0!</v>
      </c>
      <c r="K130" s="924" t="e">
        <f t="shared" si="12"/>
        <v>#DIV/0!</v>
      </c>
      <c r="L130" s="924" t="e">
        <f t="shared" si="12"/>
        <v>#DIV/0!</v>
      </c>
      <c r="M130" s="924" t="e">
        <f t="shared" si="12"/>
        <v>#DIV/0!</v>
      </c>
      <c r="N130" s="880"/>
    </row>
    <row r="131" spans="1:14" ht="15" customHeight="1" x14ac:dyDescent="0.4">
      <c r="A131" s="875">
        <v>131</v>
      </c>
      <c r="B131" s="876"/>
      <c r="C131" s="967"/>
      <c r="D131" s="967"/>
      <c r="E131" s="967"/>
      <c r="F131" s="953" t="s">
        <v>576</v>
      </c>
      <c r="G131" s="942"/>
      <c r="H131" s="924" t="e">
        <f t="shared" si="12"/>
        <v>#DIV/0!</v>
      </c>
      <c r="I131" s="924" t="e">
        <f t="shared" si="12"/>
        <v>#DIV/0!</v>
      </c>
      <c r="J131" s="924" t="e">
        <f t="shared" si="12"/>
        <v>#DIV/0!</v>
      </c>
      <c r="K131" s="924" t="e">
        <f t="shared" si="12"/>
        <v>#DIV/0!</v>
      </c>
      <c r="L131" s="924" t="e">
        <f t="shared" si="12"/>
        <v>#DIV/0!</v>
      </c>
      <c r="M131" s="924" t="e">
        <f t="shared" si="12"/>
        <v>#DIV/0!</v>
      </c>
      <c r="N131" s="880"/>
    </row>
    <row r="132" spans="1:14" ht="15" customHeight="1" thickBot="1" x14ac:dyDescent="0.45">
      <c r="A132" s="875">
        <v>132</v>
      </c>
      <c r="B132" s="876"/>
      <c r="C132" s="967"/>
      <c r="D132" s="967"/>
      <c r="E132" s="967"/>
      <c r="F132" s="953" t="s">
        <v>577</v>
      </c>
      <c r="G132" s="942"/>
      <c r="H132" s="924" t="e">
        <f t="shared" ref="H132:M133" si="13">H58/H97</f>
        <v>#DIV/0!</v>
      </c>
      <c r="I132" s="924" t="e">
        <f t="shared" si="13"/>
        <v>#DIV/0!</v>
      </c>
      <c r="J132" s="924" t="e">
        <f t="shared" si="13"/>
        <v>#DIV/0!</v>
      </c>
      <c r="K132" s="924" t="e">
        <f t="shared" si="13"/>
        <v>#DIV/0!</v>
      </c>
      <c r="L132" s="924" t="e">
        <f t="shared" si="13"/>
        <v>#DIV/0!</v>
      </c>
      <c r="M132" s="924" t="e">
        <f t="shared" si="13"/>
        <v>#DIV/0!</v>
      </c>
      <c r="N132" s="880"/>
    </row>
    <row r="133" spans="1:14" ht="15" customHeight="1" thickBot="1" x14ac:dyDescent="0.55000000000000004">
      <c r="A133" s="875">
        <v>133</v>
      </c>
      <c r="B133" s="876"/>
      <c r="C133" s="967"/>
      <c r="D133" s="967"/>
      <c r="E133" s="967"/>
      <c r="F133" s="1002" t="s">
        <v>3</v>
      </c>
      <c r="G133" s="942"/>
      <c r="H133" s="974" t="e">
        <f t="shared" si="13"/>
        <v>#DIV/0!</v>
      </c>
      <c r="I133" s="974" t="e">
        <f t="shared" si="13"/>
        <v>#DIV/0!</v>
      </c>
      <c r="J133" s="974" t="e">
        <f t="shared" si="13"/>
        <v>#DIV/0!</v>
      </c>
      <c r="K133" s="974" t="e">
        <f t="shared" si="13"/>
        <v>#DIV/0!</v>
      </c>
      <c r="L133" s="974" t="e">
        <f t="shared" si="13"/>
        <v>#DIV/0!</v>
      </c>
      <c r="M133" s="974" t="e">
        <f t="shared" si="13"/>
        <v>#DIV/0!</v>
      </c>
      <c r="N133" s="880"/>
    </row>
    <row r="134" spans="1:14" ht="15" customHeight="1" x14ac:dyDescent="0.4">
      <c r="A134" s="875">
        <v>134</v>
      </c>
      <c r="B134" s="876"/>
      <c r="C134" s="983"/>
      <c r="D134" s="983"/>
      <c r="E134" s="983"/>
      <c r="F134" s="897"/>
      <c r="G134" s="942"/>
      <c r="H134" s="1001"/>
      <c r="I134" s="1001"/>
      <c r="J134" s="1001"/>
      <c r="K134" s="1001"/>
      <c r="L134" s="1001"/>
      <c r="M134" s="1001"/>
      <c r="N134" s="880"/>
    </row>
    <row r="135" spans="1:14" ht="15" customHeight="1" x14ac:dyDescent="0.4">
      <c r="A135" s="875">
        <v>135</v>
      </c>
      <c r="B135" s="876"/>
      <c r="C135" s="983"/>
      <c r="D135" s="983"/>
      <c r="E135" s="983"/>
      <c r="F135" s="897"/>
      <c r="G135" s="942"/>
      <c r="H135" s="1001"/>
      <c r="I135" s="1001"/>
      <c r="J135" s="1001"/>
      <c r="K135" s="1001"/>
      <c r="L135" s="1001"/>
      <c r="M135" s="1001"/>
      <c r="N135" s="880"/>
    </row>
    <row r="136" spans="1:14" ht="15" customHeight="1" x14ac:dyDescent="0.4">
      <c r="A136" s="875">
        <v>136</v>
      </c>
      <c r="B136" s="876"/>
      <c r="C136" s="983"/>
      <c r="D136" s="983"/>
      <c r="E136" s="983"/>
      <c r="F136" s="897"/>
      <c r="G136" s="942"/>
      <c r="H136" s="1001"/>
      <c r="I136" s="1001"/>
      <c r="J136" s="1001"/>
      <c r="K136" s="1001"/>
      <c r="L136" s="1001"/>
      <c r="M136" s="1001"/>
      <c r="N136" s="880"/>
    </row>
    <row r="137" spans="1:14" ht="15" customHeight="1" x14ac:dyDescent="0.4">
      <c r="A137" s="875">
        <v>137</v>
      </c>
      <c r="B137" s="876"/>
      <c r="C137" s="983"/>
      <c r="D137" s="983"/>
      <c r="E137" s="983"/>
      <c r="F137" s="897"/>
      <c r="G137" s="942"/>
      <c r="H137" s="1001"/>
      <c r="I137" s="1001"/>
      <c r="J137" s="1001"/>
      <c r="K137" s="1001"/>
      <c r="L137" s="1001"/>
      <c r="M137" s="1001"/>
      <c r="N137" s="880"/>
    </row>
    <row r="138" spans="1:14" ht="15" customHeight="1" x14ac:dyDescent="0.4">
      <c r="A138" s="875">
        <v>138</v>
      </c>
      <c r="B138" s="876"/>
      <c r="C138" s="967"/>
      <c r="D138" s="967"/>
      <c r="E138" s="967"/>
      <c r="F138" s="967"/>
      <c r="G138" s="942"/>
      <c r="H138" s="942"/>
      <c r="I138" s="942"/>
      <c r="J138" s="942"/>
      <c r="K138" s="942"/>
      <c r="L138" s="942"/>
      <c r="M138" s="942"/>
      <c r="N138" s="880"/>
    </row>
    <row r="139" spans="1:14" x14ac:dyDescent="0.4">
      <c r="A139" s="875">
        <v>139</v>
      </c>
      <c r="B139" s="926"/>
      <c r="C139" s="927"/>
      <c r="D139" s="927"/>
      <c r="E139" s="927"/>
      <c r="F139" s="927"/>
      <c r="G139" s="927"/>
      <c r="H139" s="927"/>
      <c r="I139" s="927"/>
      <c r="J139" s="927"/>
      <c r="K139" s="927"/>
      <c r="L139" s="927"/>
      <c r="M139" s="927"/>
      <c r="N139" s="928"/>
    </row>
  </sheetData>
  <sheetProtection formatRows="0" insertRows="0"/>
  <mergeCells count="14">
    <mergeCell ref="C15:D15"/>
    <mergeCell ref="K2:M2"/>
    <mergeCell ref="K3:M3"/>
    <mergeCell ref="A5:M5"/>
    <mergeCell ref="H7:M7"/>
    <mergeCell ref="H8:M8"/>
    <mergeCell ref="I26:M26"/>
    <mergeCell ref="I65:M65"/>
    <mergeCell ref="I100:M100"/>
    <mergeCell ref="C16:D16"/>
    <mergeCell ref="C17:D17"/>
    <mergeCell ref="C18:D18"/>
    <mergeCell ref="C19:D19"/>
    <mergeCell ref="H25:M25"/>
  </mergeCells>
  <dataValidations count="1">
    <dataValidation allowBlank="1" showInputMessage="1" showErrorMessage="1" prompt="Please enter text" sqref="F102:F132 F28:F58 F67:F97 F10:F19" xr:uid="{3400C4BD-4EA7-4695-9A89-2D9BBDA2DA23}"/>
  </dataValidations>
  <pageMargins left="0.70866141732283472" right="0.70866141732283472" top="0.74803149606299213" bottom="0.74803149606299213" header="0.31496062992125989" footer="0.31496062992125989"/>
  <pageSetup paperSize="9" scale="21" orientation="landscape" cellComments="asDisplayed" r:id="rId1"/>
  <headerFooter>
    <oddHeader>&amp;CCommerce Commission Information Disclosure Template</oddHeader>
    <oddFooter>&amp;L&amp;F&amp;C&amp;P&amp;R&amp;A</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E1EF7-A1C7-4CEA-95B8-207F39C6ED51}">
  <sheetPr>
    <tabColor rgb="FFFFFF00"/>
  </sheetPr>
  <dimension ref="A1:U70"/>
  <sheetViews>
    <sheetView showGridLines="0" view="pageBreakPreview" zoomScaleNormal="100" zoomScaleSheetLayoutView="100" workbookViewId="0">
      <selection activeCell="C9" sqref="C9"/>
    </sheetView>
  </sheetViews>
  <sheetFormatPr defaultColWidth="9.1328125" defaultRowHeight="13.15" x14ac:dyDescent="0.4"/>
  <cols>
    <col min="1" max="1" width="18.73046875" style="874" customWidth="1"/>
    <col min="2" max="3" width="17.86328125" style="874" customWidth="1"/>
    <col min="4" max="4" width="31.73046875" style="874" customWidth="1"/>
    <col min="5" max="5" width="11.1328125" style="874" customWidth="1"/>
    <col min="6" max="6" width="31.73046875" style="874" customWidth="1"/>
    <col min="7" max="7" width="12.73046875" style="874" customWidth="1"/>
    <col min="8" max="8" width="39.3984375" style="874" customWidth="1"/>
    <col min="9" max="11" width="52.73046875" style="874" customWidth="1"/>
    <col min="12" max="12" width="2.73046875" style="874" customWidth="1"/>
    <col min="13" max="13" width="3.73046875" style="1070" customWidth="1"/>
    <col min="14" max="18" width="38.73046875" style="874" customWidth="1"/>
    <col min="19" max="19" width="2.73046875" style="874" customWidth="1"/>
    <col min="20" max="16384" width="9.1328125" style="864"/>
  </cols>
  <sheetData>
    <row r="1" spans="1:21" ht="15" customHeight="1" x14ac:dyDescent="0.4">
      <c r="A1" s="785"/>
      <c r="B1" s="968"/>
      <c r="C1" s="968"/>
      <c r="D1" s="968"/>
      <c r="E1" s="968"/>
      <c r="F1" s="968"/>
      <c r="G1" s="968"/>
      <c r="H1" s="1079"/>
      <c r="I1" s="968"/>
      <c r="J1" s="968"/>
      <c r="K1" s="968"/>
      <c r="L1" s="774"/>
      <c r="M1" s="1101"/>
      <c r="N1" s="1101"/>
      <c r="O1" s="1101"/>
      <c r="P1" s="1101"/>
      <c r="Q1" s="1101"/>
      <c r="R1" s="1101"/>
      <c r="S1" s="1101"/>
      <c r="T1" s="1101"/>
      <c r="U1" s="769"/>
    </row>
    <row r="2" spans="1:21" ht="18" customHeight="1" x14ac:dyDescent="0.5">
      <c r="A2" s="786"/>
      <c r="B2" s="769"/>
      <c r="C2" s="769"/>
      <c r="D2" s="769"/>
      <c r="E2" s="769"/>
      <c r="F2" s="769"/>
      <c r="G2" s="769"/>
      <c r="H2" s="769"/>
      <c r="I2" s="865" t="s">
        <v>8</v>
      </c>
      <c r="J2" s="1280" t="s">
        <v>432</v>
      </c>
      <c r="K2" s="1281"/>
      <c r="L2" s="768"/>
      <c r="M2" s="1101"/>
      <c r="N2" s="1101"/>
      <c r="O2" s="1101"/>
      <c r="P2" s="1101"/>
      <c r="Q2" s="1101"/>
      <c r="R2" s="1101"/>
      <c r="S2" s="1101"/>
      <c r="T2" s="1101"/>
      <c r="U2" s="769"/>
    </row>
    <row r="3" spans="1:21" ht="18" customHeight="1" x14ac:dyDescent="0.5">
      <c r="A3" s="786"/>
      <c r="B3" s="769"/>
      <c r="C3" s="769"/>
      <c r="D3" s="769"/>
      <c r="E3" s="769"/>
      <c r="F3" s="769"/>
      <c r="G3" s="769"/>
      <c r="H3" s="769"/>
      <c r="I3" s="865" t="s">
        <v>654</v>
      </c>
      <c r="J3" s="1282" t="s">
        <v>432</v>
      </c>
      <c r="K3" s="1283"/>
      <c r="L3" s="768"/>
      <c r="M3" s="1101"/>
      <c r="N3" s="1101"/>
      <c r="O3" s="1101"/>
      <c r="P3" s="1101"/>
      <c r="Q3" s="1101"/>
      <c r="R3" s="1101"/>
      <c r="S3" s="1101"/>
      <c r="T3" s="1101"/>
      <c r="U3" s="769"/>
    </row>
    <row r="4" spans="1:21" ht="18" customHeight="1" x14ac:dyDescent="0.65">
      <c r="A4" s="1089"/>
      <c r="B4" s="769"/>
      <c r="C4" s="769"/>
      <c r="D4" s="769"/>
      <c r="E4" s="769"/>
      <c r="F4" s="769"/>
      <c r="G4" s="769"/>
      <c r="H4" s="769"/>
      <c r="I4" s="865" t="s">
        <v>655</v>
      </c>
      <c r="J4" s="1284"/>
      <c r="K4" s="1285"/>
      <c r="L4" s="768"/>
      <c r="M4" s="1101"/>
      <c r="N4" s="1101"/>
      <c r="O4" s="1101"/>
      <c r="P4" s="1101"/>
      <c r="Q4" s="1101"/>
      <c r="R4" s="1101"/>
      <c r="S4" s="1101"/>
      <c r="T4" s="1101"/>
      <c r="U4" s="769"/>
    </row>
    <row r="5" spans="1:21" ht="21" x14ac:dyDescent="0.65">
      <c r="A5" s="866" t="s">
        <v>992</v>
      </c>
      <c r="B5" s="769"/>
      <c r="C5" s="769"/>
      <c r="D5" s="769"/>
      <c r="E5" s="769"/>
      <c r="F5" s="769"/>
      <c r="G5" s="769"/>
      <c r="H5" s="769"/>
      <c r="I5" s="865"/>
      <c r="J5" s="865"/>
      <c r="K5" s="865"/>
      <c r="L5" s="768"/>
      <c r="M5" s="1101"/>
      <c r="N5" s="1101"/>
      <c r="O5" s="1101"/>
      <c r="P5" s="1101"/>
      <c r="Q5" s="1101"/>
      <c r="R5" s="1101"/>
      <c r="S5" s="1101"/>
      <c r="T5" s="1101"/>
      <c r="U5" s="769"/>
    </row>
    <row r="6" spans="1:21" s="1062" customFormat="1" ht="33.75" customHeight="1" x14ac:dyDescent="0.4">
      <c r="A6" s="1272" t="s">
        <v>1158</v>
      </c>
      <c r="B6" s="1273"/>
      <c r="C6" s="1273"/>
      <c r="D6" s="1273"/>
      <c r="E6" s="1273"/>
      <c r="F6" s="1273"/>
      <c r="G6" s="1273"/>
      <c r="H6" s="1125"/>
      <c r="I6" s="1090"/>
      <c r="J6" s="1090"/>
      <c r="K6" s="1090"/>
      <c r="L6" s="869"/>
      <c r="M6" s="1102"/>
      <c r="N6" s="1102"/>
      <c r="O6" s="1102"/>
      <c r="P6" s="1102"/>
      <c r="Q6" s="1102"/>
      <c r="R6" s="1102"/>
      <c r="S6" s="1102"/>
      <c r="T6" s="1102"/>
      <c r="U6" s="1091"/>
    </row>
    <row r="7" spans="1:21" s="1062" customFormat="1" ht="24.75" customHeight="1" x14ac:dyDescent="0.65">
      <c r="A7" s="1287" t="s">
        <v>958</v>
      </c>
      <c r="B7" s="1288"/>
      <c r="C7" s="1288"/>
      <c r="D7" s="1288"/>
      <c r="E7" s="1086"/>
      <c r="F7" s="1086"/>
      <c r="G7" s="1086"/>
      <c r="H7" s="1125"/>
      <c r="I7" s="1090"/>
      <c r="J7" s="1090"/>
      <c r="K7" s="1090"/>
      <c r="L7" s="869"/>
      <c r="M7" s="1102"/>
      <c r="N7" s="1300" t="s">
        <v>961</v>
      </c>
      <c r="O7" s="1300"/>
      <c r="P7" s="1300"/>
      <c r="Q7" s="1300"/>
      <c r="R7" s="1300"/>
      <c r="S7" s="1102"/>
      <c r="T7" s="1102"/>
      <c r="U7" s="1091"/>
    </row>
    <row r="8" spans="1:21" s="1064" customFormat="1" ht="52.5" customHeight="1" x14ac:dyDescent="0.45">
      <c r="A8" s="1092" t="s">
        <v>656</v>
      </c>
      <c r="B8" s="1092" t="s">
        <v>657</v>
      </c>
      <c r="C8" s="1092" t="s">
        <v>993</v>
      </c>
      <c r="D8" s="1092" t="s">
        <v>658</v>
      </c>
      <c r="E8" s="1092" t="s">
        <v>960</v>
      </c>
      <c r="F8" s="1092" t="s">
        <v>659</v>
      </c>
      <c r="G8" s="1092" t="s">
        <v>1019</v>
      </c>
      <c r="H8" s="1135" t="s">
        <v>1020</v>
      </c>
      <c r="I8" s="1092" t="s">
        <v>661</v>
      </c>
      <c r="J8" s="1092" t="s">
        <v>662</v>
      </c>
      <c r="K8" s="1092" t="s">
        <v>663</v>
      </c>
      <c r="L8" s="1103"/>
      <c r="M8" s="1063"/>
      <c r="N8" s="1092" t="s">
        <v>664</v>
      </c>
      <c r="O8" s="1092" t="s">
        <v>665</v>
      </c>
      <c r="P8" s="1092" t="s">
        <v>666</v>
      </c>
      <c r="Q8" s="1092" t="s">
        <v>667</v>
      </c>
      <c r="R8" s="1092" t="s">
        <v>668</v>
      </c>
      <c r="S8" s="1102"/>
    </row>
    <row r="9" spans="1:21" s="1069" customFormat="1" ht="214.5" customHeight="1" x14ac:dyDescent="0.5">
      <c r="A9" s="1093">
        <v>1</v>
      </c>
      <c r="B9" s="1094" t="s">
        <v>669</v>
      </c>
      <c r="C9" s="1095"/>
      <c r="D9" s="1096" t="s">
        <v>670</v>
      </c>
      <c r="E9" s="1065"/>
      <c r="F9" s="1066"/>
      <c r="G9" s="1067"/>
      <c r="H9" s="1067"/>
      <c r="I9" s="1094" t="s">
        <v>944</v>
      </c>
      <c r="J9" s="1094" t="s">
        <v>671</v>
      </c>
      <c r="K9" s="1094" t="s">
        <v>672</v>
      </c>
      <c r="L9" s="1104"/>
      <c r="M9" s="1068"/>
      <c r="N9" s="1094" t="s">
        <v>673</v>
      </c>
      <c r="O9" s="1094" t="s">
        <v>674</v>
      </c>
      <c r="P9" s="1094" t="s">
        <v>675</v>
      </c>
      <c r="Q9" s="1094" t="s">
        <v>676</v>
      </c>
      <c r="R9" s="1094" t="s">
        <v>677</v>
      </c>
      <c r="S9" s="1102"/>
    </row>
    <row r="10" spans="1:21" s="1069" customFormat="1" ht="205.5" customHeight="1" x14ac:dyDescent="0.5">
      <c r="A10" s="1093">
        <v>2</v>
      </c>
      <c r="B10" s="1297" t="s">
        <v>678</v>
      </c>
      <c r="C10" s="1094"/>
      <c r="D10" s="1096" t="s">
        <v>679</v>
      </c>
      <c r="E10" s="1065"/>
      <c r="F10" s="1067"/>
      <c r="G10" s="1067"/>
      <c r="H10" s="1067"/>
      <c r="I10" s="1094" t="s">
        <v>945</v>
      </c>
      <c r="J10" s="1094" t="s">
        <v>680</v>
      </c>
      <c r="K10" s="1094" t="s">
        <v>681</v>
      </c>
      <c r="L10" s="1104"/>
      <c r="M10" s="1068"/>
      <c r="N10" s="1094" t="s">
        <v>682</v>
      </c>
      <c r="O10" s="1094" t="s">
        <v>683</v>
      </c>
      <c r="P10" s="1094" t="s">
        <v>684</v>
      </c>
      <c r="Q10" s="1094" t="s">
        <v>685</v>
      </c>
      <c r="R10" s="1094" t="s">
        <v>677</v>
      </c>
      <c r="S10" s="1102"/>
    </row>
    <row r="11" spans="1:21" s="1069" customFormat="1" ht="171.75" customHeight="1" x14ac:dyDescent="0.5">
      <c r="A11" s="1093">
        <v>3</v>
      </c>
      <c r="B11" s="1299"/>
      <c r="C11" s="1094"/>
      <c r="D11" s="1096" t="s">
        <v>686</v>
      </c>
      <c r="E11" s="1065"/>
      <c r="F11" s="1067"/>
      <c r="G11" s="1067"/>
      <c r="H11" s="1067"/>
      <c r="I11" s="1094" t="s">
        <v>946</v>
      </c>
      <c r="J11" s="1094" t="s">
        <v>687</v>
      </c>
      <c r="K11" s="1094" t="s">
        <v>688</v>
      </c>
      <c r="L11" s="1104"/>
      <c r="M11" s="1068"/>
      <c r="N11" s="1094" t="s">
        <v>689</v>
      </c>
      <c r="O11" s="1094" t="s">
        <v>690</v>
      </c>
      <c r="P11" s="1094" t="s">
        <v>691</v>
      </c>
      <c r="Q11" s="1094" t="s">
        <v>692</v>
      </c>
      <c r="R11" s="1094" t="s">
        <v>677</v>
      </c>
      <c r="S11" s="1102"/>
    </row>
    <row r="12" spans="1:21" s="1069" customFormat="1" ht="164.25" customHeight="1" x14ac:dyDescent="0.5">
      <c r="A12" s="1093">
        <v>4</v>
      </c>
      <c r="B12" s="1297" t="s">
        <v>693</v>
      </c>
      <c r="C12" s="1094"/>
      <c r="D12" s="1096" t="s">
        <v>694</v>
      </c>
      <c r="E12" s="1065"/>
      <c r="F12" s="1067"/>
      <c r="G12" s="1067"/>
      <c r="H12" s="1067"/>
      <c r="I12" s="1094" t="s">
        <v>695</v>
      </c>
      <c r="J12" s="1094" t="s">
        <v>696</v>
      </c>
      <c r="K12" s="1094" t="s">
        <v>697</v>
      </c>
      <c r="L12" s="1105"/>
      <c r="M12" s="1068"/>
      <c r="N12" s="1094" t="s">
        <v>698</v>
      </c>
      <c r="O12" s="1094" t="s">
        <v>699</v>
      </c>
      <c r="P12" s="1094" t="s">
        <v>700</v>
      </c>
      <c r="Q12" s="1094" t="s">
        <v>701</v>
      </c>
      <c r="R12" s="1094" t="s">
        <v>677</v>
      </c>
      <c r="S12" s="1102"/>
    </row>
    <row r="13" spans="1:21" s="1069" customFormat="1" ht="167.25" customHeight="1" x14ac:dyDescent="0.5">
      <c r="A13" s="1093">
        <v>5</v>
      </c>
      <c r="B13" s="1298"/>
      <c r="C13" s="1094"/>
      <c r="D13" s="1096" t="s">
        <v>702</v>
      </c>
      <c r="E13" s="1065"/>
      <c r="F13" s="1071"/>
      <c r="G13" s="1071"/>
      <c r="H13" s="1071"/>
      <c r="I13" s="1094" t="s">
        <v>703</v>
      </c>
      <c r="J13" s="1094" t="s">
        <v>704</v>
      </c>
      <c r="K13" s="1094" t="s">
        <v>705</v>
      </c>
      <c r="L13" s="1104"/>
      <c r="M13" s="1068"/>
      <c r="N13" s="1094" t="s">
        <v>706</v>
      </c>
      <c r="O13" s="1094" t="s">
        <v>707</v>
      </c>
      <c r="P13" s="1094" t="s">
        <v>708</v>
      </c>
      <c r="Q13" s="1094" t="s">
        <v>709</v>
      </c>
      <c r="R13" s="1094" t="s">
        <v>677</v>
      </c>
      <c r="S13" s="1102"/>
    </row>
    <row r="14" spans="1:21" s="1069" customFormat="1" ht="180" customHeight="1" x14ac:dyDescent="0.5">
      <c r="A14" s="1093">
        <v>6</v>
      </c>
      <c r="B14" s="1298"/>
      <c r="C14" s="1094"/>
      <c r="D14" s="1096" t="s">
        <v>710</v>
      </c>
      <c r="E14" s="1065"/>
      <c r="F14" s="1071"/>
      <c r="G14" s="1071"/>
      <c r="H14" s="1071"/>
      <c r="I14" s="1094" t="s">
        <v>711</v>
      </c>
      <c r="J14" s="1094" t="s">
        <v>712</v>
      </c>
      <c r="K14" s="1094" t="s">
        <v>713</v>
      </c>
      <c r="L14" s="1104"/>
      <c r="M14" s="1068"/>
      <c r="N14" s="1094" t="s">
        <v>714</v>
      </c>
      <c r="O14" s="1094" t="s">
        <v>715</v>
      </c>
      <c r="P14" s="1094" t="s">
        <v>716</v>
      </c>
      <c r="Q14" s="1094" t="s">
        <v>717</v>
      </c>
      <c r="R14" s="1094" t="s">
        <v>677</v>
      </c>
      <c r="S14" s="1102"/>
    </row>
    <row r="15" spans="1:21" s="1069" customFormat="1" ht="221.25" customHeight="1" x14ac:dyDescent="0.5">
      <c r="A15" s="1093">
        <v>7</v>
      </c>
      <c r="B15" s="1299"/>
      <c r="C15" s="1094"/>
      <c r="D15" s="1096" t="s">
        <v>718</v>
      </c>
      <c r="E15" s="1065"/>
      <c r="F15" s="1071"/>
      <c r="G15" s="1071"/>
      <c r="H15" s="1071"/>
      <c r="I15" s="1094" t="s">
        <v>719</v>
      </c>
      <c r="J15" s="1094" t="s">
        <v>720</v>
      </c>
      <c r="K15" s="1094" t="s">
        <v>721</v>
      </c>
      <c r="L15" s="1104"/>
      <c r="M15" s="1068"/>
      <c r="N15" s="1094" t="s">
        <v>722</v>
      </c>
      <c r="O15" s="1094" t="s">
        <v>723</v>
      </c>
      <c r="P15" s="1094" t="s">
        <v>724</v>
      </c>
      <c r="Q15" s="1094" t="s">
        <v>725</v>
      </c>
      <c r="R15" s="1094" t="s">
        <v>677</v>
      </c>
      <c r="S15" s="1102"/>
    </row>
    <row r="16" spans="1:21" s="1069" customFormat="1" ht="278.25" customHeight="1" x14ac:dyDescent="0.5">
      <c r="A16" s="1093">
        <v>33</v>
      </c>
      <c r="B16" s="1094" t="s">
        <v>726</v>
      </c>
      <c r="C16" s="1094"/>
      <c r="D16" s="1096" t="s">
        <v>727</v>
      </c>
      <c r="E16" s="1065"/>
      <c r="F16" s="1071"/>
      <c r="G16" s="1071"/>
      <c r="H16" s="1071"/>
      <c r="I16" s="1094" t="s">
        <v>728</v>
      </c>
      <c r="J16" s="1094" t="s">
        <v>729</v>
      </c>
      <c r="K16" s="1094" t="s">
        <v>730</v>
      </c>
      <c r="L16" s="1105"/>
      <c r="M16" s="1068"/>
      <c r="N16" s="1094" t="s">
        <v>731</v>
      </c>
      <c r="O16" s="1094" t="s">
        <v>732</v>
      </c>
      <c r="P16" s="1094" t="s">
        <v>733</v>
      </c>
      <c r="Q16" s="1094" t="s">
        <v>734</v>
      </c>
      <c r="R16" s="1094" t="s">
        <v>677</v>
      </c>
      <c r="S16" s="1102"/>
    </row>
    <row r="17" spans="1:19" s="1069" customFormat="1" ht="185.25" customHeight="1" x14ac:dyDescent="0.5">
      <c r="A17" s="1093">
        <v>8</v>
      </c>
      <c r="B17" s="1297" t="s">
        <v>735</v>
      </c>
      <c r="C17" s="1094"/>
      <c r="D17" s="1096" t="s">
        <v>736</v>
      </c>
      <c r="E17" s="1065"/>
      <c r="F17" s="1071"/>
      <c r="G17" s="1071"/>
      <c r="H17" s="1071"/>
      <c r="I17" s="1094" t="s">
        <v>947</v>
      </c>
      <c r="J17" s="1094" t="s">
        <v>737</v>
      </c>
      <c r="K17" s="1094" t="s">
        <v>738</v>
      </c>
      <c r="L17" s="1104"/>
      <c r="M17" s="1068"/>
      <c r="N17" s="1094" t="s">
        <v>739</v>
      </c>
      <c r="O17" s="1094" t="s">
        <v>740</v>
      </c>
      <c r="P17" s="1094" t="s">
        <v>741</v>
      </c>
      <c r="Q17" s="1094" t="s">
        <v>742</v>
      </c>
      <c r="R17" s="1094" t="s">
        <v>677</v>
      </c>
      <c r="S17" s="1102"/>
    </row>
    <row r="18" spans="1:19" s="1069" customFormat="1" ht="168.75" customHeight="1" x14ac:dyDescent="0.5">
      <c r="A18" s="1093">
        <v>9</v>
      </c>
      <c r="B18" s="1298"/>
      <c r="C18" s="1094"/>
      <c r="D18" s="1096" t="s">
        <v>743</v>
      </c>
      <c r="E18" s="1065"/>
      <c r="F18" s="1071"/>
      <c r="G18" s="1071"/>
      <c r="H18" s="1071"/>
      <c r="I18" s="1094" t="s">
        <v>744</v>
      </c>
      <c r="J18" s="1094" t="s">
        <v>745</v>
      </c>
      <c r="K18" s="1094" t="s">
        <v>746</v>
      </c>
      <c r="L18" s="1104"/>
      <c r="M18" s="1068"/>
      <c r="N18" s="1094" t="s">
        <v>747</v>
      </c>
      <c r="O18" s="1094" t="s">
        <v>748</v>
      </c>
      <c r="P18" s="1094" t="s">
        <v>749</v>
      </c>
      <c r="Q18" s="1094" t="s">
        <v>750</v>
      </c>
      <c r="R18" s="1094" t="s">
        <v>677</v>
      </c>
      <c r="S18" s="1102"/>
    </row>
    <row r="19" spans="1:19" s="1069" customFormat="1" ht="129.75" customHeight="1" x14ac:dyDescent="0.5">
      <c r="A19" s="1093">
        <v>10</v>
      </c>
      <c r="B19" s="1299"/>
      <c r="C19" s="1094"/>
      <c r="D19" s="1096" t="s">
        <v>751</v>
      </c>
      <c r="E19" s="1065"/>
      <c r="F19" s="1071"/>
      <c r="G19" s="1071"/>
      <c r="H19" s="1071"/>
      <c r="I19" s="1094" t="s">
        <v>948</v>
      </c>
      <c r="J19" s="1094" t="s">
        <v>752</v>
      </c>
      <c r="K19" s="1094" t="s">
        <v>1021</v>
      </c>
      <c r="L19" s="1104"/>
      <c r="M19" s="1068"/>
      <c r="N19" s="1094" t="s">
        <v>753</v>
      </c>
      <c r="O19" s="1094" t="s">
        <v>754</v>
      </c>
      <c r="P19" s="1094" t="s">
        <v>755</v>
      </c>
      <c r="Q19" s="1094" t="s">
        <v>756</v>
      </c>
      <c r="R19" s="1094" t="s">
        <v>677</v>
      </c>
      <c r="S19" s="1102"/>
    </row>
    <row r="20" spans="1:19" s="1069" customFormat="1" ht="289.5" customHeight="1" x14ac:dyDescent="0.5">
      <c r="A20" s="1093">
        <v>11</v>
      </c>
      <c r="B20" s="1094" t="s">
        <v>757</v>
      </c>
      <c r="C20" s="1094"/>
      <c r="D20" s="1096" t="s">
        <v>758</v>
      </c>
      <c r="E20" s="1065"/>
      <c r="F20" s="1071"/>
      <c r="G20" s="1071"/>
      <c r="H20" s="1071"/>
      <c r="I20" s="1094" t="s">
        <v>949</v>
      </c>
      <c r="J20" s="1094" t="s">
        <v>759</v>
      </c>
      <c r="K20" s="1094" t="s">
        <v>760</v>
      </c>
      <c r="L20" s="1105"/>
      <c r="M20" s="1068"/>
      <c r="N20" s="1094" t="s">
        <v>761</v>
      </c>
      <c r="O20" s="1094" t="s">
        <v>762</v>
      </c>
      <c r="P20" s="1094" t="s">
        <v>763</v>
      </c>
      <c r="Q20" s="1094" t="s">
        <v>764</v>
      </c>
      <c r="R20" s="1094" t="s">
        <v>677</v>
      </c>
      <c r="S20" s="1102"/>
    </row>
    <row r="21" spans="1:19" s="1069" customFormat="1" ht="344.25" customHeight="1" x14ac:dyDescent="0.5">
      <c r="A21" s="1093">
        <v>12</v>
      </c>
      <c r="B21" s="1297" t="s">
        <v>765</v>
      </c>
      <c r="C21" s="1094"/>
      <c r="D21" s="1096" t="s">
        <v>766</v>
      </c>
      <c r="E21" s="1065"/>
      <c r="F21" s="1071"/>
      <c r="G21" s="1071"/>
      <c r="H21" s="1071"/>
      <c r="I21" s="1094" t="s">
        <v>950</v>
      </c>
      <c r="J21" s="1094" t="s">
        <v>767</v>
      </c>
      <c r="K21" s="1094" t="s">
        <v>768</v>
      </c>
      <c r="L21" s="1104"/>
      <c r="M21" s="1068"/>
      <c r="N21" s="1094" t="s">
        <v>769</v>
      </c>
      <c r="O21" s="1094" t="s">
        <v>770</v>
      </c>
      <c r="P21" s="1094" t="s">
        <v>771</v>
      </c>
      <c r="Q21" s="1094" t="s">
        <v>772</v>
      </c>
      <c r="R21" s="1094" t="s">
        <v>677</v>
      </c>
      <c r="S21" s="1102"/>
    </row>
    <row r="22" spans="1:19" s="1069" customFormat="1" ht="279" customHeight="1" x14ac:dyDescent="0.5">
      <c r="A22" s="1093">
        <v>13</v>
      </c>
      <c r="B22" s="1299"/>
      <c r="C22" s="1094"/>
      <c r="D22" s="1096" t="s">
        <v>773</v>
      </c>
      <c r="E22" s="1065"/>
      <c r="F22" s="1071"/>
      <c r="G22" s="1071"/>
      <c r="H22" s="1071"/>
      <c r="I22" s="1094" t="s">
        <v>951</v>
      </c>
      <c r="J22" s="1094" t="s">
        <v>767</v>
      </c>
      <c r="K22" s="1094" t="s">
        <v>774</v>
      </c>
      <c r="L22" s="1104"/>
      <c r="M22" s="1068"/>
      <c r="N22" s="1094" t="s">
        <v>775</v>
      </c>
      <c r="O22" s="1094" t="s">
        <v>776</v>
      </c>
      <c r="P22" s="1094" t="s">
        <v>777</v>
      </c>
      <c r="Q22" s="1094" t="s">
        <v>778</v>
      </c>
      <c r="R22" s="1094" t="s">
        <v>677</v>
      </c>
      <c r="S22" s="1102"/>
    </row>
    <row r="23" spans="1:19" s="1069" customFormat="1" ht="331.5" customHeight="1" x14ac:dyDescent="0.5">
      <c r="A23" s="1093">
        <v>14</v>
      </c>
      <c r="B23" s="1094" t="s">
        <v>765</v>
      </c>
      <c r="C23" s="1094"/>
      <c r="D23" s="1096" t="s">
        <v>779</v>
      </c>
      <c r="E23" s="1065"/>
      <c r="F23" s="1071"/>
      <c r="G23" s="1071"/>
      <c r="H23" s="1071"/>
      <c r="I23" s="1094" t="s">
        <v>780</v>
      </c>
      <c r="J23" s="1094" t="s">
        <v>781</v>
      </c>
      <c r="K23" s="1094" t="s">
        <v>782</v>
      </c>
      <c r="L23" s="1105"/>
      <c r="M23" s="1068"/>
      <c r="N23" s="1094" t="s">
        <v>783</v>
      </c>
      <c r="O23" s="1094" t="s">
        <v>784</v>
      </c>
      <c r="P23" s="1094" t="s">
        <v>785</v>
      </c>
      <c r="Q23" s="1094" t="s">
        <v>786</v>
      </c>
      <c r="R23" s="1094" t="s">
        <v>677</v>
      </c>
      <c r="S23" s="1102"/>
    </row>
    <row r="24" spans="1:19" s="1069" customFormat="1" ht="226.5" customHeight="1" x14ac:dyDescent="0.5">
      <c r="A24" s="1093">
        <v>15</v>
      </c>
      <c r="B24" s="1094" t="s">
        <v>787</v>
      </c>
      <c r="C24" s="1094"/>
      <c r="D24" s="1096" t="s">
        <v>788</v>
      </c>
      <c r="E24" s="1065"/>
      <c r="F24" s="1071"/>
      <c r="G24" s="1071"/>
      <c r="H24" s="1071"/>
      <c r="I24" s="1094" t="s">
        <v>789</v>
      </c>
      <c r="J24" s="1094" t="s">
        <v>790</v>
      </c>
      <c r="K24" s="1094" t="s">
        <v>791</v>
      </c>
      <c r="L24" s="1104"/>
      <c r="M24" s="1068"/>
      <c r="N24" s="1094" t="s">
        <v>792</v>
      </c>
      <c r="O24" s="1094" t="s">
        <v>793</v>
      </c>
      <c r="P24" s="1094" t="s">
        <v>794</v>
      </c>
      <c r="Q24" s="1094" t="s">
        <v>795</v>
      </c>
      <c r="R24" s="1094" t="s">
        <v>677</v>
      </c>
      <c r="S24" s="1102"/>
    </row>
    <row r="25" spans="1:19" s="1069" customFormat="1" ht="162" customHeight="1" x14ac:dyDescent="0.5">
      <c r="A25" s="1093">
        <v>16</v>
      </c>
      <c r="B25" s="1094" t="s">
        <v>796</v>
      </c>
      <c r="C25" s="1094"/>
      <c r="D25" s="1096" t="s">
        <v>797</v>
      </c>
      <c r="E25" s="1065"/>
      <c r="F25" s="1071"/>
      <c r="G25" s="1071"/>
      <c r="H25" s="1071"/>
      <c r="I25" s="1094" t="s">
        <v>952</v>
      </c>
      <c r="J25" s="1094" t="s">
        <v>798</v>
      </c>
      <c r="K25" s="1094" t="s">
        <v>799</v>
      </c>
      <c r="L25" s="1104"/>
      <c r="M25" s="1068"/>
      <c r="N25" s="1094" t="s">
        <v>800</v>
      </c>
      <c r="O25" s="1094" t="s">
        <v>801</v>
      </c>
      <c r="P25" s="1094" t="s">
        <v>802</v>
      </c>
      <c r="Q25" s="1094" t="s">
        <v>803</v>
      </c>
      <c r="R25" s="1094" t="s">
        <v>677</v>
      </c>
      <c r="S25" s="1102"/>
    </row>
    <row r="26" spans="1:19" s="1069" customFormat="1" ht="359.25" customHeight="1" x14ac:dyDescent="0.5">
      <c r="A26" s="1093">
        <v>17</v>
      </c>
      <c r="B26" s="1297" t="s">
        <v>804</v>
      </c>
      <c r="C26" s="1094"/>
      <c r="D26" s="1096" t="s">
        <v>805</v>
      </c>
      <c r="E26" s="1065"/>
      <c r="F26" s="1071"/>
      <c r="G26" s="1071"/>
      <c r="H26" s="1071"/>
      <c r="I26" s="1094" t="s">
        <v>806</v>
      </c>
      <c r="J26" s="1094" t="s">
        <v>807</v>
      </c>
      <c r="K26" s="1094" t="s">
        <v>808</v>
      </c>
      <c r="L26" s="1104"/>
      <c r="M26" s="1068"/>
      <c r="N26" s="1094" t="s">
        <v>809</v>
      </c>
      <c r="O26" s="1094" t="s">
        <v>810</v>
      </c>
      <c r="P26" s="1094" t="s">
        <v>811</v>
      </c>
      <c r="Q26" s="1094" t="s">
        <v>812</v>
      </c>
      <c r="R26" s="1094" t="s">
        <v>677</v>
      </c>
      <c r="S26" s="1102"/>
    </row>
    <row r="27" spans="1:19" s="1069" customFormat="1" ht="158.25" customHeight="1" x14ac:dyDescent="0.5">
      <c r="A27" s="1093">
        <v>18</v>
      </c>
      <c r="B27" s="1298"/>
      <c r="C27" s="1094"/>
      <c r="D27" s="1096" t="s">
        <v>813</v>
      </c>
      <c r="E27" s="1065"/>
      <c r="F27" s="1071"/>
      <c r="G27" s="1123"/>
      <c r="H27" s="1123"/>
      <c r="I27" s="1094" t="s">
        <v>953</v>
      </c>
      <c r="J27" s="1094" t="s">
        <v>814</v>
      </c>
      <c r="K27" s="1094" t="s">
        <v>815</v>
      </c>
      <c r="L27" s="1105"/>
      <c r="M27" s="1068"/>
      <c r="N27" s="1094" t="s">
        <v>816</v>
      </c>
      <c r="O27" s="1094" t="s">
        <v>817</v>
      </c>
      <c r="P27" s="1094" t="s">
        <v>818</v>
      </c>
      <c r="Q27" s="1094" t="s">
        <v>819</v>
      </c>
      <c r="R27" s="1094" t="s">
        <v>677</v>
      </c>
      <c r="S27" s="1102"/>
    </row>
    <row r="28" spans="1:19" s="1069" customFormat="1" ht="163.5" customHeight="1" x14ac:dyDescent="0.5">
      <c r="A28" s="1093">
        <v>19</v>
      </c>
      <c r="B28" s="1299"/>
      <c r="C28" s="1094"/>
      <c r="D28" s="1096" t="s">
        <v>820</v>
      </c>
      <c r="E28" s="1065"/>
      <c r="F28" s="1071"/>
      <c r="G28" s="1071"/>
      <c r="H28" s="1071"/>
      <c r="I28" s="1094" t="s">
        <v>821</v>
      </c>
      <c r="J28" s="1094" t="s">
        <v>822</v>
      </c>
      <c r="K28" s="1094" t="s">
        <v>823</v>
      </c>
      <c r="L28" s="1104"/>
      <c r="M28" s="1068"/>
      <c r="N28" s="1094" t="s">
        <v>824</v>
      </c>
      <c r="O28" s="1094" t="s">
        <v>825</v>
      </c>
      <c r="P28" s="1094" t="s">
        <v>826</v>
      </c>
      <c r="Q28" s="1094" t="s">
        <v>827</v>
      </c>
      <c r="R28" s="1094" t="s">
        <v>677</v>
      </c>
      <c r="S28" s="1102"/>
    </row>
    <row r="29" spans="1:19" s="1069" customFormat="1" ht="242.25" customHeight="1" x14ac:dyDescent="0.5">
      <c r="A29" s="1093">
        <v>20</v>
      </c>
      <c r="B29" s="1094" t="s">
        <v>828</v>
      </c>
      <c r="C29" s="1094"/>
      <c r="D29" s="1096" t="s">
        <v>829</v>
      </c>
      <c r="E29" s="1065"/>
      <c r="F29" s="1071"/>
      <c r="G29" s="1071"/>
      <c r="H29" s="1071"/>
      <c r="I29" s="1094" t="s">
        <v>954</v>
      </c>
      <c r="J29" s="1094" t="s">
        <v>830</v>
      </c>
      <c r="K29" s="1094" t="s">
        <v>831</v>
      </c>
      <c r="L29" s="1104"/>
      <c r="M29" s="1068"/>
      <c r="N29" s="1094" t="s">
        <v>832</v>
      </c>
      <c r="O29" s="1094" t="s">
        <v>833</v>
      </c>
      <c r="P29" s="1094" t="s">
        <v>834</v>
      </c>
      <c r="Q29" s="1094" t="s">
        <v>835</v>
      </c>
      <c r="R29" s="1094" t="s">
        <v>677</v>
      </c>
      <c r="S29" s="1102"/>
    </row>
    <row r="30" spans="1:19" s="1069" customFormat="1" ht="167.25" customHeight="1" x14ac:dyDescent="0.5">
      <c r="A30" s="1093">
        <v>21</v>
      </c>
      <c r="B30" s="1094" t="s">
        <v>836</v>
      </c>
      <c r="C30" s="1094"/>
      <c r="D30" s="1096" t="s">
        <v>837</v>
      </c>
      <c r="E30" s="1065"/>
      <c r="F30" s="1071"/>
      <c r="G30" s="1071"/>
      <c r="H30" s="1071"/>
      <c r="I30" s="1094" t="s">
        <v>838</v>
      </c>
      <c r="J30" s="1094" t="s">
        <v>839</v>
      </c>
      <c r="K30" s="1094" t="s">
        <v>840</v>
      </c>
      <c r="L30" s="1104"/>
      <c r="M30" s="1068"/>
      <c r="N30" s="1094" t="s">
        <v>841</v>
      </c>
      <c r="O30" s="1094" t="s">
        <v>842</v>
      </c>
      <c r="P30" s="1094" t="s">
        <v>843</v>
      </c>
      <c r="Q30" s="1094" t="s">
        <v>844</v>
      </c>
      <c r="R30" s="1094" t="s">
        <v>677</v>
      </c>
      <c r="S30" s="1102"/>
    </row>
    <row r="31" spans="1:19" s="1069" customFormat="1" ht="204" customHeight="1" x14ac:dyDescent="0.5">
      <c r="A31" s="1093">
        <v>22</v>
      </c>
      <c r="B31" s="1094" t="s">
        <v>845</v>
      </c>
      <c r="C31" s="1094"/>
      <c r="D31" s="1096" t="s">
        <v>846</v>
      </c>
      <c r="E31" s="1065"/>
      <c r="F31" s="1071"/>
      <c r="G31" s="1071"/>
      <c r="H31" s="1071"/>
      <c r="I31" s="1094" t="s">
        <v>1022</v>
      </c>
      <c r="J31" s="1094" t="s">
        <v>847</v>
      </c>
      <c r="K31" s="1094" t="s">
        <v>848</v>
      </c>
      <c r="L31" s="1105"/>
      <c r="M31" s="1068"/>
      <c r="N31" s="1094" t="s">
        <v>849</v>
      </c>
      <c r="O31" s="1094" t="s">
        <v>850</v>
      </c>
      <c r="P31" s="1094" t="s">
        <v>851</v>
      </c>
      <c r="Q31" s="1094" t="s">
        <v>852</v>
      </c>
      <c r="R31" s="1094" t="s">
        <v>677</v>
      </c>
      <c r="S31" s="1102"/>
    </row>
    <row r="32" spans="1:19" s="1069" customFormat="1" ht="207" customHeight="1" x14ac:dyDescent="0.5">
      <c r="A32" s="1093">
        <v>23</v>
      </c>
      <c r="B32" s="1291" t="s">
        <v>853</v>
      </c>
      <c r="C32" s="1094"/>
      <c r="D32" s="1096" t="s">
        <v>854</v>
      </c>
      <c r="E32" s="1065"/>
      <c r="F32" s="1071"/>
      <c r="G32" s="1071"/>
      <c r="H32" s="1071"/>
      <c r="I32" s="1094" t="s">
        <v>955</v>
      </c>
      <c r="J32" s="1094" t="s">
        <v>855</v>
      </c>
      <c r="K32" s="1094" t="s">
        <v>856</v>
      </c>
      <c r="L32" s="1104"/>
      <c r="M32" s="1068"/>
      <c r="N32" s="1094" t="s">
        <v>857</v>
      </c>
      <c r="O32" s="1094" t="s">
        <v>858</v>
      </c>
      <c r="P32" s="1094" t="s">
        <v>859</v>
      </c>
      <c r="Q32" s="1094" t="s">
        <v>860</v>
      </c>
      <c r="R32" s="1094" t="s">
        <v>677</v>
      </c>
      <c r="S32" s="1102"/>
    </row>
    <row r="33" spans="1:20" s="1069" customFormat="1" ht="227.25" customHeight="1" x14ac:dyDescent="0.5">
      <c r="A33" s="1093">
        <v>24</v>
      </c>
      <c r="B33" s="1292"/>
      <c r="C33" s="1094"/>
      <c r="D33" s="1096" t="s">
        <v>861</v>
      </c>
      <c r="E33" s="1065"/>
      <c r="F33" s="1071"/>
      <c r="G33" s="1071"/>
      <c r="H33" s="1071"/>
      <c r="I33" s="1094" t="s">
        <v>956</v>
      </c>
      <c r="J33" s="1094" t="s">
        <v>862</v>
      </c>
      <c r="K33" s="1094" t="s">
        <v>863</v>
      </c>
      <c r="L33" s="1104"/>
      <c r="M33" s="1068"/>
      <c r="N33" s="1094" t="s">
        <v>864</v>
      </c>
      <c r="O33" s="1094" t="s">
        <v>865</v>
      </c>
      <c r="P33" s="1094" t="s">
        <v>866</v>
      </c>
      <c r="Q33" s="1094" t="s">
        <v>867</v>
      </c>
      <c r="R33" s="1094" t="s">
        <v>677</v>
      </c>
      <c r="S33" s="1102"/>
    </row>
    <row r="34" spans="1:20" s="1069" customFormat="1" ht="253.5" customHeight="1" x14ac:dyDescent="0.5">
      <c r="A34" s="1093">
        <v>25</v>
      </c>
      <c r="B34" s="1094" t="s">
        <v>868</v>
      </c>
      <c r="C34" s="1094"/>
      <c r="D34" s="1096" t="s">
        <v>869</v>
      </c>
      <c r="E34" s="1065"/>
      <c r="F34" s="1071"/>
      <c r="G34" s="1071"/>
      <c r="H34" s="1071"/>
      <c r="I34" s="1094" t="s">
        <v>870</v>
      </c>
      <c r="J34" s="1094" t="s">
        <v>871</v>
      </c>
      <c r="K34" s="1094" t="s">
        <v>872</v>
      </c>
      <c r="L34" s="1104"/>
      <c r="M34" s="1068"/>
      <c r="N34" s="1094" t="s">
        <v>873</v>
      </c>
      <c r="O34" s="1094" t="s">
        <v>874</v>
      </c>
      <c r="P34" s="1094" t="s">
        <v>875</v>
      </c>
      <c r="Q34" s="1094" t="s">
        <v>876</v>
      </c>
      <c r="R34" s="1094" t="s">
        <v>677</v>
      </c>
      <c r="S34" s="1102"/>
    </row>
    <row r="35" spans="1:20" s="1069" customFormat="1" ht="214.5" customHeight="1" x14ac:dyDescent="0.5">
      <c r="A35" s="1093">
        <v>26</v>
      </c>
      <c r="B35" s="1094" t="s">
        <v>877</v>
      </c>
      <c r="C35" s="1094"/>
      <c r="D35" s="1096" t="s">
        <v>878</v>
      </c>
      <c r="E35" s="1065"/>
      <c r="F35" s="1071"/>
      <c r="G35" s="1071"/>
      <c r="H35" s="1071"/>
      <c r="I35" s="1094" t="s">
        <v>879</v>
      </c>
      <c r="J35" s="1094" t="s">
        <v>880</v>
      </c>
      <c r="K35" s="1094" t="s">
        <v>881</v>
      </c>
      <c r="L35" s="1105"/>
      <c r="M35" s="1068"/>
      <c r="N35" s="1094" t="s">
        <v>882</v>
      </c>
      <c r="O35" s="1094" t="s">
        <v>883</v>
      </c>
      <c r="P35" s="1094" t="s">
        <v>884</v>
      </c>
      <c r="Q35" s="1094" t="s">
        <v>885</v>
      </c>
      <c r="R35" s="1094" t="s">
        <v>677</v>
      </c>
      <c r="S35" s="1102"/>
    </row>
    <row r="36" spans="1:20" s="1069" customFormat="1" ht="184.5" customHeight="1" x14ac:dyDescent="0.5">
      <c r="A36" s="1093">
        <v>27</v>
      </c>
      <c r="B36" s="1094" t="s">
        <v>886</v>
      </c>
      <c r="C36" s="1094"/>
      <c r="D36" s="1096" t="s">
        <v>887</v>
      </c>
      <c r="E36" s="1065"/>
      <c r="F36" s="1071"/>
      <c r="G36" s="1071"/>
      <c r="H36" s="1071"/>
      <c r="I36" s="1094" t="s">
        <v>957</v>
      </c>
      <c r="J36" s="1094" t="s">
        <v>888</v>
      </c>
      <c r="K36" s="1094" t="s">
        <v>1159</v>
      </c>
      <c r="L36" s="1104"/>
      <c r="M36" s="1068"/>
      <c r="N36" s="1094" t="s">
        <v>889</v>
      </c>
      <c r="O36" s="1094" t="s">
        <v>890</v>
      </c>
      <c r="P36" s="1094" t="s">
        <v>891</v>
      </c>
      <c r="Q36" s="1094" t="s">
        <v>892</v>
      </c>
      <c r="R36" s="1094" t="s">
        <v>677</v>
      </c>
      <c r="S36" s="1102"/>
    </row>
    <row r="37" spans="1:20" s="1069" customFormat="1" ht="266.25" customHeight="1" x14ac:dyDescent="0.5">
      <c r="A37" s="1093">
        <v>28</v>
      </c>
      <c r="B37" s="1094" t="s">
        <v>893</v>
      </c>
      <c r="C37" s="1094"/>
      <c r="D37" s="1096" t="s">
        <v>894</v>
      </c>
      <c r="E37" s="1065"/>
      <c r="F37" s="1071"/>
      <c r="G37" s="1071"/>
      <c r="H37" s="1071"/>
      <c r="I37" s="1094" t="s">
        <v>895</v>
      </c>
      <c r="J37" s="1094" t="s">
        <v>896</v>
      </c>
      <c r="K37" s="1094" t="s">
        <v>897</v>
      </c>
      <c r="L37" s="1104"/>
      <c r="M37" s="1068"/>
      <c r="N37" s="1094" t="s">
        <v>898</v>
      </c>
      <c r="O37" s="1094" t="s">
        <v>899</v>
      </c>
      <c r="P37" s="1094" t="s">
        <v>900</v>
      </c>
      <c r="Q37" s="1094" t="s">
        <v>901</v>
      </c>
      <c r="R37" s="1094" t="s">
        <v>677</v>
      </c>
      <c r="S37" s="1102"/>
    </row>
    <row r="38" spans="1:20" s="1069" customFormat="1" ht="242.25" customHeight="1" x14ac:dyDescent="0.5">
      <c r="A38" s="1093">
        <v>29</v>
      </c>
      <c r="B38" s="1297" t="s">
        <v>902</v>
      </c>
      <c r="C38" s="1094"/>
      <c r="D38" s="1096" t="s">
        <v>903</v>
      </c>
      <c r="E38" s="1065"/>
      <c r="F38" s="1071"/>
      <c r="G38" s="1071"/>
      <c r="H38" s="1071"/>
      <c r="I38" s="1094" t="s">
        <v>904</v>
      </c>
      <c r="J38" s="1094" t="s">
        <v>905</v>
      </c>
      <c r="K38" s="1094" t="s">
        <v>906</v>
      </c>
      <c r="L38" s="1104"/>
      <c r="M38" s="1068"/>
      <c r="N38" s="1094" t="s">
        <v>907</v>
      </c>
      <c r="O38" s="1094" t="s">
        <v>908</v>
      </c>
      <c r="P38" s="1094" t="s">
        <v>909</v>
      </c>
      <c r="Q38" s="1094" t="s">
        <v>910</v>
      </c>
      <c r="R38" s="1094" t="s">
        <v>677</v>
      </c>
      <c r="S38" s="1102"/>
    </row>
    <row r="39" spans="1:20" s="1069" customFormat="1" ht="242.25" customHeight="1" x14ac:dyDescent="0.5">
      <c r="A39" s="1093">
        <v>30</v>
      </c>
      <c r="B39" s="1299"/>
      <c r="C39" s="1094"/>
      <c r="D39" s="1096" t="s">
        <v>911</v>
      </c>
      <c r="E39" s="1065"/>
      <c r="F39" s="1071"/>
      <c r="G39" s="1071"/>
      <c r="H39" s="1071"/>
      <c r="I39" s="1094" t="s">
        <v>1023</v>
      </c>
      <c r="J39" s="1094" t="s">
        <v>912</v>
      </c>
      <c r="K39" s="1094" t="s">
        <v>913</v>
      </c>
      <c r="L39" s="1104"/>
      <c r="M39" s="1068"/>
      <c r="N39" s="1094" t="s">
        <v>914</v>
      </c>
      <c r="O39" s="1094" t="s">
        <v>915</v>
      </c>
      <c r="P39" s="1094" t="s">
        <v>916</v>
      </c>
      <c r="Q39" s="1094" t="s">
        <v>917</v>
      </c>
      <c r="R39" s="1094" t="s">
        <v>677</v>
      </c>
      <c r="S39" s="1102"/>
    </row>
    <row r="40" spans="1:20" s="1069" customFormat="1" ht="68.25" customHeight="1" x14ac:dyDescent="0.65">
      <c r="A40" s="1289" t="s">
        <v>959</v>
      </c>
      <c r="B40" s="1290"/>
      <c r="C40" s="1290"/>
      <c r="D40" s="1290"/>
      <c r="E40" s="1293"/>
      <c r="F40" s="1294"/>
      <c r="G40" s="1294"/>
      <c r="H40" s="1294"/>
      <c r="I40" s="1294"/>
      <c r="J40" s="1294"/>
      <c r="K40" s="1295"/>
      <c r="L40" s="1105"/>
      <c r="M40" s="1068"/>
      <c r="N40" s="1087"/>
      <c r="O40" s="1087"/>
      <c r="P40" s="1087"/>
      <c r="Q40" s="1087"/>
      <c r="R40" s="1087"/>
      <c r="S40" s="874"/>
    </row>
    <row r="41" spans="1:20" s="1069" customFormat="1" ht="34.5" customHeight="1" x14ac:dyDescent="0.5">
      <c r="A41" s="1092" t="s">
        <v>656</v>
      </c>
      <c r="B41" s="1092" t="s">
        <v>657</v>
      </c>
      <c r="C41" s="1092" t="s">
        <v>991</v>
      </c>
      <c r="D41" s="1092" t="s">
        <v>994</v>
      </c>
      <c r="E41" s="1301" t="s">
        <v>659</v>
      </c>
      <c r="F41" s="1302"/>
      <c r="G41" s="1092" t="s">
        <v>660</v>
      </c>
      <c r="H41" s="1136"/>
      <c r="I41" s="1301" t="s">
        <v>990</v>
      </c>
      <c r="J41" s="1303"/>
      <c r="K41" s="1303"/>
      <c r="L41" s="1104"/>
      <c r="M41" s="1068"/>
      <c r="N41" s="1087"/>
      <c r="O41" s="1087"/>
      <c r="P41" s="1087"/>
      <c r="Q41" s="1087"/>
      <c r="R41" s="1087"/>
      <c r="S41" s="874"/>
    </row>
    <row r="42" spans="1:20" s="1069" customFormat="1" ht="207.75" customHeight="1" x14ac:dyDescent="0.5">
      <c r="A42" s="1097">
        <v>31</v>
      </c>
      <c r="B42" s="1110" t="s">
        <v>963</v>
      </c>
      <c r="C42" s="1107" t="s">
        <v>975</v>
      </c>
      <c r="D42" s="1119" t="s">
        <v>973</v>
      </c>
      <c r="E42" s="1296"/>
      <c r="F42" s="1296"/>
      <c r="G42" s="1122"/>
      <c r="H42" s="1122"/>
      <c r="I42" s="1296"/>
      <c r="J42" s="1296"/>
      <c r="K42" s="1296"/>
      <c r="L42" s="1104"/>
      <c r="M42" s="1068"/>
      <c r="N42" s="1087"/>
      <c r="O42" s="1087"/>
      <c r="P42" s="1087"/>
      <c r="Q42" s="1087"/>
      <c r="R42" s="1087"/>
      <c r="S42" s="874"/>
      <c r="T42" s="1116"/>
    </row>
    <row r="43" spans="1:20" s="1069" customFormat="1" ht="242.25" customHeight="1" x14ac:dyDescent="0.5">
      <c r="A43" s="1097">
        <v>32</v>
      </c>
      <c r="B43" s="1110" t="s">
        <v>964</v>
      </c>
      <c r="C43" s="1098" t="s">
        <v>974</v>
      </c>
      <c r="D43" s="1119" t="s">
        <v>976</v>
      </c>
      <c r="E43" s="1296"/>
      <c r="F43" s="1296"/>
      <c r="G43" s="1122"/>
      <c r="H43" s="1122"/>
      <c r="I43" s="1296"/>
      <c r="J43" s="1296"/>
      <c r="K43" s="1296"/>
      <c r="L43" s="1104"/>
      <c r="M43" s="1068"/>
      <c r="N43" s="1087"/>
      <c r="O43" s="1087"/>
      <c r="P43" s="1087"/>
      <c r="Q43" s="1087"/>
      <c r="R43" s="1087"/>
      <c r="S43" s="874"/>
    </row>
    <row r="44" spans="1:20" s="1069" customFormat="1" ht="242.25" customHeight="1" x14ac:dyDescent="0.5">
      <c r="A44" s="1097">
        <v>33</v>
      </c>
      <c r="B44" s="1110" t="s">
        <v>962</v>
      </c>
      <c r="C44" s="1098" t="s">
        <v>988</v>
      </c>
      <c r="D44" s="1119" t="s">
        <v>987</v>
      </c>
      <c r="E44" s="1296"/>
      <c r="F44" s="1296"/>
      <c r="G44" s="1122"/>
      <c r="H44" s="1122"/>
      <c r="I44" s="1296"/>
      <c r="J44" s="1296"/>
      <c r="K44" s="1296"/>
      <c r="L44" s="1104"/>
      <c r="M44" s="1068"/>
      <c r="N44" s="1087"/>
      <c r="O44" s="1087"/>
      <c r="P44" s="1087"/>
      <c r="Q44" s="1087"/>
      <c r="R44" s="1087"/>
      <c r="S44" s="874"/>
    </row>
    <row r="45" spans="1:20" s="1069" customFormat="1" ht="242.25" customHeight="1" x14ac:dyDescent="0.5">
      <c r="A45" s="1108">
        <v>34</v>
      </c>
      <c r="B45" s="1111" t="s">
        <v>965</v>
      </c>
      <c r="C45" s="1109" t="s">
        <v>977</v>
      </c>
      <c r="D45" s="1111" t="s">
        <v>978</v>
      </c>
      <c r="E45" s="1296"/>
      <c r="F45" s="1296"/>
      <c r="G45" s="1122"/>
      <c r="H45" s="1122"/>
      <c r="I45" s="1296"/>
      <c r="J45" s="1296"/>
      <c r="K45" s="1296"/>
      <c r="L45" s="1104"/>
      <c r="M45" s="1068"/>
      <c r="N45" s="1087"/>
      <c r="O45" s="1087"/>
      <c r="P45" s="1087"/>
      <c r="Q45" s="1087"/>
      <c r="R45" s="1087"/>
      <c r="S45" s="874"/>
    </row>
    <row r="46" spans="1:20" s="1069" customFormat="1" ht="242.25" customHeight="1" x14ac:dyDescent="0.5">
      <c r="A46" s="1097">
        <v>35</v>
      </c>
      <c r="B46" s="1110" t="s">
        <v>966</v>
      </c>
      <c r="C46" s="1098" t="s">
        <v>979</v>
      </c>
      <c r="D46" s="1119" t="s">
        <v>972</v>
      </c>
      <c r="E46" s="1296"/>
      <c r="F46" s="1296"/>
      <c r="G46" s="1122"/>
      <c r="H46" s="1122"/>
      <c r="I46" s="1296"/>
      <c r="J46" s="1296"/>
      <c r="K46" s="1296"/>
      <c r="L46" s="1104"/>
      <c r="M46" s="1068"/>
      <c r="N46" s="1087"/>
      <c r="O46" s="1087"/>
      <c r="P46" s="1087"/>
      <c r="Q46" s="1087"/>
      <c r="R46" s="1087"/>
      <c r="S46" s="874"/>
    </row>
    <row r="47" spans="1:20" s="1069" customFormat="1" ht="242.25" customHeight="1" x14ac:dyDescent="0.5">
      <c r="A47" s="1097">
        <v>36</v>
      </c>
      <c r="B47" s="1110" t="s">
        <v>967</v>
      </c>
      <c r="C47" s="1098" t="s">
        <v>980</v>
      </c>
      <c r="D47" s="1119" t="s">
        <v>981</v>
      </c>
      <c r="E47" s="1296"/>
      <c r="F47" s="1296"/>
      <c r="G47" s="1122"/>
      <c r="H47" s="1122"/>
      <c r="I47" s="1296"/>
      <c r="J47" s="1296"/>
      <c r="K47" s="1296"/>
      <c r="L47" s="1104"/>
      <c r="M47" s="1068"/>
      <c r="N47" s="1087"/>
      <c r="O47" s="1087"/>
      <c r="P47" s="1087"/>
      <c r="Q47" s="1087"/>
      <c r="R47" s="1087"/>
      <c r="S47" s="874"/>
    </row>
    <row r="48" spans="1:20" s="1069" customFormat="1" ht="242.25" customHeight="1" x14ac:dyDescent="0.5">
      <c r="A48" s="1108">
        <v>37</v>
      </c>
      <c r="B48" s="1111" t="s">
        <v>968</v>
      </c>
      <c r="C48" s="1109" t="s">
        <v>982</v>
      </c>
      <c r="D48" s="1111" t="s">
        <v>983</v>
      </c>
      <c r="E48" s="1296"/>
      <c r="F48" s="1296"/>
      <c r="G48" s="1122"/>
      <c r="H48" s="1122"/>
      <c r="I48" s="1296"/>
      <c r="J48" s="1296"/>
      <c r="K48" s="1296"/>
      <c r="L48" s="1104"/>
      <c r="M48" s="1068"/>
      <c r="N48" s="1087"/>
      <c r="O48" s="1087"/>
      <c r="P48" s="1087"/>
      <c r="Q48" s="1087"/>
      <c r="R48" s="1087"/>
      <c r="S48" s="874"/>
    </row>
    <row r="49" spans="1:19" s="1069" customFormat="1" ht="242.25" customHeight="1" x14ac:dyDescent="0.5">
      <c r="A49" s="1097">
        <v>38</v>
      </c>
      <c r="B49" s="1115" t="s">
        <v>969</v>
      </c>
      <c r="C49" s="1098" t="s">
        <v>982</v>
      </c>
      <c r="D49" s="1120" t="s">
        <v>984</v>
      </c>
      <c r="E49" s="1296"/>
      <c r="F49" s="1296"/>
      <c r="G49" s="1122"/>
      <c r="H49" s="1122"/>
      <c r="I49" s="1296"/>
      <c r="J49" s="1296"/>
      <c r="K49" s="1296"/>
      <c r="L49" s="1104"/>
      <c r="M49" s="1068"/>
      <c r="N49" s="1087"/>
      <c r="O49" s="1087"/>
      <c r="P49" s="1087"/>
      <c r="Q49" s="1087"/>
      <c r="R49" s="1087"/>
      <c r="S49" s="874"/>
    </row>
    <row r="50" spans="1:19" s="1069" customFormat="1" ht="242.25" customHeight="1" x14ac:dyDescent="0.5">
      <c r="A50" s="1108">
        <v>39</v>
      </c>
      <c r="B50" s="1118" t="s">
        <v>970</v>
      </c>
      <c r="C50" s="1117" t="s">
        <v>985</v>
      </c>
      <c r="D50" s="1119" t="s">
        <v>995</v>
      </c>
      <c r="E50" s="1296"/>
      <c r="F50" s="1296"/>
      <c r="G50" s="1122"/>
      <c r="H50" s="1122"/>
      <c r="I50" s="1296"/>
      <c r="J50" s="1296"/>
      <c r="K50" s="1296"/>
      <c r="L50" s="1104"/>
      <c r="M50" s="1068"/>
      <c r="N50" s="1087"/>
      <c r="O50" s="1087"/>
      <c r="P50" s="1087"/>
      <c r="Q50" s="1087"/>
      <c r="R50" s="1087"/>
      <c r="S50" s="874"/>
    </row>
    <row r="51" spans="1:19" s="1069" customFormat="1" ht="101.25" customHeight="1" x14ac:dyDescent="0.5">
      <c r="A51" s="1097">
        <v>40</v>
      </c>
      <c r="B51" s="1111" t="s">
        <v>971</v>
      </c>
      <c r="C51" s="1109"/>
      <c r="D51" s="1111" t="s">
        <v>989</v>
      </c>
      <c r="E51" s="1296"/>
      <c r="F51" s="1296"/>
      <c r="G51" s="1122"/>
      <c r="H51" s="1122"/>
      <c r="I51" s="1296"/>
      <c r="J51" s="1296"/>
      <c r="K51" s="1296"/>
      <c r="L51" s="1104"/>
      <c r="M51" s="1068"/>
      <c r="N51" s="1087"/>
      <c r="O51" s="1087"/>
      <c r="P51" s="1087"/>
      <c r="Q51" s="1087"/>
      <c r="R51" s="1087"/>
      <c r="S51" s="874"/>
    </row>
    <row r="52" spans="1:19" s="1069" customFormat="1" ht="177" customHeight="1" x14ac:dyDescent="0.5">
      <c r="A52" s="1097">
        <v>41</v>
      </c>
      <c r="B52" s="1110" t="s">
        <v>1101</v>
      </c>
      <c r="C52" s="1098"/>
      <c r="D52" s="1119" t="s">
        <v>986</v>
      </c>
      <c r="E52" s="1296"/>
      <c r="F52" s="1296"/>
      <c r="G52" s="1122"/>
      <c r="H52" s="1122"/>
      <c r="I52" s="1296"/>
      <c r="J52" s="1296"/>
      <c r="K52" s="1296"/>
      <c r="L52" s="1104"/>
      <c r="M52" s="1068"/>
      <c r="N52" s="1087"/>
      <c r="O52" s="1087"/>
      <c r="P52" s="1087"/>
      <c r="Q52" s="1087"/>
      <c r="R52" s="1087"/>
      <c r="S52" s="874"/>
    </row>
    <row r="53" spans="1:19" s="1069" customFormat="1" ht="242.25" customHeight="1" x14ac:dyDescent="0.5">
      <c r="A53" s="1112">
        <v>42</v>
      </c>
      <c r="B53" s="1113" t="s">
        <v>1099</v>
      </c>
      <c r="C53" s="1114"/>
      <c r="D53" s="1121"/>
      <c r="E53" s="1296"/>
      <c r="F53" s="1296"/>
      <c r="G53" s="1122"/>
      <c r="H53" s="1122"/>
      <c r="I53" s="1296"/>
      <c r="J53" s="1296"/>
      <c r="K53" s="1296"/>
      <c r="L53" s="1104"/>
      <c r="M53" s="1068"/>
      <c r="N53" s="1087"/>
      <c r="O53" s="1087"/>
      <c r="P53" s="1087"/>
      <c r="Q53" s="1087"/>
      <c r="R53" s="1087"/>
      <c r="S53" s="874"/>
    </row>
    <row r="54" spans="1:19" x14ac:dyDescent="0.4">
      <c r="A54" s="1099"/>
      <c r="B54" s="1073"/>
      <c r="C54" s="1073"/>
      <c r="D54" s="1100"/>
      <c r="E54" s="1073"/>
      <c r="F54" s="1073"/>
      <c r="G54" s="1073"/>
      <c r="H54" s="1073"/>
      <c r="I54" s="1073"/>
      <c r="J54" s="1073"/>
      <c r="K54" s="1073"/>
      <c r="L54" s="1106"/>
      <c r="M54" s="1072"/>
      <c r="N54" s="1087"/>
      <c r="O54" s="1087"/>
      <c r="P54" s="1087"/>
      <c r="Q54" s="1087"/>
      <c r="R54" s="1087"/>
    </row>
    <row r="55" spans="1:19" x14ac:dyDescent="0.4">
      <c r="N55" s="1087"/>
      <c r="O55" s="1087"/>
      <c r="P55" s="1087"/>
      <c r="Q55" s="1087"/>
      <c r="R55" s="1087"/>
    </row>
    <row r="56" spans="1:19" ht="21" customHeight="1" x14ac:dyDescent="0.4">
      <c r="N56" s="1087"/>
      <c r="O56" s="1087"/>
      <c r="P56" s="1087"/>
      <c r="Q56" s="1087"/>
      <c r="R56" s="1087"/>
    </row>
    <row r="57" spans="1:19" ht="21.75" customHeight="1" x14ac:dyDescent="0.4">
      <c r="N57" s="1087"/>
      <c r="O57" s="1087"/>
      <c r="P57" s="1087"/>
      <c r="Q57" s="1087"/>
      <c r="R57" s="1087"/>
    </row>
    <row r="58" spans="1:19" ht="20.25" customHeight="1" x14ac:dyDescent="0.4">
      <c r="N58" s="1087"/>
      <c r="O58" s="1087"/>
      <c r="P58" s="1087"/>
      <c r="Q58" s="1087"/>
      <c r="R58" s="1087"/>
    </row>
    <row r="59" spans="1:19" ht="18" customHeight="1" x14ac:dyDescent="0.4">
      <c r="N59" s="1087"/>
      <c r="O59" s="1087"/>
      <c r="P59" s="1087"/>
      <c r="Q59" s="1087"/>
      <c r="R59" s="1087"/>
    </row>
    <row r="60" spans="1:19" ht="18" customHeight="1" x14ac:dyDescent="0.4">
      <c r="N60" s="1087"/>
      <c r="O60" s="1087"/>
      <c r="P60" s="1087"/>
      <c r="Q60" s="1087"/>
      <c r="R60" s="1087"/>
    </row>
    <row r="61" spans="1:19" ht="17.25" customHeight="1" x14ac:dyDescent="0.4">
      <c r="N61" s="1087"/>
      <c r="O61" s="1087"/>
      <c r="P61" s="1087"/>
      <c r="Q61" s="1087"/>
      <c r="R61" s="1087"/>
    </row>
    <row r="62" spans="1:19" ht="20.25" customHeight="1" x14ac:dyDescent="0.4">
      <c r="N62" s="1087"/>
      <c r="O62" s="1087"/>
      <c r="P62" s="1087"/>
      <c r="Q62" s="1087"/>
      <c r="R62" s="1087"/>
    </row>
    <row r="63" spans="1:19" x14ac:dyDescent="0.4">
      <c r="A63" s="1077"/>
      <c r="B63" s="1077"/>
      <c r="C63" s="1077"/>
      <c r="D63" s="1077"/>
      <c r="E63" s="1077"/>
      <c r="F63" s="1077"/>
      <c r="G63" s="1077"/>
      <c r="H63" s="1077"/>
      <c r="N63" s="1087"/>
      <c r="O63" s="1087"/>
      <c r="P63" s="1087"/>
      <c r="Q63" s="1087"/>
      <c r="R63" s="1087"/>
    </row>
    <row r="64" spans="1:19" ht="15" x14ac:dyDescent="0.4">
      <c r="A64" s="1078"/>
      <c r="B64" s="1077"/>
      <c r="C64" s="1077"/>
      <c r="D64" s="1286"/>
      <c r="E64" s="1286"/>
      <c r="F64" s="1286"/>
      <c r="G64" s="1286"/>
      <c r="H64" s="1286"/>
      <c r="I64" s="1286"/>
      <c r="J64" s="1286"/>
      <c r="K64" s="1286"/>
      <c r="N64" s="1087"/>
      <c r="O64" s="1087"/>
      <c r="P64" s="1087"/>
      <c r="Q64" s="1087"/>
      <c r="R64" s="1087"/>
    </row>
    <row r="65" spans="1:18" ht="15" x14ac:dyDescent="0.4">
      <c r="A65" s="1078"/>
      <c r="B65" s="1077"/>
      <c r="C65" s="1077"/>
      <c r="D65" s="1286"/>
      <c r="E65" s="1286"/>
      <c r="F65" s="1286"/>
      <c r="G65" s="1286"/>
      <c r="H65" s="1286"/>
      <c r="I65" s="1286"/>
      <c r="J65" s="1286"/>
      <c r="K65" s="1286"/>
      <c r="N65" s="1087"/>
      <c r="O65" s="1087"/>
      <c r="P65" s="1087"/>
      <c r="Q65" s="1087"/>
      <c r="R65" s="1087"/>
    </row>
    <row r="66" spans="1:18" ht="15" x14ac:dyDescent="0.4">
      <c r="A66" s="1078"/>
      <c r="B66" s="1077"/>
      <c r="C66" s="1077"/>
      <c r="D66" s="1286"/>
      <c r="E66" s="1286"/>
      <c r="F66" s="1286"/>
      <c r="G66" s="1286"/>
      <c r="H66" s="1286"/>
      <c r="I66" s="1286"/>
      <c r="J66" s="1286"/>
      <c r="K66" s="1286"/>
      <c r="N66" s="1087"/>
      <c r="O66" s="1087"/>
      <c r="P66" s="1087"/>
      <c r="Q66" s="1087"/>
      <c r="R66" s="1087"/>
    </row>
    <row r="67" spans="1:18" ht="15" x14ac:dyDescent="0.4">
      <c r="A67" s="1078"/>
      <c r="B67" s="1077"/>
      <c r="C67" s="1077"/>
      <c r="D67" s="1286"/>
      <c r="E67" s="1286"/>
      <c r="F67" s="1286"/>
      <c r="G67" s="1286"/>
      <c r="H67" s="1286"/>
      <c r="I67" s="1286"/>
      <c r="J67" s="1286"/>
      <c r="K67" s="1286"/>
      <c r="N67" s="1087"/>
      <c r="O67" s="1087"/>
      <c r="P67" s="1087"/>
      <c r="Q67" s="1087"/>
      <c r="R67" s="1087"/>
    </row>
    <row r="68" spans="1:18" ht="15" x14ac:dyDescent="0.4">
      <c r="A68" s="1078"/>
      <c r="B68" s="1077"/>
      <c r="C68" s="1077"/>
      <c r="D68" s="1286"/>
      <c r="E68" s="1286"/>
      <c r="F68" s="1286"/>
      <c r="G68" s="1286"/>
      <c r="H68" s="1286"/>
      <c r="I68" s="1286"/>
      <c r="J68" s="1286"/>
      <c r="K68" s="1286"/>
      <c r="N68" s="1087"/>
      <c r="O68" s="1087"/>
      <c r="P68" s="1087"/>
      <c r="Q68" s="1087"/>
      <c r="R68" s="1087"/>
    </row>
    <row r="69" spans="1:18" ht="15" x14ac:dyDescent="0.4">
      <c r="A69" s="1078"/>
      <c r="B69" s="1077"/>
      <c r="C69" s="1077"/>
      <c r="D69" s="1286"/>
      <c r="E69" s="1286"/>
      <c r="F69" s="1286"/>
      <c r="G69" s="1286"/>
      <c r="H69" s="1286"/>
      <c r="I69" s="1286"/>
      <c r="J69" s="1286"/>
      <c r="K69" s="1286"/>
      <c r="N69" s="1087"/>
      <c r="O69" s="1087"/>
      <c r="P69" s="1087"/>
      <c r="Q69" s="1087"/>
      <c r="R69" s="1087"/>
    </row>
    <row r="70" spans="1:18" ht="15" x14ac:dyDescent="0.4">
      <c r="A70" s="1078"/>
      <c r="B70" s="1077"/>
      <c r="C70" s="1077"/>
      <c r="D70" s="1286"/>
      <c r="E70" s="1286"/>
      <c r="F70" s="1286"/>
      <c r="G70" s="1286"/>
      <c r="H70" s="1286"/>
      <c r="I70" s="1286"/>
      <c r="J70" s="1286"/>
      <c r="K70" s="1286"/>
      <c r="N70" s="1087"/>
      <c r="O70" s="1087"/>
      <c r="P70" s="1087"/>
      <c r="Q70" s="1087"/>
      <c r="R70" s="1087"/>
    </row>
  </sheetData>
  <sheetProtection formatRows="0" insertRows="0"/>
  <mergeCells count="48">
    <mergeCell ref="B38:B39"/>
    <mergeCell ref="E51:F51"/>
    <mergeCell ref="I51:K51"/>
    <mergeCell ref="I47:K47"/>
    <mergeCell ref="E48:F48"/>
    <mergeCell ref="I48:K48"/>
    <mergeCell ref="E49:F49"/>
    <mergeCell ref="I49:K49"/>
    <mergeCell ref="E50:F50"/>
    <mergeCell ref="I50:K50"/>
    <mergeCell ref="E46:F46"/>
    <mergeCell ref="I46:K46"/>
    <mergeCell ref="E47:F47"/>
    <mergeCell ref="E41:F41"/>
    <mergeCell ref="I41:K41"/>
    <mergeCell ref="E43:F43"/>
    <mergeCell ref="I43:K43"/>
    <mergeCell ref="E44:F44"/>
    <mergeCell ref="I44:K44"/>
    <mergeCell ref="E45:F45"/>
    <mergeCell ref="I45:K45"/>
    <mergeCell ref="N7:R7"/>
    <mergeCell ref="B10:B11"/>
    <mergeCell ref="B12:B15"/>
    <mergeCell ref="B17:B19"/>
    <mergeCell ref="B21:B22"/>
    <mergeCell ref="D70:K70"/>
    <mergeCell ref="D64:K64"/>
    <mergeCell ref="D65:K65"/>
    <mergeCell ref="D66:K66"/>
    <mergeCell ref="D67:K67"/>
    <mergeCell ref="D68:K68"/>
    <mergeCell ref="J2:K2"/>
    <mergeCell ref="J3:K3"/>
    <mergeCell ref="J4:K4"/>
    <mergeCell ref="A6:G6"/>
    <mergeCell ref="D69:K69"/>
    <mergeCell ref="A7:D7"/>
    <mergeCell ref="A40:D40"/>
    <mergeCell ref="B32:B33"/>
    <mergeCell ref="E40:K40"/>
    <mergeCell ref="E52:F52"/>
    <mergeCell ref="I52:K52"/>
    <mergeCell ref="E53:F53"/>
    <mergeCell ref="I53:K53"/>
    <mergeCell ref="B26:B28"/>
    <mergeCell ref="E42:F42"/>
    <mergeCell ref="I42:K42"/>
  </mergeCells>
  <pageMargins left="0.70866141732283472" right="0.70866141732283472" top="0.74803149606299213" bottom="0.74803149606299213" header="0.31496062992125989" footer="0.31496062992125989"/>
  <pageSetup paperSize="9" scale="41" fitToHeight="0" orientation="landscape" cellComments="asDisplayed" r:id="rId1"/>
  <headerFooter>
    <oddHeader>&amp;CCommerce Commission Information Disclosure Template</oddHeader>
    <oddFooter>&amp;L&amp;F&amp;C&amp;P&amp;R&amp;A</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30"/>
  <sheetViews>
    <sheetView showGridLines="0" view="pageBreakPreview" topLeftCell="A4" zoomScaleNormal="100" zoomScaleSheetLayoutView="100" workbookViewId="0">
      <selection activeCell="B13" sqref="B13"/>
    </sheetView>
  </sheetViews>
  <sheetFormatPr defaultColWidth="9.1328125" defaultRowHeight="14.25" x14ac:dyDescent="0.45"/>
  <cols>
    <col min="1" max="1" width="9.1328125" style="33"/>
    <col min="2" max="2" width="9" style="33" customWidth="1"/>
    <col min="3" max="3" width="105.86328125" style="33" customWidth="1"/>
    <col min="4" max="4" width="2.73046875" style="33" customWidth="1"/>
    <col min="5" max="16384" width="9.1328125" style="33"/>
  </cols>
  <sheetData>
    <row r="1" spans="1:4" ht="28.5" customHeight="1" x14ac:dyDescent="0.45">
      <c r="A1" s="129"/>
      <c r="B1" s="130"/>
      <c r="C1" s="131"/>
      <c r="D1" s="132"/>
    </row>
    <row r="2" spans="1:4" ht="15.75" x14ac:dyDescent="0.5">
      <c r="A2" s="112"/>
      <c r="B2" s="133" t="s">
        <v>4</v>
      </c>
      <c r="C2" s="113"/>
      <c r="D2" s="114"/>
    </row>
    <row r="3" spans="1:4" x14ac:dyDescent="0.45">
      <c r="A3" s="112"/>
      <c r="B3" s="113"/>
      <c r="C3" s="113"/>
      <c r="D3" s="114"/>
    </row>
    <row r="4" spans="1:4" x14ac:dyDescent="0.45">
      <c r="A4" s="134"/>
      <c r="B4" s="121"/>
      <c r="C4" s="121"/>
      <c r="D4" s="114"/>
    </row>
    <row r="5" spans="1:4" x14ac:dyDescent="0.45">
      <c r="A5" s="112"/>
      <c r="B5" s="135" t="s">
        <v>234</v>
      </c>
      <c r="C5" s="135" t="s">
        <v>223</v>
      </c>
      <c r="D5" s="114"/>
    </row>
    <row r="6" spans="1:4" x14ac:dyDescent="0.45">
      <c r="A6" s="138"/>
      <c r="B6" s="136" t="s">
        <v>415</v>
      </c>
      <c r="C6" s="137" t="s">
        <v>416</v>
      </c>
      <c r="D6" s="139"/>
    </row>
    <row r="7" spans="1:4" s="51" customFormat="1" x14ac:dyDescent="0.45">
      <c r="A7" s="138"/>
      <c r="B7" s="136" t="s">
        <v>1161</v>
      </c>
      <c r="C7" s="137" t="s">
        <v>417</v>
      </c>
      <c r="D7" s="139"/>
    </row>
    <row r="8" spans="1:4" s="755" customFormat="1" x14ac:dyDescent="0.45">
      <c r="A8" s="138"/>
      <c r="B8" s="761" t="s">
        <v>1211</v>
      </c>
      <c r="C8" s="137" t="s">
        <v>1172</v>
      </c>
      <c r="D8" s="139"/>
    </row>
    <row r="9" spans="1:4" x14ac:dyDescent="0.45">
      <c r="A9" s="112"/>
      <c r="B9" s="136" t="s">
        <v>237</v>
      </c>
      <c r="C9" s="140" t="s">
        <v>224</v>
      </c>
      <c r="D9" s="114"/>
    </row>
    <row r="10" spans="1:4" s="51" customFormat="1" x14ac:dyDescent="0.45">
      <c r="A10" s="112"/>
      <c r="B10" s="136" t="s">
        <v>418</v>
      </c>
      <c r="C10" s="140" t="s">
        <v>227</v>
      </c>
      <c r="D10" s="114"/>
    </row>
    <row r="11" spans="1:4" s="755" customFormat="1" x14ac:dyDescent="0.45">
      <c r="A11" s="112"/>
      <c r="B11" s="761" t="s">
        <v>467</v>
      </c>
      <c r="C11" s="140" t="s">
        <v>468</v>
      </c>
      <c r="D11" s="114"/>
    </row>
    <row r="12" spans="1:4" s="51" customFormat="1" x14ac:dyDescent="0.45">
      <c r="A12" s="112"/>
      <c r="B12" s="136" t="s">
        <v>419</v>
      </c>
      <c r="C12" s="140" t="s">
        <v>225</v>
      </c>
      <c r="D12" s="114"/>
    </row>
    <row r="13" spans="1:4" s="51" customFormat="1" x14ac:dyDescent="0.45">
      <c r="A13" s="112"/>
      <c r="B13" s="136" t="s">
        <v>420</v>
      </c>
      <c r="C13" s="140" t="s">
        <v>229</v>
      </c>
      <c r="D13" s="114"/>
    </row>
    <row r="14" spans="1:4" s="51" customFormat="1" x14ac:dyDescent="0.45">
      <c r="A14" s="112"/>
      <c r="B14" s="136" t="s">
        <v>421</v>
      </c>
      <c r="C14" s="140" t="s">
        <v>423</v>
      </c>
      <c r="D14" s="114"/>
    </row>
    <row r="15" spans="1:4" s="51" customFormat="1" x14ac:dyDescent="0.45">
      <c r="A15" s="112"/>
      <c r="B15" s="136" t="s">
        <v>1162</v>
      </c>
      <c r="C15" s="140" t="s">
        <v>422</v>
      </c>
      <c r="D15" s="114"/>
    </row>
    <row r="16" spans="1:4" s="51" customFormat="1" x14ac:dyDescent="0.45">
      <c r="A16" s="112"/>
      <c r="B16" s="136" t="s">
        <v>1212</v>
      </c>
      <c r="C16" s="140" t="s">
        <v>424</v>
      </c>
      <c r="D16" s="114"/>
    </row>
    <row r="17" spans="1:4" s="51" customFormat="1" x14ac:dyDescent="0.45">
      <c r="A17" s="112"/>
      <c r="B17" s="136" t="s">
        <v>272</v>
      </c>
      <c r="C17" s="140" t="s">
        <v>1100</v>
      </c>
      <c r="D17" s="114"/>
    </row>
    <row r="18" spans="1:4" s="51" customFormat="1" x14ac:dyDescent="0.45">
      <c r="A18" s="112"/>
      <c r="B18" s="136" t="s">
        <v>1163</v>
      </c>
      <c r="C18" s="140" t="s">
        <v>228</v>
      </c>
      <c r="D18" s="114"/>
    </row>
    <row r="19" spans="1:4" s="51" customFormat="1" x14ac:dyDescent="0.45">
      <c r="A19" s="138"/>
      <c r="B19" s="136" t="s">
        <v>271</v>
      </c>
      <c r="C19" s="140" t="s">
        <v>230</v>
      </c>
      <c r="D19" s="139"/>
    </row>
    <row r="20" spans="1:4" s="51" customFormat="1" x14ac:dyDescent="0.45">
      <c r="A20" s="138"/>
      <c r="B20" s="136" t="s">
        <v>232</v>
      </c>
      <c r="C20" s="140" t="s">
        <v>231</v>
      </c>
      <c r="D20" s="139"/>
    </row>
    <row r="21" spans="1:4" s="51" customFormat="1" x14ac:dyDescent="0.45">
      <c r="A21" s="138"/>
      <c r="B21" s="136" t="s">
        <v>233</v>
      </c>
      <c r="C21" s="140" t="s">
        <v>427</v>
      </c>
      <c r="D21" s="139"/>
    </row>
    <row r="22" spans="1:4" x14ac:dyDescent="0.45">
      <c r="A22" s="134"/>
      <c r="B22" s="136" t="s">
        <v>426</v>
      </c>
      <c r="C22" s="140" t="s">
        <v>226</v>
      </c>
      <c r="D22" s="114"/>
    </row>
    <row r="23" spans="1:4" x14ac:dyDescent="0.45">
      <c r="A23" s="138"/>
      <c r="B23" s="761" t="s">
        <v>462</v>
      </c>
      <c r="C23" s="787" t="s">
        <v>463</v>
      </c>
      <c r="D23" s="139"/>
    </row>
    <row r="24" spans="1:4" x14ac:dyDescent="0.45">
      <c r="A24" s="134"/>
      <c r="B24" s="761" t="s">
        <v>1164</v>
      </c>
      <c r="C24" s="787" t="s">
        <v>464</v>
      </c>
      <c r="D24" s="114"/>
    </row>
    <row r="25" spans="1:4" x14ac:dyDescent="0.45">
      <c r="B25" s="761">
        <v>11</v>
      </c>
      <c r="C25" s="787" t="s">
        <v>1167</v>
      </c>
      <c r="D25" s="139"/>
    </row>
    <row r="26" spans="1:4" x14ac:dyDescent="0.45">
      <c r="A26" s="134"/>
      <c r="B26" s="761" t="s">
        <v>1165</v>
      </c>
      <c r="C26" s="787" t="s">
        <v>1168</v>
      </c>
      <c r="D26" s="114"/>
    </row>
    <row r="27" spans="1:4" x14ac:dyDescent="0.45">
      <c r="A27" s="138"/>
      <c r="B27" s="761">
        <v>12</v>
      </c>
      <c r="C27" s="787" t="s">
        <v>1169</v>
      </c>
      <c r="D27" s="139"/>
    </row>
    <row r="28" spans="1:4" x14ac:dyDescent="0.45">
      <c r="A28" s="138"/>
      <c r="B28" s="121" t="s">
        <v>1166</v>
      </c>
      <c r="C28" s="137" t="s">
        <v>1170</v>
      </c>
      <c r="D28" s="139"/>
    </row>
    <row r="29" spans="1:4" x14ac:dyDescent="0.45">
      <c r="A29" s="138"/>
      <c r="B29" s="761">
        <v>13</v>
      </c>
      <c r="C29" s="137" t="s">
        <v>1171</v>
      </c>
      <c r="D29" s="139"/>
    </row>
    <row r="30" spans="1:4" x14ac:dyDescent="0.45">
      <c r="A30" s="141"/>
      <c r="D30" s="142"/>
    </row>
  </sheetData>
  <sheetProtection formatRows="0" insertRows="0"/>
  <hyperlinks>
    <hyperlink ref="C6" location="'S1.ID Return on Investment'!A1" tooltip="Section title. Click once to follow" display="ID REPORT ON RETURN ON INVESTMENT" xr:uid="{00000000-0004-0000-0100-000001000000}"/>
    <hyperlink ref="C9" location="'S2.Regulatory Profit '!A1" tooltip="Section title. Click once to follow" display="REPORT ON REGULATORY PROFIT" xr:uid="{00000000-0004-0000-0100-000002000000}"/>
    <hyperlink ref="C12" location="'S3.Regulatory Tax Allowance '!A1" tooltip="Section title. Click once to follow" display="REPORT ON REGULATORY TAX ALLOWANCE" xr:uid="{00000000-0004-0000-0100-000004000000}"/>
    <hyperlink ref="C10" location="'S2a.TCSD Allowance'!A1" tooltip="Section title. Click once to follow" display="REPORT ON TERM CREDIT SPREAD DIFFERENTIAL ALLOWANCE" xr:uid="{00000000-0004-0000-0100-000005000000}"/>
    <hyperlink ref="C18" location="'S5a.Cost Allocations'!A1" tooltip="Section title. Click once to follow" display="REPORT ON COST ALLOCATIONS" xr:uid="{00000000-0004-0000-0100-000006000000}"/>
    <hyperlink ref="C13" location="'S4C.Asset Allocations'!A1" tooltip="Section title. Click once to follow" display="REPORT ON ASSET ALLOCATIONS" xr:uid="{00000000-0004-0000-0100-000007000000}"/>
    <hyperlink ref="C19" location="'S6.Actual Expenditure Capex'!A1" tooltip="Section title. Click once to follow" display="REPORT ON CAPITAL EXPENDITURE FOR THE DISCLOSURE YEAR" xr:uid="{00000000-0004-0000-0100-000008000000}"/>
    <hyperlink ref="C17" location="'S5.Actual Expenditure Opex'!A1" tooltip="Section title. Click once to follow" display="REPORT ON OPERATIONAL EXPENDITURE FOR THE DISCLOSURE YEAR" xr:uid="{00000000-0004-0000-0100-000009000000}"/>
    <hyperlink ref="C20" location="'S7.Actual vs Forecast'!A4" tooltip="Section title. Click once to follow" display="COMPARISON OF FORECASTS TO ACTUAL EXPENDITURE" xr:uid="{00000000-0004-0000-0100-00000A000000}"/>
    <hyperlink ref="C7" location="'S1a.PQ Return on Investment '!A1" tooltip="Section title. Click once to follow" display="PQ REPORT ON RETURN ON INVESTMENT" xr:uid="{C7F37194-AA89-4124-9AC7-8060D6FE95C8}"/>
    <hyperlink ref="C14" location="'S4.ID RAB Value Rolled Forward'!A1" tooltip="Section title. Click once to follow" display="REPORT ON VALUE OF THE ID FFLAS REGULATORY ASSET BASE (ROLLED FORWARD)" xr:uid="{F414BDA4-32CA-4C97-B377-C98516FA4A60}"/>
    <hyperlink ref="C15" location="'S4a.PQ RAB Value Rolled F. '!A1" tooltip="Section title. Click once to follow" display="REPORT ON VALUE OF THE PQ FFLAS REGULATORY ASSET BASE (ROLLED FORWARD)" xr:uid="{7FEFC2AA-B7D1-48F3-A0F5-5AB2B869B0BD}"/>
    <hyperlink ref="C16" location="'S4b.ID-only RAB Value Rolled F.'!A1" tooltip="Section title. Click once to follow" display="REPORT ON VALUE OF THE ID-ONLY REGULATORY ASSET BASE (ROLLED FORWARD)" xr:uid="{3AB6E746-8586-45CA-9F8F-D76F64B777CA}"/>
    <hyperlink ref="C21" location="'S8.Revenue by Revenue Group'!A1" display="REPORT ON REVENUE BY REVENUE GROUP" xr:uid="{23FA5DDD-93FE-4F83-9AAE-20CC7F68E950}"/>
    <hyperlink ref="C22" location="'S9.Related Party Transactions'!A1" display="REPORT ON RELATED PARTY TRANSACTIONS" xr:uid="{C9181D92-6F7D-4B79-BE17-BEC773DE8C2D}"/>
    <hyperlink ref="C23" location="'S10.PQ Asset Register'!A1" display="ASSET REGISTER" xr:uid="{800C04F5-028F-498D-86F0-0AF9543E335D}"/>
    <hyperlink ref="C24" location="'S10.ID-only Asset Register'!A1" display="ID-ONLY ASSET REGISTER" xr:uid="{9724C1C4-6FA5-4AEA-A303-889465F5F356}"/>
    <hyperlink ref="C11" location="'S2b. Crown financing'!A1" display="REPORT ON CROWN FINANCING" xr:uid="{F0090A04-11FE-4A46-BB95-7C122A11BDE5}"/>
    <hyperlink ref="C25" location="'S11.Capex Forecast'!Print_Area" display="CAPEX FORECAST" xr:uid="{731198F9-FB1C-488D-B320-CCE33E204FF4}"/>
    <hyperlink ref="C26" location="'S11a.Opex Forecast'!Print_Titles" display="REPORT ON OPEX FORECAST" xr:uid="{4BDE6351-BB11-41A9-AEF0-1B50A213A83C}"/>
    <hyperlink ref="C27" location="'S12.Capacity Forecast'!Print_Titles" display="REPORT ON CAPACITY FORECAST" xr:uid="{B6FD0041-9D30-4A64-B17E-DEEAB906DA04}"/>
    <hyperlink ref="C28" location="'S12a.Demand Forecast'!Print_Titles" display="REPORT ON DEMAND FORECAST" xr:uid="{45D7C4B8-2FA9-4F03-98AE-CA1871ADD8BF}"/>
    <hyperlink ref="C29" location="'S13.Asset Management capability'!A1" display="REPORT ON ASSET MANAGEMENT CAPABILITY" xr:uid="{9DB7058E-ADC8-4CDC-9782-7CC1CA0DFC2C}"/>
    <hyperlink ref="C8" location="'S1b.ID-only FFLAS IRR'!Print_Area" display="REPORT ON ID-ONLY FFLAS IRR" xr:uid="{2769A53E-919A-432B-84E1-618893E4E85E}"/>
  </hyperlinks>
  <pageMargins left="0.70866141732283472" right="0.70866141732283472" top="0.74803149606299213" bottom="0.74803149606299213" header="0.31496062992125989" footer="0.31496062992125989"/>
  <pageSetup paperSize="9" scale="80" orientation="portrait" r:id="rId1"/>
  <headerFooter alignWithMargins="0">
    <oddHeader>&amp;CCommerce Commission Information Disclosure Template</oddHeader>
    <oddFooter>&amp;L&amp;F&amp;C&amp;P&amp;R&amp;A</oddFooter>
  </headerFooter>
  <ignoredErrors>
    <ignoredError sqref="B9 B22 B20 B12 B21 B17 B1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8">
    <tabColor rgb="FF99CCFF"/>
    <pageSetUpPr fitToPage="1"/>
  </sheetPr>
  <dimension ref="A1:AB102"/>
  <sheetViews>
    <sheetView showGridLines="0" view="pageBreakPreview" zoomScaleNormal="100" zoomScaleSheetLayoutView="100" workbookViewId="0">
      <selection activeCell="C84" sqref="C84"/>
    </sheetView>
  </sheetViews>
  <sheetFormatPr defaultColWidth="9.1328125" defaultRowHeight="14.25" x14ac:dyDescent="0.45"/>
  <cols>
    <col min="1" max="1" width="5.265625" style="15" customWidth="1"/>
    <col min="2" max="2" width="3.1328125" style="15" customWidth="1"/>
    <col min="3" max="3" width="6.1328125" style="15" customWidth="1"/>
    <col min="4" max="5" width="2.265625" style="15" customWidth="1"/>
    <col min="6" max="6" width="27.86328125" style="15" customWidth="1"/>
    <col min="7" max="7" width="16.73046875" style="45" customWidth="1"/>
    <col min="8" max="8" width="6.59765625" style="15" customWidth="1"/>
    <col min="9" max="13" width="16.73046875" style="15" customWidth="1"/>
    <col min="14" max="14" width="2.73046875" style="15" customWidth="1"/>
    <col min="15" max="15" width="52.265625" style="31" customWidth="1"/>
    <col min="16" max="16" width="42.59765625" style="22" customWidth="1"/>
    <col min="17" max="17" width="15.3984375" style="22" customWidth="1"/>
    <col min="18" max="18" width="17" style="22" customWidth="1"/>
    <col min="19" max="20" width="24.86328125" style="22" customWidth="1"/>
    <col min="21" max="22" width="24.86328125" style="15" customWidth="1"/>
    <col min="23" max="23" width="19.3984375" style="15" customWidth="1"/>
    <col min="24" max="24" width="15.86328125" style="15" customWidth="1"/>
    <col min="25" max="25" width="9.1328125" style="15"/>
    <col min="26" max="26" width="12.59765625" style="15" customWidth="1"/>
    <col min="27" max="16384" width="9.1328125" style="15"/>
  </cols>
  <sheetData>
    <row r="1" spans="1:20" s="19" customFormat="1" ht="15" customHeight="1" x14ac:dyDescent="0.45">
      <c r="A1" s="206"/>
      <c r="B1" s="204"/>
      <c r="C1" s="204"/>
      <c r="D1" s="204"/>
      <c r="E1" s="204"/>
      <c r="F1" s="204"/>
      <c r="G1" s="205"/>
      <c r="H1" s="220"/>
      <c r="I1" s="220"/>
      <c r="J1" s="220"/>
      <c r="K1" s="220"/>
      <c r="L1" s="220"/>
      <c r="M1" s="220"/>
      <c r="N1" s="221"/>
      <c r="O1" s="31"/>
      <c r="P1" s="49"/>
      <c r="Q1" s="49"/>
      <c r="R1" s="49"/>
      <c r="S1" s="49"/>
      <c r="T1" s="49"/>
    </row>
    <row r="2" spans="1:20" s="19" customFormat="1" ht="18" customHeight="1" x14ac:dyDescent="0.55000000000000004">
      <c r="A2" s="202"/>
      <c r="B2" s="193"/>
      <c r="C2" s="193"/>
      <c r="D2" s="193"/>
      <c r="E2" s="193"/>
      <c r="F2" s="193"/>
      <c r="G2" s="193"/>
      <c r="H2" s="222"/>
      <c r="I2" s="222"/>
      <c r="J2" s="201" t="s">
        <v>8</v>
      </c>
      <c r="K2" s="1184" t="s">
        <v>431</v>
      </c>
      <c r="L2" s="1185"/>
      <c r="M2" s="1186"/>
      <c r="N2" s="223"/>
      <c r="O2" s="31"/>
      <c r="P2" s="55"/>
      <c r="Q2" s="49"/>
      <c r="R2" s="49"/>
      <c r="S2" s="49"/>
      <c r="T2" s="49"/>
    </row>
    <row r="3" spans="1:20" s="19" customFormat="1" ht="18" customHeight="1" x14ac:dyDescent="0.5">
      <c r="A3" s="202"/>
      <c r="B3" s="193"/>
      <c r="C3" s="193"/>
      <c r="D3" s="193"/>
      <c r="E3" s="193"/>
      <c r="F3" s="193"/>
      <c r="G3" s="193"/>
      <c r="H3" s="222"/>
      <c r="I3" s="222"/>
      <c r="J3" s="201" t="s">
        <v>122</v>
      </c>
      <c r="K3" s="1187">
        <v>43738</v>
      </c>
      <c r="L3" s="1188"/>
      <c r="M3" s="1189"/>
      <c r="N3" s="223"/>
      <c r="O3" s="31"/>
      <c r="P3"/>
      <c r="Q3"/>
      <c r="R3"/>
      <c r="S3" s="49"/>
      <c r="T3" s="49"/>
    </row>
    <row r="4" spans="1:20" s="19" customFormat="1" ht="20.25" customHeight="1" x14ac:dyDescent="0.65">
      <c r="A4" s="200" t="s">
        <v>1191</v>
      </c>
      <c r="B4" s="222"/>
      <c r="C4" s="222"/>
      <c r="D4" s="222"/>
      <c r="E4" s="222"/>
      <c r="F4" s="222"/>
      <c r="G4" s="222"/>
      <c r="H4" s="222"/>
      <c r="I4" s="222"/>
      <c r="J4" s="224"/>
      <c r="K4" s="222"/>
      <c r="L4" s="222"/>
      <c r="M4" s="222"/>
      <c r="N4" s="223"/>
      <c r="O4" s="31"/>
      <c r="P4"/>
      <c r="Q4"/>
      <c r="R4"/>
      <c r="S4" s="49"/>
      <c r="T4" s="49"/>
    </row>
    <row r="5" spans="1:20" ht="69" customHeight="1" x14ac:dyDescent="0.45">
      <c r="A5" s="1182" t="s">
        <v>1174</v>
      </c>
      <c r="B5" s="1183"/>
      <c r="C5" s="1183"/>
      <c r="D5" s="1183"/>
      <c r="E5" s="1183"/>
      <c r="F5" s="1183"/>
      <c r="G5" s="1183"/>
      <c r="H5" s="1183"/>
      <c r="I5" s="1183"/>
      <c r="J5" s="1183"/>
      <c r="K5" s="1183"/>
      <c r="L5" s="1183"/>
      <c r="M5" s="1183"/>
      <c r="N5" s="225"/>
      <c r="P5"/>
      <c r="Q5"/>
      <c r="R5"/>
      <c r="S5" s="49"/>
      <c r="T5" s="56"/>
    </row>
    <row r="6" spans="1:20" s="19" customFormat="1" ht="15" customHeight="1" x14ac:dyDescent="0.45">
      <c r="A6" s="197" t="s">
        <v>138</v>
      </c>
      <c r="B6" s="224"/>
      <c r="C6" s="226"/>
      <c r="D6" s="222"/>
      <c r="E6" s="222"/>
      <c r="F6" s="222"/>
      <c r="G6" s="222"/>
      <c r="H6" s="222"/>
      <c r="I6" s="222"/>
      <c r="J6" s="222"/>
      <c r="K6" s="222"/>
      <c r="L6" s="222"/>
      <c r="M6" s="222"/>
      <c r="N6" s="223"/>
      <c r="O6" s="31"/>
      <c r="P6" s="54"/>
      <c r="Q6" s="49"/>
      <c r="R6" s="49"/>
      <c r="S6" s="49"/>
      <c r="T6" s="49"/>
    </row>
    <row r="7" spans="1:20" ht="30" customHeight="1" x14ac:dyDescent="0.55000000000000004">
      <c r="A7" s="169">
        <v>7</v>
      </c>
      <c r="B7" s="165"/>
      <c r="C7" s="227" t="s">
        <v>409</v>
      </c>
      <c r="D7" s="228"/>
      <c r="E7" s="229"/>
      <c r="F7" s="191"/>
      <c r="G7" s="191"/>
      <c r="H7" s="191"/>
      <c r="I7" s="191"/>
      <c r="J7" s="166"/>
      <c r="K7" s="239" t="s">
        <v>14</v>
      </c>
      <c r="L7" s="239" t="s">
        <v>15</v>
      </c>
      <c r="M7" s="239" t="s">
        <v>16</v>
      </c>
      <c r="N7" s="243"/>
      <c r="P7" s="54"/>
      <c r="Q7" s="49"/>
      <c r="R7" s="49"/>
      <c r="S7" s="49"/>
      <c r="T7" s="50"/>
    </row>
    <row r="8" spans="1:20" x14ac:dyDescent="0.45">
      <c r="A8" s="169">
        <v>8</v>
      </c>
      <c r="B8" s="165"/>
      <c r="C8" s="230"/>
      <c r="D8" s="231"/>
      <c r="E8" s="184"/>
      <c r="F8" s="177"/>
      <c r="G8" s="177"/>
      <c r="H8" s="177"/>
      <c r="I8" s="166"/>
      <c r="J8" s="232" t="str">
        <f>IF(ISNUMBER(CoverSheet!#REF!),"for year ended","")</f>
        <v/>
      </c>
      <c r="K8" s="244" t="str">
        <f>IF(ISNUMBER(CoverSheet!$C$11),DATE(YEAR(CoverSheet!$C$11)-2,MONTH(CoverSheet!$C$11),DAY(CoverSheet!$C$11)),"")</f>
        <v/>
      </c>
      <c r="L8" s="244" t="str">
        <f>IF(ISNUMBER(CoverSheet!$C$11),DATE(YEAR(CoverSheet!$C$11)-1,MONTH(CoverSheet!$C$11),DAY(CoverSheet!$C$11)),"")</f>
        <v/>
      </c>
      <c r="M8" s="244" t="str">
        <f>IF(ISNUMBER(CoverSheet!$C$11),CoverSheet!$C$11,"")</f>
        <v/>
      </c>
      <c r="N8" s="243"/>
      <c r="P8" s="67" t="s">
        <v>242</v>
      </c>
      <c r="Q8" s="68"/>
      <c r="R8" s="68"/>
      <c r="S8" s="69"/>
      <c r="T8" s="50"/>
    </row>
    <row r="9" spans="1:20" ht="16.149999999999999" thickBot="1" x14ac:dyDescent="0.55000000000000004">
      <c r="A9" s="169">
        <v>9</v>
      </c>
      <c r="B9" s="165"/>
      <c r="C9" s="230"/>
      <c r="D9" s="233" t="s">
        <v>164</v>
      </c>
      <c r="E9" s="184"/>
      <c r="F9" s="177"/>
      <c r="G9" s="177"/>
      <c r="H9" s="177"/>
      <c r="I9" s="177"/>
      <c r="J9" s="177"/>
      <c r="K9" s="239" t="s">
        <v>11</v>
      </c>
      <c r="L9" s="239" t="s">
        <v>11</v>
      </c>
      <c r="M9" s="239" t="s">
        <v>11</v>
      </c>
      <c r="N9" s="243"/>
      <c r="O9"/>
      <c r="P9" s="70"/>
      <c r="Q9" s="50"/>
      <c r="R9" s="50"/>
      <c r="S9" s="71"/>
      <c r="T9" s="50"/>
    </row>
    <row r="10" spans="1:20" ht="15" customHeight="1" thickBot="1" x14ac:dyDescent="0.5">
      <c r="A10" s="169">
        <v>10</v>
      </c>
      <c r="B10" s="165"/>
      <c r="C10" s="230"/>
      <c r="D10" s="231"/>
      <c r="E10" s="171" t="s">
        <v>248</v>
      </c>
      <c r="F10" s="171"/>
      <c r="G10" s="171"/>
      <c r="H10" s="177"/>
      <c r="I10" s="177"/>
      <c r="J10" s="177"/>
      <c r="K10" s="66"/>
      <c r="L10" s="66"/>
      <c r="M10" s="246">
        <f>M49</f>
        <v>3.4174081817283625E-2</v>
      </c>
      <c r="N10" s="243"/>
      <c r="O10" s="31" t="s">
        <v>922</v>
      </c>
      <c r="P10" s="76" t="s">
        <v>238</v>
      </c>
      <c r="Q10" s="50"/>
      <c r="R10" s="50"/>
      <c r="S10" s="71"/>
      <c r="T10" s="50"/>
    </row>
    <row r="11" spans="1:20" s="51" customFormat="1" ht="15" customHeight="1" x14ac:dyDescent="0.45">
      <c r="A11" s="765">
        <v>11</v>
      </c>
      <c r="B11" s="165"/>
      <c r="C11" s="230"/>
      <c r="D11" s="231"/>
      <c r="E11" s="171" t="s">
        <v>273</v>
      </c>
      <c r="F11" s="171"/>
      <c r="G11" s="171"/>
      <c r="H11" s="177"/>
      <c r="I11" s="177"/>
      <c r="J11" s="177"/>
      <c r="K11" s="155"/>
      <c r="L11" s="155"/>
      <c r="M11" s="247">
        <f>M18-($M$44*$M$45*$M$46*$M$47)</f>
        <v>2.3832604423179631E-2</v>
      </c>
      <c r="N11" s="243"/>
      <c r="O11" s="31" t="s">
        <v>923</v>
      </c>
      <c r="P11" s="76" t="s">
        <v>239</v>
      </c>
      <c r="Q11" s="50"/>
      <c r="R11" s="50"/>
      <c r="S11" s="71"/>
      <c r="T11" s="50"/>
    </row>
    <row r="12" spans="1:20" ht="15" customHeight="1" thickBot="1" x14ac:dyDescent="0.5">
      <c r="A12" s="765">
        <v>12</v>
      </c>
      <c r="B12" s="165"/>
      <c r="C12" s="230"/>
      <c r="D12" s="231"/>
      <c r="E12" s="184"/>
      <c r="F12" s="171"/>
      <c r="G12" s="171"/>
      <c r="H12" s="177"/>
      <c r="I12" s="177"/>
      <c r="J12" s="177"/>
      <c r="K12" s="236"/>
      <c r="L12" s="236"/>
      <c r="M12" s="236"/>
      <c r="N12" s="243"/>
      <c r="P12" s="7"/>
      <c r="Q12" s="23"/>
      <c r="R12" s="50"/>
      <c r="S12" s="71"/>
      <c r="T12" s="50"/>
    </row>
    <row r="13" spans="1:20" ht="15" customHeight="1" thickBot="1" x14ac:dyDescent="0.5">
      <c r="A13" s="765">
        <v>13</v>
      </c>
      <c r="B13" s="165"/>
      <c r="C13" s="230"/>
      <c r="D13" s="231"/>
      <c r="E13" s="184" t="s">
        <v>17</v>
      </c>
      <c r="F13" s="171"/>
      <c r="G13" s="171"/>
      <c r="H13" s="177"/>
      <c r="I13" s="177"/>
      <c r="J13" s="177"/>
      <c r="K13" s="66"/>
      <c r="L13" s="66"/>
      <c r="M13" s="66"/>
      <c r="N13" s="243"/>
      <c r="P13" s="76" t="s">
        <v>282</v>
      </c>
      <c r="Q13" s="23"/>
      <c r="R13" s="50"/>
      <c r="S13" s="71"/>
      <c r="T13" s="50"/>
    </row>
    <row r="14" spans="1:20" ht="15" customHeight="1" x14ac:dyDescent="0.45">
      <c r="A14" s="765">
        <v>14</v>
      </c>
      <c r="B14" s="165"/>
      <c r="C14" s="230"/>
      <c r="D14" s="231"/>
      <c r="E14" s="184"/>
      <c r="F14" s="171"/>
      <c r="G14" s="171"/>
      <c r="H14" s="177"/>
      <c r="I14" s="177"/>
      <c r="J14" s="177"/>
      <c r="K14" s="248"/>
      <c r="L14" s="248"/>
      <c r="M14" s="248"/>
      <c r="N14" s="243"/>
      <c r="P14" s="72"/>
      <c r="Q14" s="23"/>
      <c r="R14" s="50"/>
      <c r="S14" s="71"/>
      <c r="T14" s="50"/>
    </row>
    <row r="15" spans="1:20" x14ac:dyDescent="0.45">
      <c r="A15" s="765">
        <v>15</v>
      </c>
      <c r="B15" s="165"/>
      <c r="C15" s="230"/>
      <c r="D15" s="231"/>
      <c r="E15" s="184"/>
      <c r="F15" s="171"/>
      <c r="G15" s="171"/>
      <c r="H15" s="177"/>
      <c r="I15" s="177"/>
      <c r="J15" s="177"/>
      <c r="K15" s="177"/>
      <c r="L15" s="177"/>
      <c r="M15" s="177"/>
      <c r="N15" s="243"/>
      <c r="P15" s="72"/>
      <c r="Q15" s="23"/>
      <c r="R15" s="50"/>
      <c r="S15" s="71"/>
      <c r="T15" s="50"/>
    </row>
    <row r="16" spans="1:20" ht="16.149999999999999" thickBot="1" x14ac:dyDescent="0.55000000000000004">
      <c r="A16" s="765">
        <v>16</v>
      </c>
      <c r="B16" s="165"/>
      <c r="C16" s="230"/>
      <c r="D16" s="233" t="s">
        <v>165</v>
      </c>
      <c r="E16" s="184"/>
      <c r="F16" s="171"/>
      <c r="G16" s="171"/>
      <c r="H16" s="177"/>
      <c r="I16" s="177"/>
      <c r="J16" s="177"/>
      <c r="K16" s="177"/>
      <c r="L16" s="177"/>
      <c r="M16" s="177"/>
      <c r="N16" s="243"/>
      <c r="P16" s="72"/>
      <c r="Q16" s="23"/>
      <c r="R16" s="50"/>
      <c r="S16" s="71"/>
      <c r="T16" s="50"/>
    </row>
    <row r="17" spans="1:28" ht="15" customHeight="1" thickBot="1" x14ac:dyDescent="0.5">
      <c r="A17" s="765">
        <v>17</v>
      </c>
      <c r="B17" s="165"/>
      <c r="C17" s="230"/>
      <c r="D17" s="231"/>
      <c r="E17" s="171" t="s">
        <v>248</v>
      </c>
      <c r="F17" s="171"/>
      <c r="G17" s="171"/>
      <c r="H17" s="177"/>
      <c r="I17" s="177"/>
      <c r="J17" s="177"/>
      <c r="K17" s="66"/>
      <c r="L17" s="66"/>
      <c r="M17" s="246">
        <f>M42</f>
        <v>3.6177691817283628E-2</v>
      </c>
      <c r="N17" s="243"/>
      <c r="O17" s="31" t="s">
        <v>927</v>
      </c>
      <c r="P17" s="76" t="s">
        <v>240</v>
      </c>
      <c r="Q17" s="23"/>
      <c r="R17" s="50"/>
      <c r="S17" s="71"/>
      <c r="T17" s="50"/>
    </row>
    <row r="18" spans="1:28" s="51" customFormat="1" ht="15" customHeight="1" x14ac:dyDescent="0.45">
      <c r="A18" s="765">
        <v>18</v>
      </c>
      <c r="B18" s="165"/>
      <c r="C18" s="230"/>
      <c r="D18" s="231"/>
      <c r="E18" s="171" t="s">
        <v>273</v>
      </c>
      <c r="F18" s="171"/>
      <c r="G18" s="171"/>
      <c r="H18" s="177"/>
      <c r="I18" s="177"/>
      <c r="J18" s="177"/>
      <c r="K18" s="155"/>
      <c r="L18" s="155"/>
      <c r="M18" s="247">
        <f>IF(L24=0,0,X38)</f>
        <v>2.583621442317963E-2</v>
      </c>
      <c r="N18" s="243"/>
      <c r="O18" s="31" t="s">
        <v>926</v>
      </c>
      <c r="P18" s="76" t="s">
        <v>241</v>
      </c>
      <c r="Q18" s="50"/>
      <c r="R18" s="50"/>
      <c r="S18" s="71"/>
      <c r="T18" s="50"/>
    </row>
    <row r="19" spans="1:28" s="51" customFormat="1" ht="15" customHeight="1" thickBot="1" x14ac:dyDescent="0.5">
      <c r="A19" s="765">
        <v>19</v>
      </c>
      <c r="B19" s="165"/>
      <c r="C19" s="230"/>
      <c r="D19" s="231"/>
      <c r="E19" s="184"/>
      <c r="F19" s="171"/>
      <c r="G19" s="171"/>
      <c r="H19" s="177"/>
      <c r="I19" s="177"/>
      <c r="J19" s="177"/>
      <c r="K19" s="177"/>
      <c r="L19" s="177"/>
      <c r="M19" s="177"/>
      <c r="N19" s="243"/>
      <c r="O19" s="31"/>
      <c r="P19" s="7"/>
      <c r="Q19" s="23"/>
      <c r="R19" s="50"/>
      <c r="S19" s="71"/>
      <c r="T19" s="50"/>
    </row>
    <row r="20" spans="1:28" ht="15" customHeight="1" thickBot="1" x14ac:dyDescent="0.5">
      <c r="A20" s="765">
        <v>20</v>
      </c>
      <c r="B20" s="165"/>
      <c r="C20" s="230"/>
      <c r="D20" s="231"/>
      <c r="E20" s="184" t="s">
        <v>18</v>
      </c>
      <c r="F20" s="171"/>
      <c r="G20" s="171"/>
      <c r="H20" s="177"/>
      <c r="I20" s="177"/>
      <c r="J20" s="177"/>
      <c r="K20" s="66"/>
      <c r="L20" s="66"/>
      <c r="M20" s="66"/>
      <c r="N20" s="243"/>
      <c r="P20" s="76" t="s">
        <v>283</v>
      </c>
      <c r="Q20" s="23"/>
      <c r="R20" s="50"/>
      <c r="S20" s="71"/>
      <c r="T20" s="50"/>
    </row>
    <row r="21" spans="1:28" x14ac:dyDescent="0.45">
      <c r="A21" s="765">
        <v>21</v>
      </c>
      <c r="B21" s="165"/>
      <c r="C21" s="230"/>
      <c r="D21" s="231"/>
      <c r="E21" s="767" t="s">
        <v>1024</v>
      </c>
      <c r="F21" s="646"/>
      <c r="G21" s="646"/>
      <c r="H21" s="766"/>
      <c r="I21" s="766"/>
      <c r="J21" s="766"/>
      <c r="K21" s="1153"/>
      <c r="L21" s="1137"/>
      <c r="M21" s="1137"/>
      <c r="N21" s="243"/>
      <c r="P21" s="73"/>
      <c r="Q21" s="10"/>
      <c r="R21" s="74"/>
      <c r="S21" s="75"/>
      <c r="T21" s="50"/>
    </row>
    <row r="22" spans="1:28" s="17" customFormat="1" ht="30" customHeight="1" x14ac:dyDescent="0.55000000000000004">
      <c r="A22" s="765">
        <v>22</v>
      </c>
      <c r="B22" s="165"/>
      <c r="C22" s="227" t="s">
        <v>410</v>
      </c>
      <c r="D22" s="228"/>
      <c r="E22" s="229"/>
      <c r="F22" s="191"/>
      <c r="G22" s="191"/>
      <c r="H22" s="191"/>
      <c r="I22" s="191"/>
      <c r="J22" s="166"/>
      <c r="K22" s="166"/>
      <c r="L22" s="239" t="s">
        <v>19</v>
      </c>
      <c r="M22" s="166"/>
      <c r="N22" s="243"/>
      <c r="O22" s="31"/>
      <c r="P22" s="50"/>
      <c r="Q22"/>
      <c r="R22" s="50"/>
      <c r="S22" s="50"/>
      <c r="T22" s="50"/>
    </row>
    <row r="23" spans="1:28" ht="15" customHeight="1" thickBot="1" x14ac:dyDescent="0.5">
      <c r="A23" s="765">
        <v>23</v>
      </c>
      <c r="B23" s="234"/>
      <c r="C23" s="230"/>
      <c r="D23" s="231"/>
      <c r="E23" s="184"/>
      <c r="F23" s="171"/>
      <c r="G23" s="171"/>
      <c r="H23" s="177"/>
      <c r="I23" s="191"/>
      <c r="J23" s="166"/>
      <c r="K23" s="177"/>
      <c r="L23" s="177"/>
      <c r="M23" s="177"/>
      <c r="N23" s="243"/>
      <c r="P23" s="50"/>
      <c r="Q23"/>
      <c r="R23" s="20"/>
      <c r="S23" s="50"/>
      <c r="T23" s="50"/>
    </row>
    <row r="24" spans="1:28" ht="15" customHeight="1" thickBot="1" x14ac:dyDescent="0.5">
      <c r="A24" s="765">
        <v>24</v>
      </c>
      <c r="B24" s="234"/>
      <c r="C24" s="181" t="s">
        <v>275</v>
      </c>
      <c r="D24" s="231"/>
      <c r="E24" s="171"/>
      <c r="F24" s="181"/>
      <c r="G24" s="171"/>
      <c r="H24" s="177"/>
      <c r="I24" s="177"/>
      <c r="J24" s="177"/>
      <c r="K24" s="236"/>
      <c r="L24" s="249">
        <f>'S4b.ID RAB Value Rolled Forward'!P29</f>
        <v>4000000</v>
      </c>
      <c r="M24" s="165"/>
      <c r="N24" s="243"/>
      <c r="O24" s="31" t="s">
        <v>924</v>
      </c>
      <c r="P24" s="77" t="s">
        <v>201</v>
      </c>
      <c r="Q24" s="78"/>
      <c r="R24" s="78"/>
      <c r="S24" s="79"/>
      <c r="T24" s="78"/>
      <c r="U24" s="1190" t="s">
        <v>494</v>
      </c>
      <c r="V24" s="1191"/>
      <c r="W24" s="608"/>
      <c r="X24" s="609"/>
    </row>
    <row r="25" spans="1:28" ht="15" customHeight="1" thickBot="1" x14ac:dyDescent="0.5">
      <c r="A25" s="765">
        <v>25</v>
      </c>
      <c r="B25" s="234"/>
      <c r="C25" s="230"/>
      <c r="D25" s="231"/>
      <c r="E25" s="186"/>
      <c r="F25" s="171"/>
      <c r="G25" s="171"/>
      <c r="H25" s="177"/>
      <c r="I25" s="177"/>
      <c r="J25" s="177"/>
      <c r="K25" s="236"/>
      <c r="L25" s="236"/>
      <c r="M25" s="236"/>
      <c r="N25" s="243"/>
      <c r="P25" s="37"/>
      <c r="Q25" s="20"/>
      <c r="R25" s="20"/>
      <c r="S25" s="20"/>
      <c r="T25" s="23"/>
      <c r="U25" s="1192"/>
      <c r="V25" s="1193"/>
      <c r="W25" s="581"/>
      <c r="X25" s="574"/>
    </row>
    <row r="26" spans="1:28" s="45" customFormat="1" ht="15" customHeight="1" thickBot="1" x14ac:dyDescent="0.5">
      <c r="A26" s="765">
        <v>26</v>
      </c>
      <c r="B26" s="234"/>
      <c r="C26" s="181" t="s">
        <v>257</v>
      </c>
      <c r="D26" s="231"/>
      <c r="E26" s="186"/>
      <c r="F26" s="235"/>
      <c r="G26" s="177"/>
      <c r="H26" s="177"/>
      <c r="I26" s="177"/>
      <c r="J26" s="177"/>
      <c r="K26" s="177"/>
      <c r="L26" s="249">
        <f>'S2.Regulatory Profit '!P9</f>
        <v>61000</v>
      </c>
      <c r="M26" s="236"/>
      <c r="N26" s="243"/>
      <c r="O26" s="31" t="s">
        <v>284</v>
      </c>
      <c r="P26" s="80" t="s">
        <v>2</v>
      </c>
      <c r="Q26" s="81" t="s">
        <v>172</v>
      </c>
      <c r="R26" s="81" t="s">
        <v>173</v>
      </c>
      <c r="S26" s="64" t="s">
        <v>497</v>
      </c>
      <c r="T26" s="65"/>
      <c r="U26" s="1194"/>
      <c r="V26" s="1195"/>
      <c r="W26" s="598" t="s">
        <v>281</v>
      </c>
      <c r="X26" s="612"/>
    </row>
    <row r="27" spans="1:28" s="45" customFormat="1" ht="15" customHeight="1" x14ac:dyDescent="0.45">
      <c r="A27" s="765">
        <v>27</v>
      </c>
      <c r="B27" s="234"/>
      <c r="C27" s="230"/>
      <c r="D27" s="236"/>
      <c r="E27" s="236"/>
      <c r="F27" s="236"/>
      <c r="G27" s="236"/>
      <c r="H27" s="236"/>
      <c r="I27" s="177"/>
      <c r="J27" s="177"/>
      <c r="K27" s="236"/>
      <c r="L27" s="236"/>
      <c r="M27" s="236"/>
      <c r="N27" s="243"/>
      <c r="O27" s="31"/>
      <c r="P27" s="83"/>
      <c r="Q27" s="81" t="s">
        <v>174</v>
      </c>
      <c r="R27" s="81" t="s">
        <v>175</v>
      </c>
      <c r="S27" s="81" t="s">
        <v>170</v>
      </c>
      <c r="T27" s="842" t="s">
        <v>211</v>
      </c>
      <c r="U27" s="850" t="s">
        <v>495</v>
      </c>
      <c r="V27" s="851">
        <f>' S2b. Crown financing &amp; NDI'!J40</f>
        <v>0</v>
      </c>
      <c r="W27" s="611" t="s">
        <v>170</v>
      </c>
      <c r="X27" s="844" t="s">
        <v>211</v>
      </c>
    </row>
    <row r="28" spans="1:28" s="45" customFormat="1" ht="15" customHeight="1" x14ac:dyDescent="0.45">
      <c r="A28" s="765">
        <v>28</v>
      </c>
      <c r="B28" s="234"/>
      <c r="C28" s="177"/>
      <c r="D28" s="177"/>
      <c r="E28" s="186"/>
      <c r="F28" s="171" t="s">
        <v>1033</v>
      </c>
      <c r="G28" s="171"/>
      <c r="H28" s="177"/>
      <c r="I28" s="177"/>
      <c r="J28" s="177"/>
      <c r="K28" s="250">
        <f>'S2.Regulatory Profit '!P15+'S2.Regulatory Profit '!P17</f>
        <v>0</v>
      </c>
      <c r="L28" s="236"/>
      <c r="M28" s="236"/>
      <c r="N28" s="243"/>
      <c r="O28" s="31" t="s">
        <v>286</v>
      </c>
      <c r="P28" s="7"/>
      <c r="Q28" s="23"/>
      <c r="R28" s="23"/>
      <c r="S28" s="23"/>
      <c r="T28" s="574"/>
      <c r="U28" s="755"/>
      <c r="V28" s="574"/>
      <c r="W28" s="581"/>
      <c r="X28" s="574"/>
    </row>
    <row r="29" spans="1:28" ht="15" customHeight="1" x14ac:dyDescent="0.45">
      <c r="A29" s="765">
        <v>29</v>
      </c>
      <c r="B29" s="165"/>
      <c r="C29" s="230"/>
      <c r="D29" s="186" t="s">
        <v>202</v>
      </c>
      <c r="E29" s="186"/>
      <c r="F29" s="171" t="s">
        <v>23</v>
      </c>
      <c r="G29" s="171"/>
      <c r="H29" s="177"/>
      <c r="I29" s="177"/>
      <c r="J29" s="177"/>
      <c r="K29" s="251">
        <f>'S4b.ID RAB Value Rolled Forward'!P16</f>
        <v>0</v>
      </c>
      <c r="L29" s="236"/>
      <c r="M29" s="236"/>
      <c r="N29" s="243"/>
      <c r="O29" s="31" t="s">
        <v>130</v>
      </c>
      <c r="P29" s="85" t="s">
        <v>277</v>
      </c>
      <c r="Q29" s="18">
        <v>365</v>
      </c>
      <c r="R29" s="86">
        <f>$K$3-Q29</f>
        <v>43373</v>
      </c>
      <c r="S29" s="852">
        <f>-L24</f>
        <v>-4000000</v>
      </c>
      <c r="T29" s="853">
        <f>S29/(1+T$36)^((365-$Q29)/365)</f>
        <v>-4000000</v>
      </c>
      <c r="U29" s="854">
        <f>S29+V27</f>
        <v>-4000000</v>
      </c>
      <c r="V29" s="853">
        <f>U29/(1+V$36)^((365-$Q29)/365)</f>
        <v>-4000000</v>
      </c>
      <c r="W29" s="618">
        <f>U29</f>
        <v>-4000000</v>
      </c>
      <c r="X29" s="619">
        <f>W29/(1+X$36)^((365-$Q29)/365)</f>
        <v>-4000000</v>
      </c>
    </row>
    <row r="30" spans="1:28" ht="15" customHeight="1" x14ac:dyDescent="0.45">
      <c r="A30" s="765">
        <v>30</v>
      </c>
      <c r="B30" s="165"/>
      <c r="C30" s="230"/>
      <c r="D30" s="186" t="s">
        <v>5</v>
      </c>
      <c r="E30" s="186"/>
      <c r="F30" s="171" t="s">
        <v>24</v>
      </c>
      <c r="G30" s="171"/>
      <c r="H30" s="177"/>
      <c r="I30" s="177"/>
      <c r="J30" s="177"/>
      <c r="K30" s="251">
        <f>'S4b.ID RAB Value Rolled Forward'!P18</f>
        <v>0</v>
      </c>
      <c r="L30" s="236"/>
      <c r="M30" s="236"/>
      <c r="N30" s="243"/>
      <c r="O30" s="31" t="s">
        <v>130</v>
      </c>
      <c r="P30" s="85" t="s">
        <v>205</v>
      </c>
      <c r="Q30" s="18">
        <v>182</v>
      </c>
      <c r="R30" s="86">
        <f>$K$3-Q30</f>
        <v>43556</v>
      </c>
      <c r="S30" s="852">
        <f>-L33</f>
        <v>81370.592000000004</v>
      </c>
      <c r="T30" s="853">
        <f t="shared" ref="T30:T33" si="0">S30/(1+T$36)^((365-$Q30)/365)</f>
        <v>79933.570729629893</v>
      </c>
      <c r="U30" s="854">
        <f>S30</f>
        <v>81370.592000000004</v>
      </c>
      <c r="V30" s="856">
        <f>U30/(1+V$36)^((365-$Q30)/365)</f>
        <v>79933.570729629893</v>
      </c>
      <c r="W30" s="618">
        <f>U30+(M85*M46)</f>
        <v>97050.592000000004</v>
      </c>
      <c r="X30" s="619">
        <f>W30/(1+X$36)^((365-$Q30)/365)</f>
        <v>95817.315737883779</v>
      </c>
      <c r="AA30" s="755"/>
      <c r="AB30" s="755"/>
    </row>
    <row r="31" spans="1:28" ht="15" customHeight="1" x14ac:dyDescent="0.45">
      <c r="A31" s="765">
        <v>31</v>
      </c>
      <c r="B31" s="165"/>
      <c r="C31" s="230"/>
      <c r="D31" s="186" t="s">
        <v>202</v>
      </c>
      <c r="E31" s="186"/>
      <c r="F31" s="171" t="s">
        <v>31</v>
      </c>
      <c r="G31" s="235"/>
      <c r="H31" s="177"/>
      <c r="I31" s="177"/>
      <c r="J31" s="177"/>
      <c r="K31" s="252">
        <f>'S2.Regulatory Profit '!P29</f>
        <v>18629.408000000003</v>
      </c>
      <c r="L31" s="236"/>
      <c r="M31" s="236"/>
      <c r="N31" s="243"/>
      <c r="O31" s="582" t="s">
        <v>286</v>
      </c>
      <c r="P31" s="85" t="s">
        <v>257</v>
      </c>
      <c r="Q31" s="18">
        <v>148</v>
      </c>
      <c r="R31" s="86">
        <f>$K$3-Q31</f>
        <v>43590</v>
      </c>
      <c r="S31" s="855">
        <f>L26</f>
        <v>61000</v>
      </c>
      <c r="T31" s="853">
        <f t="shared" si="0"/>
        <v>59724.684382474152</v>
      </c>
      <c r="U31" s="854">
        <f>S31</f>
        <v>61000</v>
      </c>
      <c r="V31" s="853">
        <f>U31/(1+V$36)^((365-$Q31)/365)</f>
        <v>59724.684382474152</v>
      </c>
      <c r="W31" s="618">
        <f>U31-M85</f>
        <v>5000</v>
      </c>
      <c r="X31" s="619">
        <f>W31/(1+X$36)^((365-$Q31)/365)</f>
        <v>4924.7466096096014</v>
      </c>
    </row>
    <row r="32" spans="1:28" ht="15" customHeight="1" thickBot="1" x14ac:dyDescent="0.5">
      <c r="A32" s="765">
        <v>32</v>
      </c>
      <c r="B32" s="165"/>
      <c r="C32" s="230"/>
      <c r="D32" s="186" t="s">
        <v>5</v>
      </c>
      <c r="E32" s="186"/>
      <c r="F32" s="237" t="s">
        <v>204</v>
      </c>
      <c r="G32" s="171"/>
      <c r="H32" s="177"/>
      <c r="I32" s="177"/>
      <c r="J32" s="177"/>
      <c r="K32" s="250">
        <f>'S2.Regulatory Profit '!P10+'S2.Regulatory Profit '!P11</f>
        <v>100000</v>
      </c>
      <c r="L32" s="236"/>
      <c r="M32" s="236"/>
      <c r="N32" s="243"/>
      <c r="O32" s="582" t="s">
        <v>286</v>
      </c>
      <c r="P32" s="85" t="s">
        <v>171</v>
      </c>
      <c r="Q32" s="18">
        <v>0</v>
      </c>
      <c r="R32" s="86">
        <f>$K$3-Q32</f>
        <v>43738</v>
      </c>
      <c r="S32" s="852">
        <f>-L35</f>
        <v>0</v>
      </c>
      <c r="T32" s="853">
        <f t="shared" si="0"/>
        <v>0</v>
      </c>
      <c r="U32" s="854">
        <f>S32</f>
        <v>0</v>
      </c>
      <c r="V32" s="853">
        <f>U32/(1+V$36)^((365-$Q32)/365)</f>
        <v>0</v>
      </c>
      <c r="W32" s="618">
        <f>U32</f>
        <v>0</v>
      </c>
      <c r="X32" s="619">
        <f>W32/(1+X$36)^((365-$Q32)/365)</f>
        <v>0</v>
      </c>
    </row>
    <row r="33" spans="1:24" ht="15" customHeight="1" thickBot="1" x14ac:dyDescent="0.5">
      <c r="A33" s="765">
        <v>33</v>
      </c>
      <c r="B33" s="165"/>
      <c r="C33" s="184" t="s">
        <v>205</v>
      </c>
      <c r="D33" s="236"/>
      <c r="E33" s="235"/>
      <c r="F33" s="171"/>
      <c r="G33" s="177"/>
      <c r="H33" s="177"/>
      <c r="I33" s="177"/>
      <c r="J33" s="177"/>
      <c r="K33" s="236"/>
      <c r="L33" s="249">
        <f>K28+K29-K30+K31-K32</f>
        <v>-81370.592000000004</v>
      </c>
      <c r="M33" s="236"/>
      <c r="N33" s="243"/>
      <c r="P33" s="85" t="s">
        <v>27</v>
      </c>
      <c r="Q33" s="18">
        <v>0</v>
      </c>
      <c r="R33" s="86">
        <f>$K$3-Q33</f>
        <v>43738</v>
      </c>
      <c r="S33" s="852">
        <f>L39</f>
        <v>4000000</v>
      </c>
      <c r="T33" s="853">
        <f t="shared" si="0"/>
        <v>3860341.7460036841</v>
      </c>
      <c r="U33" s="854">
        <f>S33</f>
        <v>4000000</v>
      </c>
      <c r="V33" s="853">
        <f>U33/(1+V$36)^((365-$Q33)/365)</f>
        <v>3860341.7460036841</v>
      </c>
      <c r="W33" s="618">
        <f>U33</f>
        <v>4000000</v>
      </c>
      <c r="X33" s="619">
        <f>W33/(1+X$36)^((365-$Q33)/365)</f>
        <v>3899257.9358773869</v>
      </c>
    </row>
    <row r="34" spans="1:24" ht="15" customHeight="1" thickBot="1" x14ac:dyDescent="0.5">
      <c r="A34" s="765">
        <v>34</v>
      </c>
      <c r="B34" s="165"/>
      <c r="C34" s="236"/>
      <c r="D34" s="236"/>
      <c r="E34" s="236"/>
      <c r="F34" s="236"/>
      <c r="G34" s="236"/>
      <c r="H34" s="236"/>
      <c r="I34" s="177"/>
      <c r="J34" s="177"/>
      <c r="K34" s="236"/>
      <c r="L34" s="236"/>
      <c r="M34" s="236"/>
      <c r="N34" s="243"/>
      <c r="P34" s="91"/>
      <c r="Q34" s="18"/>
      <c r="R34" s="18"/>
      <c r="S34" s="20"/>
      <c r="T34" s="574"/>
      <c r="U34" s="755"/>
      <c r="V34" s="574"/>
      <c r="W34" s="581"/>
      <c r="X34" s="574"/>
    </row>
    <row r="35" spans="1:24" s="45" customFormat="1" ht="15" customHeight="1" thickBot="1" x14ac:dyDescent="0.6">
      <c r="A35" s="765">
        <v>35</v>
      </c>
      <c r="B35" s="165"/>
      <c r="C35" s="181" t="s">
        <v>45</v>
      </c>
      <c r="D35" s="228"/>
      <c r="E35" s="235"/>
      <c r="F35" s="171"/>
      <c r="G35" s="177"/>
      <c r="H35" s="177"/>
      <c r="I35" s="177"/>
      <c r="J35" s="227"/>
      <c r="K35" s="227"/>
      <c r="L35" s="249">
        <f>'S2.Regulatory Profit '!P27</f>
        <v>0</v>
      </c>
      <c r="M35" s="236"/>
      <c r="N35" s="243"/>
      <c r="O35" s="31" t="s">
        <v>287</v>
      </c>
      <c r="P35" s="91"/>
      <c r="Q35" s="18"/>
      <c r="R35" s="23"/>
      <c r="S35" s="92" t="s">
        <v>213</v>
      </c>
      <c r="T35" s="633">
        <f>0.1*SIGN(SUM(S29:S33))</f>
        <v>0.1</v>
      </c>
      <c r="U35" s="632"/>
      <c r="V35" s="633">
        <f>0.1*SIGN(SUM(U29:U33))</f>
        <v>0.1</v>
      </c>
      <c r="W35" s="581"/>
      <c r="X35" s="633">
        <f>0.1*SIGN(SUM(W29:W33))</f>
        <v>0.1</v>
      </c>
    </row>
    <row r="36" spans="1:24" s="45" customFormat="1" ht="15" customHeight="1" x14ac:dyDescent="0.45">
      <c r="A36" s="765">
        <v>36</v>
      </c>
      <c r="B36" s="234"/>
      <c r="C36" s="230"/>
      <c r="D36" s="236"/>
      <c r="E36" s="236"/>
      <c r="F36" s="236"/>
      <c r="G36" s="236"/>
      <c r="H36" s="236"/>
      <c r="I36" s="177"/>
      <c r="J36" s="177"/>
      <c r="K36" s="236"/>
      <c r="L36" s="236"/>
      <c r="M36" s="236"/>
      <c r="N36" s="243"/>
      <c r="O36" s="31"/>
      <c r="P36" s="91"/>
      <c r="Q36" s="18"/>
      <c r="R36" s="23"/>
      <c r="S36" s="92" t="s">
        <v>212</v>
      </c>
      <c r="T36" s="635">
        <f>XIRR(S29:S33,$R29:$R33,T35)</f>
        <v>3.6177691817283628E-2</v>
      </c>
      <c r="U36" s="634"/>
      <c r="V36" s="635">
        <f>XIRR(U29:U33,$R29:$R33,V35)</f>
        <v>3.6177691817283628E-2</v>
      </c>
      <c r="W36" s="581"/>
      <c r="X36" s="635">
        <f>XIRR(W29:W33,$R29:$R33,X35)</f>
        <v>2.583621442317963E-2</v>
      </c>
    </row>
    <row r="37" spans="1:24" ht="15" customHeight="1" x14ac:dyDescent="0.45">
      <c r="A37" s="765">
        <v>37</v>
      </c>
      <c r="B37" s="165"/>
      <c r="C37" s="230"/>
      <c r="D37" s="231"/>
      <c r="E37" s="184"/>
      <c r="F37" s="171" t="s">
        <v>25</v>
      </c>
      <c r="G37" s="171"/>
      <c r="H37" s="177"/>
      <c r="I37" s="177"/>
      <c r="J37" s="177"/>
      <c r="K37" s="251">
        <f>'S4b.ID RAB Value Rolled Forward'!P24</f>
        <v>834976</v>
      </c>
      <c r="L37" s="236"/>
      <c r="M37" s="236"/>
      <c r="N37" s="243"/>
      <c r="O37" s="31" t="s">
        <v>130</v>
      </c>
      <c r="P37" s="7"/>
      <c r="Q37" s="23"/>
      <c r="R37" s="23"/>
      <c r="S37" s="106" t="s">
        <v>214</v>
      </c>
      <c r="T37" s="624">
        <f>SUM(T29:T33)</f>
        <v>1.1157882399857044E-3</v>
      </c>
      <c r="U37" s="623"/>
      <c r="V37" s="624">
        <f>SUM(V29:V33)</f>
        <v>1.1157882399857044E-3</v>
      </c>
      <c r="W37" s="581"/>
      <c r="X37" s="624">
        <f>SUM(X29:X33)</f>
        <v>-1.7751199193298817E-3</v>
      </c>
    </row>
    <row r="38" spans="1:24" ht="15" customHeight="1" thickBot="1" x14ac:dyDescent="0.5">
      <c r="A38" s="765">
        <v>38</v>
      </c>
      <c r="B38" s="234"/>
      <c r="C38" s="230"/>
      <c r="D38" s="186" t="s">
        <v>5</v>
      </c>
      <c r="E38" s="186"/>
      <c r="F38" s="171" t="s">
        <v>26</v>
      </c>
      <c r="G38" s="171"/>
      <c r="H38" s="177"/>
      <c r="I38" s="177"/>
      <c r="J38" s="177"/>
      <c r="K38" s="251">
        <f>'S4b.ID RAB Value Rolled Forward'!P22</f>
        <v>-3165024</v>
      </c>
      <c r="L38" s="236"/>
      <c r="M38" s="236"/>
      <c r="N38" s="243"/>
      <c r="O38" s="31" t="s">
        <v>130</v>
      </c>
      <c r="P38" s="7"/>
      <c r="Q38" s="23"/>
      <c r="R38" s="23"/>
      <c r="S38" s="92" t="s">
        <v>139</v>
      </c>
      <c r="T38" s="635">
        <f>IF(ABS(T37)&lt;0.01,T36,"ERROR")</f>
        <v>3.6177691817283628E-2</v>
      </c>
      <c r="U38" s="634"/>
      <c r="V38" s="635">
        <f>IF(ABS(V37)&lt;0.01,V36,"ERROR")</f>
        <v>3.6177691817283628E-2</v>
      </c>
      <c r="W38" s="581"/>
      <c r="X38" s="635">
        <f>IF(ABS(X37)&lt;0.01,X36,"ERROR")</f>
        <v>2.583621442317963E-2</v>
      </c>
    </row>
    <row r="39" spans="1:24" ht="15" customHeight="1" thickBot="1" x14ac:dyDescent="0.5">
      <c r="A39" s="765">
        <v>39</v>
      </c>
      <c r="B39" s="165"/>
      <c r="C39" s="184" t="s">
        <v>276</v>
      </c>
      <c r="D39" s="231"/>
      <c r="E39" s="171"/>
      <c r="F39" s="171"/>
      <c r="G39" s="171"/>
      <c r="H39" s="177"/>
      <c r="I39" s="177"/>
      <c r="J39" s="177"/>
      <c r="K39" s="236"/>
      <c r="L39" s="249">
        <f>K37-K38</f>
        <v>4000000</v>
      </c>
      <c r="M39" s="236"/>
      <c r="N39" s="163"/>
      <c r="P39" s="7"/>
      <c r="Q39" s="23"/>
      <c r="R39" s="23"/>
      <c r="S39" s="23"/>
      <c r="T39" s="574"/>
      <c r="U39" s="755"/>
      <c r="V39" s="574"/>
      <c r="W39" s="755"/>
      <c r="X39" s="574"/>
    </row>
    <row r="40" spans="1:24" ht="15" customHeight="1" thickBot="1" x14ac:dyDescent="0.5">
      <c r="A40" s="765">
        <v>40</v>
      </c>
      <c r="B40" s="165"/>
      <c r="C40" s="230"/>
      <c r="D40" s="231"/>
      <c r="E40" s="186"/>
      <c r="F40" s="171"/>
      <c r="G40" s="171"/>
      <c r="H40" s="177"/>
      <c r="I40" s="177"/>
      <c r="J40" s="177"/>
      <c r="K40" s="177"/>
      <c r="L40" s="177"/>
      <c r="M40" s="236"/>
      <c r="N40" s="243"/>
      <c r="P40" s="94" t="s">
        <v>2</v>
      </c>
      <c r="Q40" s="81" t="s">
        <v>172</v>
      </c>
      <c r="R40" s="81" t="s">
        <v>173</v>
      </c>
      <c r="S40" s="64" t="s">
        <v>280</v>
      </c>
      <c r="T40" s="82"/>
      <c r="U40" s="857" t="s">
        <v>494</v>
      </c>
      <c r="V40" s="577"/>
      <c r="W40" s="575"/>
      <c r="X40" s="577"/>
    </row>
    <row r="41" spans="1:24" s="755" customFormat="1" ht="15" customHeight="1" thickBot="1" x14ac:dyDescent="0.5">
      <c r="A41" s="765">
        <v>41</v>
      </c>
      <c r="B41" s="641"/>
      <c r="C41" s="789"/>
      <c r="D41" s="675" t="s">
        <v>465</v>
      </c>
      <c r="E41" s="654"/>
      <c r="F41" s="646"/>
      <c r="G41" s="646"/>
      <c r="H41" s="766"/>
      <c r="I41" s="766"/>
      <c r="J41" s="766"/>
      <c r="K41" s="766"/>
      <c r="L41" s="766"/>
      <c r="M41" s="845">
        <f>IF(L24=0,0,T38)</f>
        <v>3.6177691817283628E-2</v>
      </c>
      <c r="N41" s="686"/>
      <c r="O41" s="582"/>
      <c r="P41" s="625"/>
      <c r="Q41" s="611"/>
      <c r="R41" s="611"/>
      <c r="S41" s="790"/>
      <c r="T41" s="791"/>
      <c r="V41" s="609"/>
    </row>
    <row r="42" spans="1:24" ht="15" customHeight="1" thickBot="1" x14ac:dyDescent="0.6">
      <c r="A42" s="765">
        <v>42</v>
      </c>
      <c r="B42" s="165"/>
      <c r="C42" s="227"/>
      <c r="D42" s="231" t="s">
        <v>165</v>
      </c>
      <c r="E42" s="229"/>
      <c r="F42" s="238"/>
      <c r="G42" s="238"/>
      <c r="H42" s="165"/>
      <c r="I42" s="165"/>
      <c r="J42" s="165"/>
      <c r="K42" s="165"/>
      <c r="L42" s="165"/>
      <c r="M42" s="792">
        <f>IF(L24=0,0,V38)</f>
        <v>3.6177691817283628E-2</v>
      </c>
      <c r="N42" s="243"/>
      <c r="O42" s="31" t="s">
        <v>925</v>
      </c>
      <c r="P42" s="95"/>
      <c r="Q42" s="81" t="s">
        <v>174</v>
      </c>
      <c r="R42" s="81" t="s">
        <v>175</v>
      </c>
      <c r="S42" s="81" t="s">
        <v>170</v>
      </c>
      <c r="T42" s="84" t="s">
        <v>211</v>
      </c>
      <c r="U42" s="611" t="s">
        <v>170</v>
      </c>
      <c r="V42" s="844" t="s">
        <v>211</v>
      </c>
      <c r="W42" s="755"/>
      <c r="X42" s="755"/>
    </row>
    <row r="43" spans="1:24" ht="15" customHeight="1" x14ac:dyDescent="0.55000000000000004">
      <c r="A43" s="765">
        <v>43</v>
      </c>
      <c r="B43" s="165"/>
      <c r="C43" s="227"/>
      <c r="D43" s="228"/>
      <c r="E43" s="229"/>
      <c r="F43" s="238"/>
      <c r="G43" s="238"/>
      <c r="H43" s="165"/>
      <c r="I43" s="165"/>
      <c r="J43" s="165"/>
      <c r="K43" s="165"/>
      <c r="L43" s="165"/>
      <c r="M43" s="165"/>
      <c r="N43" s="243"/>
      <c r="P43" s="7"/>
      <c r="Q43" s="23"/>
      <c r="R43" s="23"/>
      <c r="S43" s="23"/>
      <c r="T43" s="8"/>
      <c r="U43" s="755"/>
      <c r="V43" s="574"/>
      <c r="W43" s="755"/>
      <c r="X43" s="755"/>
    </row>
    <row r="44" spans="1:24" ht="15" customHeight="1" x14ac:dyDescent="0.55000000000000004">
      <c r="A44" s="765">
        <v>44</v>
      </c>
      <c r="B44" s="165"/>
      <c r="C44" s="227"/>
      <c r="D44" s="228"/>
      <c r="E44" s="229"/>
      <c r="F44" s="238" t="s">
        <v>28</v>
      </c>
      <c r="G44" s="238"/>
      <c r="H44" s="165"/>
      <c r="I44" s="165"/>
      <c r="J44" s="165"/>
      <c r="K44" s="165"/>
      <c r="L44" s="165"/>
      <c r="M44" s="254">
        <v>0.28999999999999998</v>
      </c>
      <c r="N44" s="243"/>
      <c r="P44" s="96" t="s">
        <v>176</v>
      </c>
      <c r="Q44" s="87">
        <v>365</v>
      </c>
      <c r="R44" s="86">
        <f t="shared" ref="R44:R72" si="1">K$3-Q44</f>
        <v>43373</v>
      </c>
      <c r="S44" s="87">
        <f>-L24</f>
        <v>-4000000</v>
      </c>
      <c r="T44" s="89" t="e">
        <f>S44/(1+T$75)^((365-$Q44)/365)</f>
        <v>#VALUE!</v>
      </c>
      <c r="U44" s="858">
        <f>S44+V27</f>
        <v>-4000000</v>
      </c>
      <c r="V44" s="619" t="e">
        <f>U44/(1+V$75)^((365-$Q44)/365)</f>
        <v>#VALUE!</v>
      </c>
      <c r="W44" s="755"/>
      <c r="X44" s="755"/>
    </row>
    <row r="45" spans="1:24" ht="15" customHeight="1" x14ac:dyDescent="0.55000000000000004">
      <c r="A45" s="765">
        <v>45</v>
      </c>
      <c r="B45" s="165"/>
      <c r="C45" s="227"/>
      <c r="D45" s="228"/>
      <c r="E45" s="229"/>
      <c r="F45" s="238" t="s">
        <v>29</v>
      </c>
      <c r="G45" s="238"/>
      <c r="H45" s="165"/>
      <c r="I45" s="165"/>
      <c r="J45" s="165"/>
      <c r="K45" s="165"/>
      <c r="L45" s="165"/>
      <c r="M45" s="561">
        <f>'S1b.PQ FFLAS IRR '!M47</f>
        <v>3.2899999999999999E-2</v>
      </c>
      <c r="N45" s="243"/>
      <c r="P45" s="96" t="s">
        <v>177</v>
      </c>
      <c r="Q45" s="87">
        <v>350</v>
      </c>
      <c r="R45" s="86">
        <f t="shared" si="1"/>
        <v>43388</v>
      </c>
      <c r="S45" s="87">
        <f>-M57</f>
        <v>0</v>
      </c>
      <c r="T45" s="89" t="e">
        <f>S45/(1+T$75)^((365-$Q45)/365)</f>
        <v>#VALUE!</v>
      </c>
      <c r="U45" s="858">
        <f t="shared" ref="U45:U72" si="2">S45</f>
        <v>0</v>
      </c>
      <c r="V45" s="619" t="e">
        <f>U45/(1+V$75)^((365-$Q45)/365)</f>
        <v>#VALUE!</v>
      </c>
      <c r="W45" s="755"/>
      <c r="X45" s="755"/>
    </row>
    <row r="46" spans="1:24" ht="15" customHeight="1" x14ac:dyDescent="0.55000000000000004">
      <c r="A46" s="765">
        <v>46</v>
      </c>
      <c r="B46" s="165"/>
      <c r="C46" s="227"/>
      <c r="D46" s="228"/>
      <c r="E46" s="229"/>
      <c r="F46" s="238" t="s">
        <v>30</v>
      </c>
      <c r="G46" s="238"/>
      <c r="H46" s="165"/>
      <c r="I46" s="165"/>
      <c r="J46" s="165"/>
      <c r="K46" s="165"/>
      <c r="L46" s="165"/>
      <c r="M46" s="256">
        <f>'S3.Regulatory Tax Allowance '!H38</f>
        <v>0.28000000000000003</v>
      </c>
      <c r="N46" s="243"/>
      <c r="O46" s="31" t="s">
        <v>131</v>
      </c>
      <c r="P46" s="96" t="s">
        <v>178</v>
      </c>
      <c r="Q46" s="87">
        <v>320</v>
      </c>
      <c r="R46" s="86">
        <f t="shared" si="1"/>
        <v>43418</v>
      </c>
      <c r="S46" s="87">
        <f>-M58</f>
        <v>0</v>
      </c>
      <c r="T46" s="89" t="e">
        <f>S46/(1+T$75)^((365-$Q46)/365)</f>
        <v>#VALUE!</v>
      </c>
      <c r="U46" s="858">
        <f t="shared" si="2"/>
        <v>0</v>
      </c>
      <c r="V46" s="619" t="e">
        <f>U46/(1+V$75)^((365-$Q46)/365)</f>
        <v>#VALUE!</v>
      </c>
      <c r="W46" s="755"/>
      <c r="X46" s="755"/>
    </row>
    <row r="47" spans="1:24" s="755" customFormat="1" ht="15" customHeight="1" x14ac:dyDescent="0.55000000000000004">
      <c r="A47" s="765">
        <v>47</v>
      </c>
      <c r="B47" s="641"/>
      <c r="C47" s="671"/>
      <c r="D47" s="672"/>
      <c r="E47" s="673"/>
      <c r="F47" s="682" t="s">
        <v>1052</v>
      </c>
      <c r="G47" s="682"/>
      <c r="H47" s="641"/>
      <c r="I47" s="641"/>
      <c r="J47" s="641"/>
      <c r="K47" s="641"/>
      <c r="L47" s="641"/>
      <c r="M47" s="554">
        <f>(' S2b. Crown financing &amp; NDI'!J47+' S2b. Crown financing &amp; NDI'!L47)/(' S2b. Crown financing &amp; NDI'!J45+' S2b. Crown financing &amp; NDI'!L45)</f>
        <v>0.75</v>
      </c>
      <c r="N47" s="686"/>
      <c r="O47" s="582"/>
      <c r="P47" s="627"/>
      <c r="Q47" s="617"/>
      <c r="R47" s="616"/>
      <c r="S47" s="617"/>
      <c r="T47" s="619"/>
      <c r="U47" s="858"/>
      <c r="V47" s="619"/>
    </row>
    <row r="48" spans="1:24" ht="15" customHeight="1" thickBot="1" x14ac:dyDescent="0.6">
      <c r="A48" s="765">
        <v>48</v>
      </c>
      <c r="B48" s="165"/>
      <c r="C48" s="227"/>
      <c r="D48" s="228"/>
      <c r="E48" s="229"/>
      <c r="F48" s="238"/>
      <c r="G48" s="238"/>
      <c r="H48" s="165"/>
      <c r="I48" s="165"/>
      <c r="J48" s="165"/>
      <c r="K48" s="165"/>
      <c r="L48" s="165"/>
      <c r="M48" s="165"/>
      <c r="N48" s="243"/>
      <c r="O48" s="32"/>
      <c r="P48" s="96" t="s">
        <v>179</v>
      </c>
      <c r="Q48" s="87">
        <v>289</v>
      </c>
      <c r="R48" s="86">
        <f t="shared" si="1"/>
        <v>43449</v>
      </c>
      <c r="S48" s="87">
        <f t="shared" ref="S48:S57" si="3">-M59</f>
        <v>0</v>
      </c>
      <c r="T48" s="89" t="e">
        <f t="shared" ref="T48:T72" si="4">S48/(1+T$75)^((365-$Q48)/365)</f>
        <v>#VALUE!</v>
      </c>
      <c r="U48" s="858">
        <f t="shared" si="2"/>
        <v>0</v>
      </c>
      <c r="V48" s="619" t="e">
        <f t="shared" ref="V48:V72" si="5">U48/(1+V$75)^((365-$Q48)/365)</f>
        <v>#VALUE!</v>
      </c>
      <c r="W48" s="755"/>
      <c r="X48" s="755"/>
    </row>
    <row r="49" spans="1:24" ht="15" customHeight="1" thickBot="1" x14ac:dyDescent="0.6">
      <c r="A49" s="765">
        <v>49</v>
      </c>
      <c r="B49" s="165"/>
      <c r="C49" s="227"/>
      <c r="D49" s="231" t="s">
        <v>164</v>
      </c>
      <c r="E49" s="229"/>
      <c r="F49" s="238"/>
      <c r="G49" s="238"/>
      <c r="H49" s="165"/>
      <c r="I49" s="165"/>
      <c r="J49" s="165"/>
      <c r="K49" s="165"/>
      <c r="L49" s="165"/>
      <c r="M49" s="253">
        <f>M42-($M$44*$M$45*$M$46*$M$47)</f>
        <v>3.4174081817283625E-2</v>
      </c>
      <c r="N49" s="243"/>
      <c r="O49" s="31" t="s">
        <v>133</v>
      </c>
      <c r="P49" s="96" t="s">
        <v>180</v>
      </c>
      <c r="Q49" s="87">
        <v>259</v>
      </c>
      <c r="R49" s="86">
        <f t="shared" si="1"/>
        <v>43479</v>
      </c>
      <c r="S49" s="87">
        <f t="shared" si="3"/>
        <v>0</v>
      </c>
      <c r="T49" s="89" t="e">
        <f t="shared" si="4"/>
        <v>#VALUE!</v>
      </c>
      <c r="U49" s="858">
        <f t="shared" si="2"/>
        <v>0</v>
      </c>
      <c r="V49" s="619" t="e">
        <f t="shared" si="5"/>
        <v>#VALUE!</v>
      </c>
      <c r="W49" s="755"/>
      <c r="X49" s="755"/>
    </row>
    <row r="50" spans="1:24" s="51" customFormat="1" ht="15" customHeight="1" x14ac:dyDescent="0.55000000000000004">
      <c r="A50" s="765">
        <v>50</v>
      </c>
      <c r="B50" s="165"/>
      <c r="C50" s="227"/>
      <c r="D50" s="165"/>
      <c r="E50" s="165"/>
      <c r="F50" s="165"/>
      <c r="G50" s="165"/>
      <c r="H50" s="165"/>
      <c r="I50" s="165"/>
      <c r="J50" s="165"/>
      <c r="K50" s="165"/>
      <c r="L50" s="165"/>
      <c r="M50" s="257"/>
      <c r="N50" s="243"/>
      <c r="O50" s="31"/>
      <c r="P50" s="96" t="s">
        <v>181</v>
      </c>
      <c r="Q50" s="87">
        <v>228</v>
      </c>
      <c r="R50" s="86">
        <f t="shared" si="1"/>
        <v>43510</v>
      </c>
      <c r="S50" s="87">
        <f t="shared" si="3"/>
        <v>0</v>
      </c>
      <c r="T50" s="89" t="e">
        <f t="shared" si="4"/>
        <v>#VALUE!</v>
      </c>
      <c r="U50" s="858">
        <f t="shared" si="2"/>
        <v>0</v>
      </c>
      <c r="V50" s="619" t="e">
        <f t="shared" si="5"/>
        <v>#VALUE!</v>
      </c>
      <c r="W50" s="755"/>
      <c r="X50" s="755"/>
    </row>
    <row r="51" spans="1:24" ht="14.25" customHeight="1" x14ac:dyDescent="0.55000000000000004">
      <c r="A51" s="765">
        <v>51</v>
      </c>
      <c r="B51" s="234"/>
      <c r="C51" s="227" t="s">
        <v>411</v>
      </c>
      <c r="D51" s="228"/>
      <c r="E51" s="229"/>
      <c r="F51" s="238"/>
      <c r="G51" s="238"/>
      <c r="H51" s="191"/>
      <c r="I51" s="165"/>
      <c r="J51" s="165"/>
      <c r="K51" s="165"/>
      <c r="L51" s="172"/>
      <c r="M51" s="165"/>
      <c r="N51" s="163"/>
      <c r="P51" s="96" t="s">
        <v>182</v>
      </c>
      <c r="Q51" s="87">
        <v>197</v>
      </c>
      <c r="R51" s="86">
        <f t="shared" si="1"/>
        <v>43541</v>
      </c>
      <c r="S51" s="87">
        <f t="shared" si="3"/>
        <v>0</v>
      </c>
      <c r="T51" s="89" t="e">
        <f t="shared" si="4"/>
        <v>#VALUE!</v>
      </c>
      <c r="U51" s="858">
        <f t="shared" si="2"/>
        <v>0</v>
      </c>
      <c r="V51" s="619" t="e">
        <f t="shared" si="5"/>
        <v>#VALUE!</v>
      </c>
      <c r="W51" s="755"/>
      <c r="X51" s="755"/>
    </row>
    <row r="52" spans="1:24" ht="14.25" customHeight="1" thickBot="1" x14ac:dyDescent="0.6">
      <c r="A52" s="765">
        <v>52</v>
      </c>
      <c r="B52" s="234"/>
      <c r="C52" s="227"/>
      <c r="D52" s="228"/>
      <c r="E52" s="229"/>
      <c r="F52" s="238"/>
      <c r="G52" s="238"/>
      <c r="H52" s="239"/>
      <c r="I52" s="165"/>
      <c r="J52" s="165"/>
      <c r="K52" s="165"/>
      <c r="L52" s="172"/>
      <c r="M52" s="165"/>
      <c r="N52" s="163"/>
      <c r="P52" s="96" t="s">
        <v>183</v>
      </c>
      <c r="Q52" s="87">
        <v>167</v>
      </c>
      <c r="R52" s="86">
        <f t="shared" si="1"/>
        <v>43571</v>
      </c>
      <c r="S52" s="87">
        <f t="shared" si="3"/>
        <v>0</v>
      </c>
      <c r="T52" s="89" t="e">
        <f t="shared" si="4"/>
        <v>#VALUE!</v>
      </c>
      <c r="U52" s="858">
        <f t="shared" si="2"/>
        <v>0</v>
      </c>
      <c r="V52" s="619" t="e">
        <f t="shared" si="5"/>
        <v>#VALUE!</v>
      </c>
      <c r="W52" s="755"/>
      <c r="X52" s="755"/>
    </row>
    <row r="53" spans="1:24" ht="15" customHeight="1" thickBot="1" x14ac:dyDescent="0.6">
      <c r="A53" s="765">
        <v>53</v>
      </c>
      <c r="B53" s="165"/>
      <c r="C53" s="227"/>
      <c r="D53" s="228"/>
      <c r="E53" s="181" t="s">
        <v>277</v>
      </c>
      <c r="F53" s="181"/>
      <c r="G53" s="165"/>
      <c r="H53" s="165"/>
      <c r="I53" s="165"/>
      <c r="J53" s="165"/>
      <c r="K53" s="165"/>
      <c r="L53" s="165"/>
      <c r="M53" s="258" t="str">
        <f>IF(M69=0,"N/A",L24)</f>
        <v>N/A</v>
      </c>
      <c r="N53" s="243"/>
      <c r="O53" s="31" t="s">
        <v>918</v>
      </c>
      <c r="P53" s="96" t="s">
        <v>184</v>
      </c>
      <c r="Q53" s="87">
        <v>136</v>
      </c>
      <c r="R53" s="86">
        <f t="shared" si="1"/>
        <v>43602</v>
      </c>
      <c r="S53" s="87">
        <f t="shared" si="3"/>
        <v>0</v>
      </c>
      <c r="T53" s="89" t="e">
        <f t="shared" si="4"/>
        <v>#VALUE!</v>
      </c>
      <c r="U53" s="858">
        <f t="shared" si="2"/>
        <v>0</v>
      </c>
      <c r="V53" s="619" t="e">
        <f t="shared" si="5"/>
        <v>#VALUE!</v>
      </c>
      <c r="W53" s="755"/>
      <c r="X53" s="755"/>
    </row>
    <row r="54" spans="1:24" ht="15" customHeight="1" x14ac:dyDescent="0.55000000000000004">
      <c r="A54" s="765">
        <v>54</v>
      </c>
      <c r="B54" s="165"/>
      <c r="C54" s="227"/>
      <c r="D54" s="228"/>
      <c r="E54" s="229"/>
      <c r="F54" s="238"/>
      <c r="G54" s="165"/>
      <c r="H54" s="165"/>
      <c r="I54" s="165"/>
      <c r="J54" s="165"/>
      <c r="K54" s="165"/>
      <c r="L54" s="165"/>
      <c r="M54" s="236"/>
      <c r="N54" s="163"/>
      <c r="P54" s="96" t="s">
        <v>185</v>
      </c>
      <c r="Q54" s="87">
        <v>106</v>
      </c>
      <c r="R54" s="86">
        <f t="shared" si="1"/>
        <v>43632</v>
      </c>
      <c r="S54" s="87">
        <f t="shared" si="3"/>
        <v>0</v>
      </c>
      <c r="T54" s="89" t="e">
        <f t="shared" si="4"/>
        <v>#VALUE!</v>
      </c>
      <c r="U54" s="858">
        <f t="shared" si="2"/>
        <v>0</v>
      </c>
      <c r="V54" s="619" t="e">
        <f t="shared" si="5"/>
        <v>#VALUE!</v>
      </c>
      <c r="W54" s="755"/>
      <c r="X54" s="755"/>
    </row>
    <row r="55" spans="1:24" ht="15" customHeight="1" x14ac:dyDescent="0.55000000000000004">
      <c r="A55" s="765">
        <v>55</v>
      </c>
      <c r="B55" s="165"/>
      <c r="C55" s="227"/>
      <c r="D55" s="228"/>
      <c r="E55" s="229"/>
      <c r="F55" s="238"/>
      <c r="G55" s="239"/>
      <c r="H55" s="240"/>
      <c r="I55" s="240"/>
      <c r="J55" s="165"/>
      <c r="K55" s="239"/>
      <c r="L55" s="239"/>
      <c r="M55" s="240"/>
      <c r="N55" s="163"/>
      <c r="P55" s="96" t="s">
        <v>186</v>
      </c>
      <c r="Q55" s="87">
        <v>75</v>
      </c>
      <c r="R55" s="86">
        <f t="shared" si="1"/>
        <v>43663</v>
      </c>
      <c r="S55" s="87">
        <f t="shared" si="3"/>
        <v>0</v>
      </c>
      <c r="T55" s="89" t="e">
        <f t="shared" si="4"/>
        <v>#VALUE!</v>
      </c>
      <c r="U55" s="858">
        <f t="shared" si="2"/>
        <v>0</v>
      </c>
      <c r="V55" s="619" t="e">
        <f t="shared" si="5"/>
        <v>#VALUE!</v>
      </c>
      <c r="W55" s="755"/>
      <c r="X55" s="755"/>
    </row>
    <row r="56" spans="1:24" ht="26.25" x14ac:dyDescent="0.55000000000000004">
      <c r="A56" s="765">
        <v>56</v>
      </c>
      <c r="B56" s="165"/>
      <c r="C56" s="227"/>
      <c r="D56" s="228"/>
      <c r="E56" s="229"/>
      <c r="F56" s="238"/>
      <c r="G56" s="241" t="s">
        <v>257</v>
      </c>
      <c r="H56" s="242"/>
      <c r="I56" s="241" t="s">
        <v>207</v>
      </c>
      <c r="J56" s="241" t="s">
        <v>23</v>
      </c>
      <c r="K56" s="241" t="s">
        <v>243</v>
      </c>
      <c r="L56" s="255" t="s">
        <v>203</v>
      </c>
      <c r="M56" s="241" t="s">
        <v>206</v>
      </c>
      <c r="N56" s="163"/>
      <c r="P56" s="96" t="s">
        <v>187</v>
      </c>
      <c r="Q56" s="87">
        <v>44</v>
      </c>
      <c r="R56" s="86">
        <f t="shared" si="1"/>
        <v>43694</v>
      </c>
      <c r="S56" s="87">
        <f t="shared" si="3"/>
        <v>0</v>
      </c>
      <c r="T56" s="89" t="e">
        <f t="shared" si="4"/>
        <v>#VALUE!</v>
      </c>
      <c r="U56" s="858">
        <f t="shared" si="2"/>
        <v>0</v>
      </c>
      <c r="V56" s="619" t="e">
        <f t="shared" si="5"/>
        <v>#VALUE!</v>
      </c>
      <c r="W56" s="755"/>
      <c r="X56" s="755"/>
    </row>
    <row r="57" spans="1:24" ht="15" customHeight="1" x14ac:dyDescent="0.55000000000000004">
      <c r="A57" s="765">
        <v>57</v>
      </c>
      <c r="B57" s="165"/>
      <c r="C57" s="227"/>
      <c r="D57" s="228"/>
      <c r="E57" s="229"/>
      <c r="F57" s="238" t="s">
        <v>32</v>
      </c>
      <c r="G57" s="520">
        <f>'S1b.PQ FFLAS IRR '!G59+'S1c.ID-only FFLAS IRR'!G55</f>
        <v>0</v>
      </c>
      <c r="H57" s="655"/>
      <c r="I57" s="520">
        <f>'S1b.PQ FFLAS IRR '!I59+'S1c.ID-only FFLAS IRR'!I55</f>
        <v>0</v>
      </c>
      <c r="J57" s="520">
        <f>'S1b.PQ FFLAS IRR '!J59+'S1c.ID-only FFLAS IRR'!J55</f>
        <v>0</v>
      </c>
      <c r="K57" s="520">
        <f>'S1b.PQ FFLAS IRR '!K59+'S1c.ID-only FFLAS IRR'!K55</f>
        <v>0</v>
      </c>
      <c r="L57" s="520">
        <f>'S1b.PQ FFLAS IRR '!L59+'S1c.ID-only FFLAS IRR'!L55</f>
        <v>0</v>
      </c>
      <c r="M57" s="259">
        <f>I57+J57-K57-L57</f>
        <v>0</v>
      </c>
      <c r="N57" s="163"/>
      <c r="P57" s="96" t="s">
        <v>188</v>
      </c>
      <c r="Q57" s="87">
        <v>16</v>
      </c>
      <c r="R57" s="86">
        <f t="shared" si="1"/>
        <v>43722</v>
      </c>
      <c r="S57" s="87">
        <f t="shared" si="3"/>
        <v>0</v>
      </c>
      <c r="T57" s="89" t="e">
        <f t="shared" si="4"/>
        <v>#VALUE!</v>
      </c>
      <c r="U57" s="858">
        <f t="shared" si="2"/>
        <v>0</v>
      </c>
      <c r="V57" s="619" t="e">
        <f t="shared" si="5"/>
        <v>#VALUE!</v>
      </c>
      <c r="W57" s="755"/>
      <c r="X57" s="755"/>
    </row>
    <row r="58" spans="1:24" ht="15" customHeight="1" x14ac:dyDescent="0.55000000000000004">
      <c r="A58" s="765">
        <v>58</v>
      </c>
      <c r="B58" s="165"/>
      <c r="C58" s="227"/>
      <c r="D58" s="228"/>
      <c r="E58" s="229"/>
      <c r="F58" s="238" t="s">
        <v>33</v>
      </c>
      <c r="G58" s="520">
        <f>'S1b.PQ FFLAS IRR '!G60+'S1c.ID-only FFLAS IRR'!G56</f>
        <v>0</v>
      </c>
      <c r="H58" s="655"/>
      <c r="I58" s="520">
        <f>'S1b.PQ FFLAS IRR '!I60+'S1c.ID-only FFLAS IRR'!I56</f>
        <v>0</v>
      </c>
      <c r="J58" s="520">
        <f>'S1b.PQ FFLAS IRR '!J60+'S1c.ID-only FFLAS IRR'!J56</f>
        <v>0</v>
      </c>
      <c r="K58" s="520">
        <f>'S1b.PQ FFLAS IRR '!K60+'S1c.ID-only FFLAS IRR'!K56</f>
        <v>0</v>
      </c>
      <c r="L58" s="520">
        <f>'S1b.PQ FFLAS IRR '!L60+'S1c.ID-only FFLAS IRR'!L56</f>
        <v>0</v>
      </c>
      <c r="M58" s="259">
        <f t="shared" ref="M58:M68" si="6">I58+J58-K58-L58</f>
        <v>0</v>
      </c>
      <c r="N58" s="163"/>
      <c r="P58" s="96" t="s">
        <v>189</v>
      </c>
      <c r="Q58" s="87">
        <v>315</v>
      </c>
      <c r="R58" s="86">
        <f t="shared" si="1"/>
        <v>43423</v>
      </c>
      <c r="S58" s="87">
        <f t="shared" ref="S58:S69" si="7">G57</f>
        <v>0</v>
      </c>
      <c r="T58" s="89" t="e">
        <f t="shared" si="4"/>
        <v>#VALUE!</v>
      </c>
      <c r="U58" s="858">
        <f t="shared" si="2"/>
        <v>0</v>
      </c>
      <c r="V58" s="619" t="e">
        <f t="shared" si="5"/>
        <v>#VALUE!</v>
      </c>
      <c r="W58" s="755"/>
      <c r="X58" s="755"/>
    </row>
    <row r="59" spans="1:24" ht="15" customHeight="1" x14ac:dyDescent="0.55000000000000004">
      <c r="A59" s="765">
        <v>59</v>
      </c>
      <c r="B59" s="165"/>
      <c r="C59" s="227"/>
      <c r="D59" s="228"/>
      <c r="E59" s="229"/>
      <c r="F59" s="238" t="s">
        <v>34</v>
      </c>
      <c r="G59" s="520">
        <f>'S1b.PQ FFLAS IRR '!G61+'S1c.ID-only FFLAS IRR'!G57</f>
        <v>0</v>
      </c>
      <c r="H59" s="655"/>
      <c r="I59" s="520">
        <f>'S1b.PQ FFLAS IRR '!I61+'S1c.ID-only FFLAS IRR'!I57</f>
        <v>0</v>
      </c>
      <c r="J59" s="520">
        <f>'S1b.PQ FFLAS IRR '!J61+'S1c.ID-only FFLAS IRR'!J57</f>
        <v>0</v>
      </c>
      <c r="K59" s="520">
        <f>'S1b.PQ FFLAS IRR '!K61+'S1c.ID-only FFLAS IRR'!K57</f>
        <v>0</v>
      </c>
      <c r="L59" s="520">
        <f>'S1b.PQ FFLAS IRR '!L61+'S1c.ID-only FFLAS IRR'!L57</f>
        <v>0</v>
      </c>
      <c r="M59" s="259">
        <f t="shared" si="6"/>
        <v>0</v>
      </c>
      <c r="N59" s="163"/>
      <c r="P59" s="96" t="s">
        <v>190</v>
      </c>
      <c r="Q59" s="87">
        <v>284</v>
      </c>
      <c r="R59" s="86">
        <f t="shared" si="1"/>
        <v>43454</v>
      </c>
      <c r="S59" s="87">
        <f t="shared" si="7"/>
        <v>0</v>
      </c>
      <c r="T59" s="89" t="e">
        <f t="shared" si="4"/>
        <v>#VALUE!</v>
      </c>
      <c r="U59" s="858">
        <f t="shared" si="2"/>
        <v>0</v>
      </c>
      <c r="V59" s="619" t="e">
        <f t="shared" si="5"/>
        <v>#VALUE!</v>
      </c>
      <c r="W59" s="755"/>
      <c r="X59" s="755"/>
    </row>
    <row r="60" spans="1:24" ht="15" customHeight="1" x14ac:dyDescent="0.55000000000000004">
      <c r="A60" s="765">
        <v>60</v>
      </c>
      <c r="B60" s="165"/>
      <c r="C60" s="227"/>
      <c r="D60" s="228"/>
      <c r="E60" s="229"/>
      <c r="F60" s="238" t="s">
        <v>35</v>
      </c>
      <c r="G60" s="520">
        <f>'S1b.PQ FFLAS IRR '!G62+'S1c.ID-only FFLAS IRR'!G58</f>
        <v>0</v>
      </c>
      <c r="H60" s="655"/>
      <c r="I60" s="520">
        <f>'S1b.PQ FFLAS IRR '!I62+'S1c.ID-only FFLAS IRR'!I58</f>
        <v>0</v>
      </c>
      <c r="J60" s="520">
        <f>'S1b.PQ FFLAS IRR '!J62+'S1c.ID-only FFLAS IRR'!J58</f>
        <v>0</v>
      </c>
      <c r="K60" s="520">
        <f>'S1b.PQ FFLAS IRR '!K62+'S1c.ID-only FFLAS IRR'!K58</f>
        <v>0</v>
      </c>
      <c r="L60" s="520">
        <f>'S1b.PQ FFLAS IRR '!L62+'S1c.ID-only FFLAS IRR'!L58</f>
        <v>0</v>
      </c>
      <c r="M60" s="259">
        <f t="shared" si="6"/>
        <v>0</v>
      </c>
      <c r="N60" s="163"/>
      <c r="P60" s="96" t="s">
        <v>191</v>
      </c>
      <c r="Q60" s="87">
        <v>254</v>
      </c>
      <c r="R60" s="86">
        <f t="shared" si="1"/>
        <v>43484</v>
      </c>
      <c r="S60" s="87">
        <f t="shared" si="7"/>
        <v>0</v>
      </c>
      <c r="T60" s="89" t="e">
        <f t="shared" si="4"/>
        <v>#VALUE!</v>
      </c>
      <c r="U60" s="858">
        <f t="shared" si="2"/>
        <v>0</v>
      </c>
      <c r="V60" s="619" t="e">
        <f t="shared" si="5"/>
        <v>#VALUE!</v>
      </c>
      <c r="W60" s="755"/>
      <c r="X60" s="755"/>
    </row>
    <row r="61" spans="1:24" ht="15" customHeight="1" x14ac:dyDescent="0.55000000000000004">
      <c r="A61" s="765">
        <v>61</v>
      </c>
      <c r="B61" s="165"/>
      <c r="C61" s="227"/>
      <c r="D61" s="228"/>
      <c r="E61" s="229"/>
      <c r="F61" s="238" t="s">
        <v>36</v>
      </c>
      <c r="G61" s="520">
        <f>'S1b.PQ FFLAS IRR '!G63+'S1c.ID-only FFLAS IRR'!G59</f>
        <v>0</v>
      </c>
      <c r="H61" s="655"/>
      <c r="I61" s="520">
        <f>'S1b.PQ FFLAS IRR '!I63+'S1c.ID-only FFLAS IRR'!I59</f>
        <v>0</v>
      </c>
      <c r="J61" s="520">
        <f>'S1b.PQ FFLAS IRR '!J63+'S1c.ID-only FFLAS IRR'!J59</f>
        <v>0</v>
      </c>
      <c r="K61" s="520">
        <f>'S1b.PQ FFLAS IRR '!K63+'S1c.ID-only FFLAS IRR'!K59</f>
        <v>0</v>
      </c>
      <c r="L61" s="520">
        <f>'S1b.PQ FFLAS IRR '!L63+'S1c.ID-only FFLAS IRR'!L59</f>
        <v>0</v>
      </c>
      <c r="M61" s="259">
        <f t="shared" si="6"/>
        <v>0</v>
      </c>
      <c r="N61" s="163"/>
      <c r="P61" s="96" t="s">
        <v>192</v>
      </c>
      <c r="Q61" s="87">
        <v>223</v>
      </c>
      <c r="R61" s="86">
        <f t="shared" si="1"/>
        <v>43515</v>
      </c>
      <c r="S61" s="87">
        <f t="shared" si="7"/>
        <v>0</v>
      </c>
      <c r="T61" s="89" t="e">
        <f t="shared" si="4"/>
        <v>#VALUE!</v>
      </c>
      <c r="U61" s="858">
        <f t="shared" si="2"/>
        <v>0</v>
      </c>
      <c r="V61" s="619" t="e">
        <f t="shared" si="5"/>
        <v>#VALUE!</v>
      </c>
      <c r="W61" s="755"/>
      <c r="X61" s="755"/>
    </row>
    <row r="62" spans="1:24" ht="15" customHeight="1" x14ac:dyDescent="0.55000000000000004">
      <c r="A62" s="765">
        <v>62</v>
      </c>
      <c r="B62" s="165"/>
      <c r="C62" s="227"/>
      <c r="D62" s="228"/>
      <c r="E62" s="229"/>
      <c r="F62" s="238" t="s">
        <v>37</v>
      </c>
      <c r="G62" s="520">
        <f>'S1b.PQ FFLAS IRR '!G64+'S1c.ID-only FFLAS IRR'!G60</f>
        <v>0</v>
      </c>
      <c r="H62" s="655"/>
      <c r="I62" s="520">
        <f>'S1b.PQ FFLAS IRR '!I64+'S1c.ID-only FFLAS IRR'!I60</f>
        <v>0</v>
      </c>
      <c r="J62" s="520">
        <f>'S1b.PQ FFLAS IRR '!J64+'S1c.ID-only FFLAS IRR'!J60</f>
        <v>0</v>
      </c>
      <c r="K62" s="520">
        <f>'S1b.PQ FFLAS IRR '!K64+'S1c.ID-only FFLAS IRR'!K60</f>
        <v>0</v>
      </c>
      <c r="L62" s="520">
        <f>'S1b.PQ FFLAS IRR '!L64+'S1c.ID-only FFLAS IRR'!L60</f>
        <v>0</v>
      </c>
      <c r="M62" s="259">
        <f t="shared" si="6"/>
        <v>0</v>
      </c>
      <c r="N62" s="163"/>
      <c r="P62" s="96" t="s">
        <v>193</v>
      </c>
      <c r="Q62" s="87">
        <v>192</v>
      </c>
      <c r="R62" s="86">
        <f t="shared" si="1"/>
        <v>43546</v>
      </c>
      <c r="S62" s="87">
        <f t="shared" si="7"/>
        <v>0</v>
      </c>
      <c r="T62" s="89" t="e">
        <f t="shared" si="4"/>
        <v>#VALUE!</v>
      </c>
      <c r="U62" s="858">
        <f t="shared" si="2"/>
        <v>0</v>
      </c>
      <c r="V62" s="619" t="e">
        <f t="shared" si="5"/>
        <v>#VALUE!</v>
      </c>
      <c r="W62" s="755"/>
      <c r="X62" s="755"/>
    </row>
    <row r="63" spans="1:24" ht="15" customHeight="1" x14ac:dyDescent="0.55000000000000004">
      <c r="A63" s="765">
        <v>63</v>
      </c>
      <c r="B63" s="165"/>
      <c r="C63" s="227"/>
      <c r="D63" s="228"/>
      <c r="E63" s="229"/>
      <c r="F63" s="238" t="s">
        <v>38</v>
      </c>
      <c r="G63" s="520">
        <f>'S1b.PQ FFLAS IRR '!G65+'S1c.ID-only FFLAS IRR'!G61</f>
        <v>0</v>
      </c>
      <c r="H63" s="655"/>
      <c r="I63" s="520">
        <f>'S1b.PQ FFLAS IRR '!I65+'S1c.ID-only FFLAS IRR'!I61</f>
        <v>0</v>
      </c>
      <c r="J63" s="520">
        <f>'S1b.PQ FFLAS IRR '!J65+'S1c.ID-only FFLAS IRR'!J61</f>
        <v>0</v>
      </c>
      <c r="K63" s="520">
        <f>'S1b.PQ FFLAS IRR '!K65+'S1c.ID-only FFLAS IRR'!K61</f>
        <v>0</v>
      </c>
      <c r="L63" s="520">
        <f>'S1b.PQ FFLAS IRR '!L65+'S1c.ID-only FFLAS IRR'!L61</f>
        <v>0</v>
      </c>
      <c r="M63" s="259">
        <f t="shared" si="6"/>
        <v>0</v>
      </c>
      <c r="N63" s="163"/>
      <c r="P63" s="96" t="s">
        <v>194</v>
      </c>
      <c r="Q63" s="87">
        <v>162</v>
      </c>
      <c r="R63" s="86">
        <f t="shared" si="1"/>
        <v>43576</v>
      </c>
      <c r="S63" s="87">
        <f t="shared" si="7"/>
        <v>0</v>
      </c>
      <c r="T63" s="89" t="e">
        <f t="shared" si="4"/>
        <v>#VALUE!</v>
      </c>
      <c r="U63" s="858">
        <f t="shared" si="2"/>
        <v>0</v>
      </c>
      <c r="V63" s="619" t="e">
        <f t="shared" si="5"/>
        <v>#VALUE!</v>
      </c>
      <c r="W63" s="755"/>
      <c r="X63" s="755"/>
    </row>
    <row r="64" spans="1:24" ht="15" customHeight="1" x14ac:dyDescent="0.55000000000000004">
      <c r="A64" s="765">
        <v>64</v>
      </c>
      <c r="B64" s="165"/>
      <c r="C64" s="227"/>
      <c r="D64" s="228"/>
      <c r="E64" s="229"/>
      <c r="F64" s="238" t="s">
        <v>39</v>
      </c>
      <c r="G64" s="520">
        <f>'S1b.PQ FFLAS IRR '!G66+'S1c.ID-only FFLAS IRR'!G62</f>
        <v>0</v>
      </c>
      <c r="H64" s="655"/>
      <c r="I64" s="520">
        <f>'S1b.PQ FFLAS IRR '!I66+'S1c.ID-only FFLAS IRR'!I62</f>
        <v>0</v>
      </c>
      <c r="J64" s="520">
        <f>'S1b.PQ FFLAS IRR '!J66+'S1c.ID-only FFLAS IRR'!J62</f>
        <v>0</v>
      </c>
      <c r="K64" s="520">
        <f>'S1b.PQ FFLAS IRR '!K66+'S1c.ID-only FFLAS IRR'!K62</f>
        <v>0</v>
      </c>
      <c r="L64" s="520">
        <f>'S1b.PQ FFLAS IRR '!L66+'S1c.ID-only FFLAS IRR'!L62</f>
        <v>0</v>
      </c>
      <c r="M64" s="259">
        <f t="shared" si="6"/>
        <v>0</v>
      </c>
      <c r="N64" s="163"/>
      <c r="P64" s="96" t="s">
        <v>195</v>
      </c>
      <c r="Q64" s="87">
        <v>131</v>
      </c>
      <c r="R64" s="86">
        <f t="shared" si="1"/>
        <v>43607</v>
      </c>
      <c r="S64" s="87">
        <f t="shared" si="7"/>
        <v>0</v>
      </c>
      <c r="T64" s="89" t="e">
        <f t="shared" si="4"/>
        <v>#VALUE!</v>
      </c>
      <c r="U64" s="858">
        <f t="shared" si="2"/>
        <v>0</v>
      </c>
      <c r="V64" s="619" t="e">
        <f t="shared" si="5"/>
        <v>#VALUE!</v>
      </c>
      <c r="W64" s="755"/>
      <c r="X64" s="755"/>
    </row>
    <row r="65" spans="1:24" ht="15" customHeight="1" x14ac:dyDescent="0.55000000000000004">
      <c r="A65" s="765">
        <v>65</v>
      </c>
      <c r="B65" s="165"/>
      <c r="C65" s="227"/>
      <c r="D65" s="228"/>
      <c r="E65" s="229"/>
      <c r="F65" s="238" t="s">
        <v>40</v>
      </c>
      <c r="G65" s="520">
        <f>'S1b.PQ FFLAS IRR '!G67+'S1c.ID-only FFLAS IRR'!G63</f>
        <v>0</v>
      </c>
      <c r="H65" s="655"/>
      <c r="I65" s="520">
        <f>'S1b.PQ FFLAS IRR '!I67+'S1c.ID-only FFLAS IRR'!I63</f>
        <v>0</v>
      </c>
      <c r="J65" s="520">
        <f>'S1b.PQ FFLAS IRR '!J67+'S1c.ID-only FFLAS IRR'!J63</f>
        <v>0</v>
      </c>
      <c r="K65" s="520">
        <f>'S1b.PQ FFLAS IRR '!K67+'S1c.ID-only FFLAS IRR'!K63</f>
        <v>0</v>
      </c>
      <c r="L65" s="520">
        <f>'S1b.PQ FFLAS IRR '!L67+'S1c.ID-only FFLAS IRR'!L63</f>
        <v>0</v>
      </c>
      <c r="M65" s="259">
        <f t="shared" si="6"/>
        <v>0</v>
      </c>
      <c r="N65" s="163"/>
      <c r="P65" s="96" t="s">
        <v>196</v>
      </c>
      <c r="Q65" s="87">
        <v>101</v>
      </c>
      <c r="R65" s="86">
        <f t="shared" si="1"/>
        <v>43637</v>
      </c>
      <c r="S65" s="87">
        <f t="shared" si="7"/>
        <v>0</v>
      </c>
      <c r="T65" s="89" t="e">
        <f t="shared" si="4"/>
        <v>#VALUE!</v>
      </c>
      <c r="U65" s="858">
        <f t="shared" si="2"/>
        <v>0</v>
      </c>
      <c r="V65" s="619" t="e">
        <f t="shared" si="5"/>
        <v>#VALUE!</v>
      </c>
      <c r="W65" s="755"/>
      <c r="X65" s="755"/>
    </row>
    <row r="66" spans="1:24" ht="15" customHeight="1" x14ac:dyDescent="0.55000000000000004">
      <c r="A66" s="765">
        <v>66</v>
      </c>
      <c r="B66" s="165"/>
      <c r="C66" s="227"/>
      <c r="D66" s="228"/>
      <c r="E66" s="229"/>
      <c r="F66" s="238" t="s">
        <v>41</v>
      </c>
      <c r="G66" s="520">
        <f>'S1b.PQ FFLAS IRR '!G68+'S1c.ID-only FFLAS IRR'!G64</f>
        <v>0</v>
      </c>
      <c r="H66" s="655"/>
      <c r="I66" s="520">
        <f>'S1b.PQ FFLAS IRR '!I68+'S1c.ID-only FFLAS IRR'!I64</f>
        <v>0</v>
      </c>
      <c r="J66" s="520">
        <f>'S1b.PQ FFLAS IRR '!J68+'S1c.ID-only FFLAS IRR'!J64</f>
        <v>0</v>
      </c>
      <c r="K66" s="520">
        <f>'S1b.PQ FFLAS IRR '!K68+'S1c.ID-only FFLAS IRR'!K64</f>
        <v>0</v>
      </c>
      <c r="L66" s="520">
        <f>'S1b.PQ FFLAS IRR '!L68+'S1c.ID-only FFLAS IRR'!L64</f>
        <v>0</v>
      </c>
      <c r="M66" s="259">
        <f t="shared" si="6"/>
        <v>0</v>
      </c>
      <c r="N66" s="163"/>
      <c r="P66" s="96" t="s">
        <v>197</v>
      </c>
      <c r="Q66" s="87">
        <v>70</v>
      </c>
      <c r="R66" s="86">
        <f t="shared" si="1"/>
        <v>43668</v>
      </c>
      <c r="S66" s="87">
        <f t="shared" si="7"/>
        <v>0</v>
      </c>
      <c r="T66" s="89" t="e">
        <f t="shared" si="4"/>
        <v>#VALUE!</v>
      </c>
      <c r="U66" s="858">
        <f t="shared" si="2"/>
        <v>0</v>
      </c>
      <c r="V66" s="619" t="e">
        <f t="shared" si="5"/>
        <v>#VALUE!</v>
      </c>
      <c r="W66" s="755"/>
      <c r="X66" s="755"/>
    </row>
    <row r="67" spans="1:24" ht="15" customHeight="1" x14ac:dyDescent="0.55000000000000004">
      <c r="A67" s="765">
        <v>67</v>
      </c>
      <c r="B67" s="165"/>
      <c r="C67" s="227"/>
      <c r="D67" s="228"/>
      <c r="E67" s="229"/>
      <c r="F67" s="238" t="s">
        <v>42</v>
      </c>
      <c r="G67" s="520">
        <f>'S1b.PQ FFLAS IRR '!G69+'S1c.ID-only FFLAS IRR'!G65</f>
        <v>0</v>
      </c>
      <c r="H67" s="655"/>
      <c r="I67" s="520">
        <f>'S1b.PQ FFLAS IRR '!I69+'S1c.ID-only FFLAS IRR'!I65</f>
        <v>0</v>
      </c>
      <c r="J67" s="520">
        <f>'S1b.PQ FFLAS IRR '!J69+'S1c.ID-only FFLAS IRR'!J65</f>
        <v>0</v>
      </c>
      <c r="K67" s="520">
        <f>'S1b.PQ FFLAS IRR '!K69+'S1c.ID-only FFLAS IRR'!K65</f>
        <v>0</v>
      </c>
      <c r="L67" s="520">
        <f>'S1b.PQ FFLAS IRR '!L69+'S1c.ID-only FFLAS IRR'!L65</f>
        <v>0</v>
      </c>
      <c r="M67" s="259">
        <f t="shared" si="6"/>
        <v>0</v>
      </c>
      <c r="N67" s="163"/>
      <c r="P67" s="96" t="s">
        <v>198</v>
      </c>
      <c r="Q67" s="87">
        <v>39</v>
      </c>
      <c r="R67" s="86">
        <f t="shared" si="1"/>
        <v>43699</v>
      </c>
      <c r="S67" s="87">
        <f t="shared" si="7"/>
        <v>0</v>
      </c>
      <c r="T67" s="89" t="e">
        <f t="shared" si="4"/>
        <v>#VALUE!</v>
      </c>
      <c r="U67" s="858">
        <f t="shared" si="2"/>
        <v>0</v>
      </c>
      <c r="V67" s="619" t="e">
        <f t="shared" si="5"/>
        <v>#VALUE!</v>
      </c>
      <c r="W67" s="755"/>
      <c r="X67" s="755"/>
    </row>
    <row r="68" spans="1:24" ht="15" customHeight="1" thickBot="1" x14ac:dyDescent="0.6">
      <c r="A68" s="765">
        <v>68</v>
      </c>
      <c r="B68" s="165"/>
      <c r="C68" s="227"/>
      <c r="D68" s="228"/>
      <c r="E68" s="229"/>
      <c r="F68" s="238" t="s">
        <v>43</v>
      </c>
      <c r="G68" s="520">
        <f>'S1b.PQ FFLAS IRR '!G70+'S1c.ID-only FFLAS IRR'!G66</f>
        <v>0</v>
      </c>
      <c r="H68" s="655"/>
      <c r="I68" s="520">
        <f>'S1b.PQ FFLAS IRR '!I70+'S1c.ID-only FFLAS IRR'!I66</f>
        <v>0</v>
      </c>
      <c r="J68" s="520">
        <f>'S1b.PQ FFLAS IRR '!J70+'S1c.ID-only FFLAS IRR'!J66</f>
        <v>0</v>
      </c>
      <c r="K68" s="520">
        <f>'S1b.PQ FFLAS IRR '!K70+'S1c.ID-only FFLAS IRR'!K66</f>
        <v>0</v>
      </c>
      <c r="L68" s="520">
        <f>'S1b.PQ FFLAS IRR '!L70+'S1c.ID-only FFLAS IRR'!L66</f>
        <v>0</v>
      </c>
      <c r="M68" s="259">
        <f t="shared" si="6"/>
        <v>0</v>
      </c>
      <c r="N68" s="163"/>
      <c r="P68" s="96" t="s">
        <v>199</v>
      </c>
      <c r="Q68" s="87">
        <v>11</v>
      </c>
      <c r="R68" s="86">
        <f t="shared" si="1"/>
        <v>43727</v>
      </c>
      <c r="S68" s="87">
        <f t="shared" si="7"/>
        <v>0</v>
      </c>
      <c r="T68" s="89" t="e">
        <f t="shared" si="4"/>
        <v>#VALUE!</v>
      </c>
      <c r="U68" s="858">
        <f t="shared" si="2"/>
        <v>0</v>
      </c>
      <c r="V68" s="619" t="e">
        <f t="shared" si="5"/>
        <v>#VALUE!</v>
      </c>
      <c r="W68" s="755"/>
      <c r="X68" s="755"/>
    </row>
    <row r="69" spans="1:24" ht="15" customHeight="1" thickBot="1" x14ac:dyDescent="0.6">
      <c r="A69" s="765">
        <v>69</v>
      </c>
      <c r="B69" s="165"/>
      <c r="C69" s="227"/>
      <c r="D69" s="228"/>
      <c r="E69" s="181" t="s">
        <v>3</v>
      </c>
      <c r="F69" s="238"/>
      <c r="G69" s="179">
        <f>SUM(G57:G68)</f>
        <v>0</v>
      </c>
      <c r="H69" s="191"/>
      <c r="I69" s="179">
        <f t="shared" ref="I69:L69" si="8">SUM(I57:I68)</f>
        <v>0</v>
      </c>
      <c r="J69" s="179">
        <f t="shared" si="8"/>
        <v>0</v>
      </c>
      <c r="K69" s="179">
        <f t="shared" si="8"/>
        <v>0</v>
      </c>
      <c r="L69" s="179">
        <f t="shared" si="8"/>
        <v>0</v>
      </c>
      <c r="M69" s="260">
        <f>I69+J69-K69-L69</f>
        <v>0</v>
      </c>
      <c r="N69" s="163"/>
      <c r="P69" s="96" t="s">
        <v>200</v>
      </c>
      <c r="Q69" s="87">
        <v>-20</v>
      </c>
      <c r="R69" s="86">
        <f t="shared" si="1"/>
        <v>43758</v>
      </c>
      <c r="S69" s="87">
        <f t="shared" si="7"/>
        <v>0</v>
      </c>
      <c r="T69" s="89" t="e">
        <f t="shared" si="4"/>
        <v>#VALUE!</v>
      </c>
      <c r="U69" s="858">
        <f t="shared" si="2"/>
        <v>0</v>
      </c>
      <c r="V69" s="619" t="e">
        <f t="shared" si="5"/>
        <v>#VALUE!</v>
      </c>
      <c r="W69" s="755"/>
      <c r="X69" s="755"/>
    </row>
    <row r="70" spans="1:24" s="21" customFormat="1" ht="15" customHeight="1" thickBot="1" x14ac:dyDescent="0.6">
      <c r="A70" s="765">
        <v>70</v>
      </c>
      <c r="B70" s="165"/>
      <c r="C70" s="227"/>
      <c r="D70" s="228"/>
      <c r="E70" s="229"/>
      <c r="F70" s="238"/>
      <c r="G70" s="238"/>
      <c r="H70" s="165"/>
      <c r="I70" s="165"/>
      <c r="J70" s="165"/>
      <c r="K70" s="165"/>
      <c r="L70" s="165"/>
      <c r="M70" s="191"/>
      <c r="N70" s="163"/>
      <c r="O70" s="31"/>
      <c r="P70" s="97" t="s">
        <v>169</v>
      </c>
      <c r="Q70" s="20">
        <v>182</v>
      </c>
      <c r="R70" s="86">
        <f t="shared" si="1"/>
        <v>43556</v>
      </c>
      <c r="S70" s="98" t="e">
        <f>-M71</f>
        <v>#VALUE!</v>
      </c>
      <c r="T70" s="89" t="e">
        <f t="shared" si="4"/>
        <v>#VALUE!</v>
      </c>
      <c r="U70" s="858" t="e">
        <f>S70</f>
        <v>#VALUE!</v>
      </c>
      <c r="V70" s="619" t="e">
        <f t="shared" si="5"/>
        <v>#VALUE!</v>
      </c>
      <c r="W70" s="755"/>
      <c r="X70" s="755"/>
    </row>
    <row r="71" spans="1:24" ht="15.75" customHeight="1" thickBot="1" x14ac:dyDescent="0.6">
      <c r="A71" s="765">
        <v>71</v>
      </c>
      <c r="B71" s="165"/>
      <c r="C71" s="227"/>
      <c r="D71" s="228"/>
      <c r="E71" s="229" t="s">
        <v>31</v>
      </c>
      <c r="F71" s="238"/>
      <c r="G71" s="238"/>
      <c r="H71" s="165"/>
      <c r="I71" s="165"/>
      <c r="J71" s="165"/>
      <c r="K71" s="165"/>
      <c r="L71" s="165"/>
      <c r="M71" s="258" t="str">
        <f>IF(M69=0,"N/A",K31)</f>
        <v>N/A</v>
      </c>
      <c r="N71" s="163"/>
      <c r="O71" s="31" t="s">
        <v>1074</v>
      </c>
      <c r="P71" s="96" t="s">
        <v>171</v>
      </c>
      <c r="Q71" s="87">
        <v>0</v>
      </c>
      <c r="R71" s="86">
        <f t="shared" si="1"/>
        <v>43738</v>
      </c>
      <c r="S71" s="88" t="str">
        <f>M73</f>
        <v>N/A</v>
      </c>
      <c r="T71" s="89" t="e">
        <f t="shared" si="4"/>
        <v>#VALUE!</v>
      </c>
      <c r="U71" s="858" t="str">
        <f t="shared" si="2"/>
        <v>N/A</v>
      </c>
      <c r="V71" s="619" t="e">
        <f t="shared" si="5"/>
        <v>#VALUE!</v>
      </c>
      <c r="W71" s="755"/>
      <c r="X71" s="755"/>
    </row>
    <row r="72" spans="1:24" ht="15" customHeight="1" thickBot="1" x14ac:dyDescent="0.6">
      <c r="A72" s="765">
        <v>72</v>
      </c>
      <c r="B72" s="165"/>
      <c r="C72" s="227"/>
      <c r="D72" s="228"/>
      <c r="E72" s="229"/>
      <c r="F72" s="238"/>
      <c r="G72" s="238"/>
      <c r="H72" s="165"/>
      <c r="I72" s="165"/>
      <c r="J72" s="165"/>
      <c r="K72" s="165"/>
      <c r="L72" s="165"/>
      <c r="M72" s="191"/>
      <c r="N72" s="163"/>
      <c r="P72" s="96" t="s">
        <v>27</v>
      </c>
      <c r="Q72" s="87">
        <v>0</v>
      </c>
      <c r="R72" s="86">
        <f t="shared" si="1"/>
        <v>43738</v>
      </c>
      <c r="S72" s="88" t="str">
        <f>M75</f>
        <v>N/A</v>
      </c>
      <c r="T72" s="89" t="e">
        <f t="shared" si="4"/>
        <v>#VALUE!</v>
      </c>
      <c r="U72" s="858" t="str">
        <f t="shared" si="2"/>
        <v>N/A</v>
      </c>
      <c r="V72" s="619" t="e">
        <f t="shared" si="5"/>
        <v>#VALUE!</v>
      </c>
      <c r="W72" s="755"/>
      <c r="X72" s="755"/>
    </row>
    <row r="73" spans="1:24" s="45" customFormat="1" ht="15" customHeight="1" thickBot="1" x14ac:dyDescent="0.6">
      <c r="A73" s="765">
        <v>73</v>
      </c>
      <c r="B73" s="165"/>
      <c r="C73" s="227"/>
      <c r="D73" s="228"/>
      <c r="E73" s="181" t="s">
        <v>45</v>
      </c>
      <c r="F73" s="238"/>
      <c r="G73" s="238"/>
      <c r="H73" s="236"/>
      <c r="I73" s="236"/>
      <c r="J73" s="236"/>
      <c r="K73" s="272"/>
      <c r="L73" s="261"/>
      <c r="M73" s="258" t="str">
        <f>IF(M69=0,"N/A",L35)</f>
        <v>N/A</v>
      </c>
      <c r="N73" s="163"/>
      <c r="O73" s="31" t="s">
        <v>1075</v>
      </c>
      <c r="P73" s="91"/>
      <c r="Q73" s="18"/>
      <c r="R73" s="23"/>
      <c r="S73" s="18"/>
      <c r="T73" s="99"/>
      <c r="U73" s="755"/>
      <c r="V73" s="859">
        <f t="shared" ref="V73" si="9">T73</f>
        <v>0</v>
      </c>
      <c r="W73" s="755"/>
      <c r="X73" s="755"/>
    </row>
    <row r="74" spans="1:24" ht="15" customHeight="1" thickBot="1" x14ac:dyDescent="0.6">
      <c r="A74" s="765">
        <v>74</v>
      </c>
      <c r="B74" s="165"/>
      <c r="C74" s="227"/>
      <c r="D74" s="228"/>
      <c r="E74" s="229"/>
      <c r="F74" s="238"/>
      <c r="G74" s="238"/>
      <c r="H74" s="165"/>
      <c r="I74" s="165"/>
      <c r="J74" s="165"/>
      <c r="K74" s="165"/>
      <c r="L74" s="165"/>
      <c r="M74" s="261"/>
      <c r="N74" s="245"/>
      <c r="P74" s="7"/>
      <c r="Q74" s="23"/>
      <c r="R74" s="23"/>
      <c r="S74" s="106" t="s">
        <v>213</v>
      </c>
      <c r="T74" s="104" t="e">
        <f>0.1*SIGN(SUM(S44:S72))</f>
        <v>#VALUE!</v>
      </c>
      <c r="U74" s="755"/>
      <c r="V74" s="633" t="e">
        <f>0.1*SIGN(SUM(U44:U72))</f>
        <v>#VALUE!</v>
      </c>
      <c r="W74" s="755"/>
      <c r="X74" s="755"/>
    </row>
    <row r="75" spans="1:24" s="45" customFormat="1" ht="15" customHeight="1" thickBot="1" x14ac:dyDescent="0.6">
      <c r="A75" s="765">
        <v>75</v>
      </c>
      <c r="B75" s="165"/>
      <c r="C75" s="227"/>
      <c r="D75" s="228"/>
      <c r="E75" s="181" t="s">
        <v>278</v>
      </c>
      <c r="F75" s="238"/>
      <c r="G75" s="238"/>
      <c r="H75" s="236"/>
      <c r="I75" s="165"/>
      <c r="J75" s="165"/>
      <c r="K75" s="165"/>
      <c r="L75" s="165"/>
      <c r="M75" s="258" t="str">
        <f>IF(M69=0,"N/A",L39)</f>
        <v>N/A</v>
      </c>
      <c r="N75" s="163"/>
      <c r="O75" s="31" t="s">
        <v>440</v>
      </c>
      <c r="P75" s="7"/>
      <c r="Q75" s="23"/>
      <c r="R75" s="23"/>
      <c r="S75" s="106" t="s">
        <v>212</v>
      </c>
      <c r="T75" s="105" t="e">
        <f>XIRR(S44:S72,R44:R72,T74)</f>
        <v>#VALUE!</v>
      </c>
      <c r="U75" s="755"/>
      <c r="V75" s="635" t="e">
        <f>XIRR(U44:U72,R44:R72,V74)</f>
        <v>#VALUE!</v>
      </c>
      <c r="W75" s="755"/>
      <c r="X75" s="755"/>
    </row>
    <row r="76" spans="1:24" ht="15" customHeight="1" thickBot="1" x14ac:dyDescent="0.6">
      <c r="A76" s="765">
        <v>76</v>
      </c>
      <c r="B76" s="165"/>
      <c r="C76" s="227"/>
      <c r="D76" s="228"/>
      <c r="E76" s="229"/>
      <c r="F76" s="227"/>
      <c r="G76" s="227"/>
      <c r="H76" s="227"/>
      <c r="I76" s="227"/>
      <c r="J76" s="227"/>
      <c r="K76" s="227"/>
      <c r="L76" s="227"/>
      <c r="M76" s="227"/>
      <c r="N76" s="163"/>
      <c r="P76" s="91"/>
      <c r="Q76" s="18"/>
      <c r="R76" s="23"/>
      <c r="S76" s="106" t="s">
        <v>214</v>
      </c>
      <c r="T76" s="93" t="e">
        <f>SUM(T44:T72)</f>
        <v>#VALUE!</v>
      </c>
      <c r="U76" s="755"/>
      <c r="V76" s="624" t="e">
        <f>SUM(V44:V72)</f>
        <v>#VALUE!</v>
      </c>
      <c r="W76" s="755"/>
      <c r="X76" s="755"/>
    </row>
    <row r="77" spans="1:24" ht="15" customHeight="1" thickBot="1" x14ac:dyDescent="0.6">
      <c r="A77" s="765">
        <v>77</v>
      </c>
      <c r="B77" s="165"/>
      <c r="C77" s="227"/>
      <c r="D77" s="675" t="s">
        <v>466</v>
      </c>
      <c r="E77" s="654"/>
      <c r="F77" s="646"/>
      <c r="G77" s="646"/>
      <c r="H77" s="766"/>
      <c r="I77" s="766"/>
      <c r="J77" s="766"/>
      <c r="K77" s="766"/>
      <c r="L77" s="766"/>
      <c r="M77" s="262" t="str">
        <f>IF(M69=0,"N/A",T77)</f>
        <v>N/A</v>
      </c>
      <c r="N77" s="163"/>
      <c r="P77" s="7"/>
      <c r="Q77" s="23"/>
      <c r="R77" s="23"/>
      <c r="S77" s="92" t="s">
        <v>139</v>
      </c>
      <c r="T77" s="105" t="e">
        <f>IF(ABS(T76)&lt;0.01,T75,"ERROR")</f>
        <v>#VALUE!</v>
      </c>
      <c r="U77" s="755"/>
      <c r="V77" s="635" t="e">
        <f>IF(ABS(V76)&lt;0.01,V75,"ERROR")</f>
        <v>#VALUE!</v>
      </c>
      <c r="W77" s="755"/>
      <c r="X77" s="755"/>
    </row>
    <row r="78" spans="1:24" ht="15" customHeight="1" thickBot="1" x14ac:dyDescent="0.6">
      <c r="A78" s="765">
        <v>78</v>
      </c>
      <c r="B78" s="165"/>
      <c r="C78" s="227"/>
      <c r="D78" s="184" t="s">
        <v>166</v>
      </c>
      <c r="E78" s="184"/>
      <c r="F78" s="171"/>
      <c r="G78" s="171"/>
      <c r="H78" s="177"/>
      <c r="I78" s="273"/>
      <c r="J78" s="274"/>
      <c r="K78" s="274"/>
      <c r="L78" s="274"/>
      <c r="M78" s="262" t="str">
        <f>IF(M69=0,"N/A",V77)</f>
        <v>N/A</v>
      </c>
      <c r="N78" s="163"/>
      <c r="P78" s="100" t="s">
        <v>216</v>
      </c>
      <c r="Q78" s="20"/>
      <c r="R78" s="23"/>
      <c r="S78" s="23"/>
      <c r="T78" s="48"/>
      <c r="U78" s="755"/>
      <c r="V78" s="574"/>
      <c r="W78" s="755"/>
      <c r="X78" s="755"/>
    </row>
    <row r="79" spans="1:24" s="17" customFormat="1" ht="15" customHeight="1" thickBot="1" x14ac:dyDescent="0.6">
      <c r="A79" s="765">
        <v>79</v>
      </c>
      <c r="B79" s="165"/>
      <c r="C79" s="227"/>
      <c r="D79" s="264"/>
      <c r="E79" s="265"/>
      <c r="F79" s="266"/>
      <c r="G79" s="266"/>
      <c r="H79" s="274"/>
      <c r="I79" s="274"/>
      <c r="J79" s="274"/>
      <c r="K79" s="274"/>
      <c r="L79" s="273"/>
      <c r="M79" s="236"/>
      <c r="N79" s="163"/>
      <c r="O79" s="31"/>
      <c r="P79" s="9"/>
      <c r="Q79" s="10"/>
      <c r="R79" s="10"/>
      <c r="S79" s="10"/>
      <c r="T79" s="11"/>
      <c r="U79" s="575"/>
      <c r="V79" s="577"/>
      <c r="W79" s="755"/>
      <c r="X79" s="755"/>
    </row>
    <row r="80" spans="1:24" s="17" customFormat="1" ht="15" customHeight="1" thickBot="1" x14ac:dyDescent="0.6">
      <c r="A80" s="765">
        <v>80</v>
      </c>
      <c r="B80" s="165"/>
      <c r="C80" s="227"/>
      <c r="D80" s="184" t="s">
        <v>167</v>
      </c>
      <c r="E80" s="184"/>
      <c r="F80" s="171"/>
      <c r="G80" s="171"/>
      <c r="H80" s="177"/>
      <c r="I80" s="274"/>
      <c r="J80" s="274"/>
      <c r="K80" s="274"/>
      <c r="L80" s="273"/>
      <c r="M80" s="262" t="str">
        <f>IF(M78="N/A","N/A",M78-($M$44*$M$45*$M$46))</f>
        <v>N/A</v>
      </c>
      <c r="N80" s="163"/>
      <c r="O80" s="31" t="s">
        <v>1076</v>
      </c>
    </row>
    <row r="81" spans="1:18" s="17" customFormat="1" ht="15" customHeight="1" x14ac:dyDescent="0.55000000000000004">
      <c r="A81" s="765">
        <v>81</v>
      </c>
      <c r="B81" s="165"/>
      <c r="C81" s="227"/>
      <c r="D81" s="228"/>
      <c r="E81" s="229"/>
      <c r="F81" s="238"/>
      <c r="G81" s="238"/>
      <c r="H81" s="165"/>
      <c r="I81" s="165"/>
      <c r="J81" s="165"/>
      <c r="K81" s="165"/>
      <c r="L81" s="191"/>
      <c r="M81" s="257"/>
      <c r="N81" s="163"/>
      <c r="O81" s="31"/>
    </row>
    <row r="82" spans="1:18" s="45" customFormat="1" ht="15" customHeight="1" x14ac:dyDescent="0.55000000000000004">
      <c r="A82" s="765">
        <v>82</v>
      </c>
      <c r="B82" s="165"/>
      <c r="C82" s="227"/>
      <c r="D82" s="267"/>
      <c r="E82" s="229"/>
      <c r="F82" s="238"/>
      <c r="G82" s="238"/>
      <c r="H82" s="165"/>
      <c r="I82" s="165"/>
      <c r="J82" s="165"/>
      <c r="K82" s="165"/>
      <c r="L82" s="191"/>
      <c r="M82" s="257"/>
      <c r="N82" s="163"/>
      <c r="O82" s="31"/>
      <c r="P82" s="748" t="s">
        <v>436</v>
      </c>
      <c r="Q82" s="749"/>
      <c r="R82" s="749"/>
    </row>
    <row r="83" spans="1:18" s="45" customFormat="1" ht="15" customHeight="1" x14ac:dyDescent="0.55000000000000004">
      <c r="A83" s="765">
        <v>83</v>
      </c>
      <c r="B83" s="165"/>
      <c r="C83" s="227" t="s">
        <v>1055</v>
      </c>
      <c r="D83" s="267"/>
      <c r="E83" s="229"/>
      <c r="F83" s="238"/>
      <c r="G83" s="238"/>
      <c r="H83" s="165"/>
      <c r="I83" s="165"/>
      <c r="J83" s="165"/>
      <c r="K83" s="165"/>
      <c r="L83" s="191"/>
      <c r="M83" s="257"/>
      <c r="N83" s="163"/>
      <c r="O83" s="31"/>
      <c r="P83" s="534" t="s">
        <v>498</v>
      </c>
      <c r="Q83" s="535" t="s">
        <v>499</v>
      </c>
      <c r="R83" s="536"/>
    </row>
    <row r="84" spans="1:18" s="51" customFormat="1" ht="15" customHeight="1" x14ac:dyDescent="0.55000000000000004">
      <c r="A84" s="765">
        <v>84</v>
      </c>
      <c r="B84" s="165"/>
      <c r="C84" s="227"/>
      <c r="D84" s="267"/>
      <c r="E84" s="229"/>
      <c r="F84" s="238"/>
      <c r="G84" s="238"/>
      <c r="H84" s="165"/>
      <c r="I84" s="165"/>
      <c r="J84" s="165"/>
      <c r="K84" s="165"/>
      <c r="L84" s="426"/>
      <c r="M84" s="257"/>
      <c r="N84" s="163"/>
      <c r="O84" s="31"/>
      <c r="P84" s="537">
        <f>L26</f>
        <v>61000</v>
      </c>
      <c r="Q84" s="750" t="b">
        <f>(ROUND(P84,0)=ROUND(G69,0))</f>
        <v>0</v>
      </c>
      <c r="R84" s="538"/>
    </row>
    <row r="85" spans="1:18" s="22" customFormat="1" ht="15" customHeight="1" x14ac:dyDescent="0.55000000000000004">
      <c r="A85" s="765">
        <v>85</v>
      </c>
      <c r="B85" s="165"/>
      <c r="C85" s="227"/>
      <c r="D85" s="181" t="s">
        <v>1056</v>
      </c>
      <c r="E85" s="257"/>
      <c r="F85" s="257"/>
      <c r="G85" s="257"/>
      <c r="H85" s="257"/>
      <c r="I85" s="257"/>
      <c r="J85" s="257"/>
      <c r="K85" s="257"/>
      <c r="L85" s="257"/>
      <c r="M85" s="259">
        <f>'S1b.PQ FFLAS IRR '!M92+'S1c.ID-only FFLAS IRR'!M87</f>
        <v>56000</v>
      </c>
      <c r="N85" s="163"/>
      <c r="O85" s="31" t="s">
        <v>496</v>
      </c>
      <c r="P85" s="749"/>
      <c r="Q85" s="749"/>
      <c r="R85" s="749"/>
    </row>
    <row r="86" spans="1:18" s="22" customFormat="1" ht="15" customHeight="1" thickBot="1" x14ac:dyDescent="0.6">
      <c r="A86" s="765">
        <v>86</v>
      </c>
      <c r="B86" s="165"/>
      <c r="C86" s="227"/>
      <c r="D86" s="257"/>
      <c r="E86" s="257"/>
      <c r="F86" s="257"/>
      <c r="G86" s="257"/>
      <c r="H86" s="257"/>
      <c r="I86" s="257"/>
      <c r="J86" s="257"/>
      <c r="K86" s="257"/>
      <c r="L86" s="257"/>
      <c r="M86" s="257"/>
      <c r="N86" s="163"/>
      <c r="O86" s="31"/>
      <c r="P86" s="748" t="s">
        <v>501</v>
      </c>
      <c r="Q86" s="749"/>
      <c r="R86" s="749"/>
    </row>
    <row r="87" spans="1:18" s="22" customFormat="1" ht="15" customHeight="1" thickBot="1" x14ac:dyDescent="0.6">
      <c r="A87" s="765">
        <v>87</v>
      </c>
      <c r="B87" s="165"/>
      <c r="C87" s="227"/>
      <c r="D87" s="651" t="s">
        <v>1057</v>
      </c>
      <c r="E87" s="257"/>
      <c r="F87" s="257"/>
      <c r="G87" s="257"/>
      <c r="H87" s="257"/>
      <c r="I87" s="257"/>
      <c r="J87" s="257"/>
      <c r="K87" s="257"/>
      <c r="L87" s="257"/>
      <c r="M87" s="263">
        <f>M17-M18</f>
        <v>1.0341477394103998E-2</v>
      </c>
      <c r="N87" s="163"/>
      <c r="O87" s="31" t="s">
        <v>921</v>
      </c>
      <c r="P87" s="534" t="s">
        <v>503</v>
      </c>
      <c r="Q87" s="535" t="s">
        <v>500</v>
      </c>
      <c r="R87" s="536"/>
    </row>
    <row r="88" spans="1:18" s="2" customFormat="1" ht="18" x14ac:dyDescent="0.55000000000000004">
      <c r="A88" s="765">
        <v>88</v>
      </c>
      <c r="B88" s="160"/>
      <c r="C88" s="268"/>
      <c r="D88" s="269"/>
      <c r="E88" s="270"/>
      <c r="F88" s="271"/>
      <c r="G88" s="271"/>
      <c r="H88" s="160"/>
      <c r="I88" s="160"/>
      <c r="J88" s="160"/>
      <c r="K88" s="160"/>
      <c r="L88" s="160"/>
      <c r="M88" s="160"/>
      <c r="N88" s="158"/>
      <c r="O88" s="34"/>
      <c r="P88" s="537">
        <f>K28</f>
        <v>0</v>
      </c>
      <c r="Q88" s="750" t="b">
        <f>(ROUND(P88,0)=ROUND(I69,0))</f>
        <v>1</v>
      </c>
      <c r="R88" s="538"/>
    </row>
    <row r="89" spans="1:18" x14ac:dyDescent="0.45">
      <c r="P89" s="534" t="s">
        <v>504</v>
      </c>
      <c r="Q89" s="535" t="s">
        <v>502</v>
      </c>
      <c r="R89" s="536"/>
    </row>
    <row r="90" spans="1:18" x14ac:dyDescent="0.45">
      <c r="P90" s="537">
        <f>K29</f>
        <v>0</v>
      </c>
      <c r="Q90" s="750" t="b">
        <f>(ROUND(P90,0)=ROUND(J69,0))</f>
        <v>1</v>
      </c>
      <c r="R90" s="538"/>
    </row>
    <row r="91" spans="1:18" x14ac:dyDescent="0.45">
      <c r="P91" s="749"/>
      <c r="Q91" s="749"/>
      <c r="R91" s="749"/>
    </row>
    <row r="92" spans="1:18" x14ac:dyDescent="0.45">
      <c r="P92" s="748" t="s">
        <v>507</v>
      </c>
      <c r="Q92" s="749"/>
      <c r="R92" s="749"/>
    </row>
    <row r="93" spans="1:18" x14ac:dyDescent="0.45">
      <c r="P93" s="534" t="s">
        <v>505</v>
      </c>
      <c r="Q93" s="535" t="s">
        <v>506</v>
      </c>
      <c r="R93" s="536"/>
    </row>
    <row r="94" spans="1:18" x14ac:dyDescent="0.45">
      <c r="P94" s="537">
        <f>K30</f>
        <v>0</v>
      </c>
      <c r="Q94" s="750" t="b">
        <f>(ROUND(P94,0)=ROUND(K69,0))</f>
        <v>1</v>
      </c>
      <c r="R94" s="539"/>
    </row>
    <row r="95" spans="1:18" x14ac:dyDescent="0.45">
      <c r="P95" s="751"/>
      <c r="Q95" s="752"/>
      <c r="R95" s="753"/>
    </row>
    <row r="96" spans="1:18" x14ac:dyDescent="0.45">
      <c r="P96" s="751"/>
      <c r="Q96" s="752"/>
      <c r="R96" s="753"/>
    </row>
    <row r="97" spans="16:18" x14ac:dyDescent="0.45">
      <c r="P97" s="748" t="s">
        <v>508</v>
      </c>
      <c r="Q97" s="754"/>
      <c r="R97" s="754"/>
    </row>
    <row r="98" spans="16:18" x14ac:dyDescent="0.45">
      <c r="P98" s="540" t="s">
        <v>437</v>
      </c>
      <c r="Q98" s="541" t="s">
        <v>509</v>
      </c>
      <c r="R98" s="542"/>
    </row>
    <row r="99" spans="16:18" x14ac:dyDescent="0.45">
      <c r="P99" s="543">
        <f>K32</f>
        <v>100000</v>
      </c>
      <c r="Q99" s="750" t="b">
        <f>(ROUND(P99,0)=ROUND(L69,0))</f>
        <v>0</v>
      </c>
      <c r="R99" s="544"/>
    </row>
    <row r="102" spans="16:18" x14ac:dyDescent="0.45">
      <c r="P102" s="545"/>
      <c r="Q102" s="545"/>
      <c r="R102" s="545"/>
    </row>
  </sheetData>
  <sheetProtection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70866141732283472" right="0.70866141732283472" top="0.74803149606299213" bottom="0.74803149606299213" header="0.31496062992125984" footer="0.31496062992125984"/>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M5"/>
    <mergeCell ref="K2:M2"/>
    <mergeCell ref="K3:M3"/>
    <mergeCell ref="U24:V26"/>
  </mergeCells>
  <conditionalFormatting sqref="G69">
    <cfRule type="expression" dxfId="45" priority="22" stopIfTrue="1">
      <formula>$Q$84&lt;&gt;TRUE</formula>
    </cfRule>
  </conditionalFormatting>
  <conditionalFormatting sqref="K69">
    <cfRule type="expression" dxfId="44" priority="23" stopIfTrue="1">
      <formula>$Q$94&lt;&gt;TRUE</formula>
    </cfRule>
  </conditionalFormatting>
  <conditionalFormatting sqref="J69">
    <cfRule type="expression" dxfId="43" priority="24" stopIfTrue="1">
      <formula>$Q$90&lt;&gt;TRUE</formula>
    </cfRule>
  </conditionalFormatting>
  <conditionalFormatting sqref="I69">
    <cfRule type="expression" dxfId="42" priority="28" stopIfTrue="1">
      <formula>$Q$88&lt;&gt;TRUE</formula>
    </cfRule>
  </conditionalFormatting>
  <conditionalFormatting sqref="L69">
    <cfRule type="expression" dxfId="41" priority="29" stopIfTrue="1">
      <formula>$Q$99&lt;&gt;TRUE</formula>
    </cfRule>
  </conditionalFormatting>
  <pageMargins left="0.70866141732283472" right="0.70866141732283472" top="0.74803149606299213" bottom="0.74803149606299213" header="0.31496062992125989" footer="0.31496062992125989"/>
  <pageSetup paperSize="9" scale="56" fitToHeight="0" orientation="portrait" r:id="rId2"/>
  <headerFooter alignWithMargins="0">
    <oddHeader>&amp;CCommerce Commission Information Disclosure Template</oddHeader>
    <oddFooter>&amp;L&amp;F&amp;C&amp;P&amp;R&amp;A</oddFooter>
  </headerFooter>
  <rowBreaks count="1" manualBreakCount="1">
    <brk id="50"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7167F-E746-46FB-A657-8F8C27A60D2D}">
  <sheetPr>
    <tabColor rgb="FF99CCFF"/>
    <pageSetUpPr fitToPage="1"/>
  </sheetPr>
  <dimension ref="A1:X102"/>
  <sheetViews>
    <sheetView showGridLines="0" view="pageBreakPreview" zoomScaleNormal="100" zoomScaleSheetLayoutView="100" workbookViewId="0">
      <selection activeCell="C86" sqref="C86"/>
    </sheetView>
  </sheetViews>
  <sheetFormatPr defaultColWidth="9.1328125" defaultRowHeight="14.25" x14ac:dyDescent="0.45"/>
  <cols>
    <col min="1" max="1" width="5.265625" style="51" customWidth="1"/>
    <col min="2" max="2" width="3.1328125" style="51" customWidth="1"/>
    <col min="3" max="3" width="6.1328125" style="51" customWidth="1"/>
    <col min="4" max="5" width="2.265625" style="51" customWidth="1"/>
    <col min="6" max="6" width="27.86328125" style="51" customWidth="1"/>
    <col min="7" max="7" width="16.73046875" style="51" customWidth="1"/>
    <col min="8" max="8" width="6.59765625" style="51" customWidth="1"/>
    <col min="9" max="13" width="16.73046875" style="51" customWidth="1"/>
    <col min="14" max="14" width="2.73046875" style="51" customWidth="1"/>
    <col min="15" max="15" width="52.265625" style="31" customWidth="1"/>
    <col min="16" max="16" width="42.59765625" style="22" customWidth="1"/>
    <col min="17" max="17" width="15.3984375" style="22" customWidth="1"/>
    <col min="18" max="18" width="17" style="22" customWidth="1"/>
    <col min="19" max="20" width="24.86328125" style="22" customWidth="1"/>
    <col min="21" max="22" width="24.86328125" style="51" customWidth="1"/>
    <col min="23" max="23" width="20.265625" style="51" customWidth="1"/>
    <col min="24" max="24" width="16.1328125" style="51" customWidth="1"/>
    <col min="25" max="16384" width="9.1328125" style="51"/>
  </cols>
  <sheetData>
    <row r="1" spans="1:20" s="156" customFormat="1" ht="15" customHeight="1" x14ac:dyDescent="0.45">
      <c r="A1" s="206"/>
      <c r="B1" s="204"/>
      <c r="C1" s="204"/>
      <c r="D1" s="204"/>
      <c r="E1" s="204"/>
      <c r="F1" s="204"/>
      <c r="G1" s="205"/>
      <c r="H1" s="220"/>
      <c r="I1" s="220"/>
      <c r="J1" s="220"/>
      <c r="K1" s="220"/>
      <c r="L1" s="220"/>
      <c r="M1" s="220"/>
      <c r="N1" s="221"/>
      <c r="O1" s="31"/>
      <c r="P1" s="49"/>
      <c r="Q1" s="49"/>
      <c r="R1" s="49"/>
      <c r="S1" s="49"/>
      <c r="T1" s="49"/>
    </row>
    <row r="2" spans="1:20" s="156" customFormat="1" ht="18" customHeight="1" x14ac:dyDescent="0.55000000000000004">
      <c r="A2" s="202"/>
      <c r="B2" s="193"/>
      <c r="C2" s="193"/>
      <c r="D2" s="193"/>
      <c r="E2" s="193"/>
      <c r="F2" s="193"/>
      <c r="G2" s="193"/>
      <c r="H2" s="222"/>
      <c r="I2" s="222"/>
      <c r="J2" s="201" t="s">
        <v>8</v>
      </c>
      <c r="K2" s="1184" t="s">
        <v>431</v>
      </c>
      <c r="L2" s="1185"/>
      <c r="M2" s="1186"/>
      <c r="N2" s="223"/>
      <c r="O2" s="31"/>
      <c r="P2" s="55"/>
      <c r="Q2" s="49"/>
      <c r="R2" s="49"/>
      <c r="S2" s="49"/>
      <c r="T2" s="49"/>
    </row>
    <row r="3" spans="1:20" s="156" customFormat="1" ht="18" customHeight="1" x14ac:dyDescent="0.5">
      <c r="A3" s="202"/>
      <c r="B3" s="193"/>
      <c r="C3" s="193"/>
      <c r="D3" s="193"/>
      <c r="E3" s="193"/>
      <c r="F3" s="193"/>
      <c r="G3" s="193"/>
      <c r="H3" s="222"/>
      <c r="I3" s="222"/>
      <c r="J3" s="201" t="s">
        <v>122</v>
      </c>
      <c r="K3" s="1187">
        <v>43738</v>
      </c>
      <c r="L3" s="1188"/>
      <c r="M3" s="1189"/>
      <c r="N3" s="223"/>
      <c r="O3" s="31"/>
      <c r="P3" s="51"/>
      <c r="Q3" s="51"/>
      <c r="R3" s="51"/>
      <c r="S3" s="49"/>
      <c r="T3" s="49"/>
    </row>
    <row r="4" spans="1:20" s="156" customFormat="1" ht="20.25" customHeight="1" x14ac:dyDescent="0.65">
      <c r="A4" s="200" t="s">
        <v>1192</v>
      </c>
      <c r="B4" s="222"/>
      <c r="C4" s="222"/>
      <c r="D4" s="222"/>
      <c r="E4" s="222"/>
      <c r="F4" s="222"/>
      <c r="G4" s="222"/>
      <c r="H4" s="222"/>
      <c r="I4" s="222"/>
      <c r="J4" s="224"/>
      <c r="K4" s="222"/>
      <c r="L4" s="222"/>
      <c r="M4" s="222"/>
      <c r="N4" s="223"/>
      <c r="O4" s="31"/>
      <c r="P4" s="51"/>
      <c r="Q4" s="51"/>
      <c r="R4" s="51"/>
      <c r="S4" s="49"/>
      <c r="T4" s="49"/>
    </row>
    <row r="5" spans="1:20" ht="69" customHeight="1" x14ac:dyDescent="0.45">
      <c r="A5" s="1182" t="s">
        <v>1174</v>
      </c>
      <c r="B5" s="1183"/>
      <c r="C5" s="1183"/>
      <c r="D5" s="1183"/>
      <c r="E5" s="1183"/>
      <c r="F5" s="1183"/>
      <c r="G5" s="1183"/>
      <c r="H5" s="1183"/>
      <c r="I5" s="1183"/>
      <c r="J5" s="1183"/>
      <c r="K5" s="1183"/>
      <c r="L5" s="1183"/>
      <c r="M5" s="1183"/>
      <c r="N5" s="225"/>
      <c r="P5" s="51"/>
      <c r="Q5" s="51"/>
      <c r="R5" s="51"/>
      <c r="S5" s="49"/>
      <c r="T5" s="56"/>
    </row>
    <row r="6" spans="1:20" s="156" customFormat="1" ht="15" customHeight="1" x14ac:dyDescent="0.45">
      <c r="A6" s="197" t="s">
        <v>138</v>
      </c>
      <c r="B6" s="224"/>
      <c r="C6" s="226"/>
      <c r="D6" s="222"/>
      <c r="E6" s="222"/>
      <c r="F6" s="222"/>
      <c r="G6" s="222"/>
      <c r="H6" s="222"/>
      <c r="I6" s="222"/>
      <c r="J6" s="222"/>
      <c r="K6" s="222"/>
      <c r="L6" s="222"/>
      <c r="M6" s="222"/>
      <c r="N6" s="223"/>
      <c r="O6" s="31"/>
      <c r="P6" s="54"/>
      <c r="Q6" s="49"/>
      <c r="R6" s="49"/>
      <c r="S6" s="49"/>
      <c r="T6" s="49"/>
    </row>
    <row r="7" spans="1:20" ht="30" customHeight="1" x14ac:dyDescent="0.55000000000000004">
      <c r="A7" s="169">
        <v>7</v>
      </c>
      <c r="B7" s="165"/>
      <c r="C7" s="227" t="s">
        <v>1058</v>
      </c>
      <c r="D7" s="427"/>
      <c r="E7" s="229"/>
      <c r="F7" s="426"/>
      <c r="G7" s="426"/>
      <c r="H7" s="426"/>
      <c r="I7" s="426"/>
      <c r="J7" s="166"/>
      <c r="K7" s="513" t="s">
        <v>14</v>
      </c>
      <c r="L7" s="513" t="s">
        <v>15</v>
      </c>
      <c r="M7" s="513" t="s">
        <v>16</v>
      </c>
      <c r="N7" s="243"/>
      <c r="P7" s="54"/>
      <c r="Q7" s="49"/>
      <c r="R7" s="49"/>
      <c r="S7" s="49"/>
      <c r="T7" s="50"/>
    </row>
    <row r="8" spans="1:20" x14ac:dyDescent="0.45">
      <c r="A8" s="169">
        <v>8</v>
      </c>
      <c r="B8" s="165"/>
      <c r="C8" s="512"/>
      <c r="D8" s="231"/>
      <c r="E8" s="184"/>
      <c r="F8" s="177"/>
      <c r="G8" s="177"/>
      <c r="H8" s="177"/>
      <c r="I8" s="166"/>
      <c r="J8" s="232" t="str">
        <f>IF(ISNUMBER(CoverSheet!#REF!),"for year ended","")</f>
        <v/>
      </c>
      <c r="K8" s="244" t="str">
        <f>IF(ISNUMBER(CoverSheet!$C$11),DATE(YEAR(CoverSheet!$C$11)-2,MONTH(CoverSheet!$C$11),DAY(CoverSheet!$C$11)),"")</f>
        <v/>
      </c>
      <c r="L8" s="244" t="str">
        <f>IF(ISNUMBER(CoverSheet!$C$11),DATE(YEAR(CoverSheet!$C$11)-1,MONTH(CoverSheet!$C$11),DAY(CoverSheet!$C$11)),"")</f>
        <v/>
      </c>
      <c r="M8" s="244" t="str">
        <f>IF(ISNUMBER(CoverSheet!$C$11),CoverSheet!$C$11,"")</f>
        <v/>
      </c>
      <c r="N8" s="243"/>
      <c r="P8" s="67" t="s">
        <v>242</v>
      </c>
      <c r="Q8" s="68"/>
      <c r="R8" s="68"/>
      <c r="S8" s="69"/>
      <c r="T8" s="50"/>
    </row>
    <row r="9" spans="1:20" ht="16.149999999999999" thickBot="1" x14ac:dyDescent="0.55000000000000004">
      <c r="A9" s="169">
        <v>9</v>
      </c>
      <c r="B9" s="165"/>
      <c r="C9" s="512"/>
      <c r="D9" s="233" t="s">
        <v>164</v>
      </c>
      <c r="E9" s="184"/>
      <c r="F9" s="177"/>
      <c r="G9" s="177"/>
      <c r="H9" s="177"/>
      <c r="I9" s="177"/>
      <c r="J9" s="177"/>
      <c r="K9" s="513" t="s">
        <v>11</v>
      </c>
      <c r="L9" s="513" t="s">
        <v>11</v>
      </c>
      <c r="M9" s="513" t="s">
        <v>11</v>
      </c>
      <c r="N9" s="243"/>
      <c r="O9" s="51"/>
      <c r="P9" s="70"/>
      <c r="Q9" s="50"/>
      <c r="R9" s="50"/>
      <c r="S9" s="71"/>
      <c r="T9" s="50"/>
    </row>
    <row r="10" spans="1:20" ht="15" customHeight="1" thickBot="1" x14ac:dyDescent="0.5">
      <c r="A10" s="169">
        <v>10</v>
      </c>
      <c r="B10" s="165"/>
      <c r="C10" s="512"/>
      <c r="D10" s="231"/>
      <c r="E10" s="171" t="s">
        <v>248</v>
      </c>
      <c r="F10" s="171"/>
      <c r="G10" s="171"/>
      <c r="H10" s="177"/>
      <c r="I10" s="177"/>
      <c r="J10" s="177"/>
      <c r="K10" s="66"/>
      <c r="L10" s="66"/>
      <c r="M10" s="246">
        <f>M51</f>
        <v>2.5606078211012441E-2</v>
      </c>
      <c r="N10" s="243"/>
      <c r="O10" s="582" t="s">
        <v>922</v>
      </c>
      <c r="P10" s="76" t="s">
        <v>238</v>
      </c>
      <c r="Q10" s="50"/>
      <c r="R10" s="50"/>
      <c r="S10" s="71"/>
      <c r="T10" s="50"/>
    </row>
    <row r="11" spans="1:20" ht="15" customHeight="1" x14ac:dyDescent="0.45">
      <c r="A11" s="169">
        <v>11</v>
      </c>
      <c r="B11" s="165"/>
      <c r="C11" s="512"/>
      <c r="D11" s="231"/>
      <c r="E11" s="171" t="s">
        <v>1048</v>
      </c>
      <c r="F11" s="171"/>
      <c r="G11" s="171"/>
      <c r="H11" s="177"/>
      <c r="I11" s="177"/>
      <c r="J11" s="177"/>
      <c r="K11" s="155"/>
      <c r="L11" s="155"/>
      <c r="M11" s="247">
        <f>M18-($M$46*$M$47*$M$48*$M$49)</f>
        <v>1.3538426462355221E-2</v>
      </c>
      <c r="N11" s="243"/>
      <c r="O11" s="582" t="s">
        <v>923</v>
      </c>
      <c r="P11" s="76" t="s">
        <v>239</v>
      </c>
      <c r="Q11" s="50"/>
      <c r="R11" s="50"/>
      <c r="S11" s="71"/>
      <c r="T11" s="50"/>
    </row>
    <row r="12" spans="1:20" ht="15" customHeight="1" thickBot="1" x14ac:dyDescent="0.5">
      <c r="A12" s="169">
        <v>12</v>
      </c>
      <c r="B12" s="165"/>
      <c r="C12" s="512"/>
      <c r="D12" s="231"/>
      <c r="E12" s="184"/>
      <c r="F12" s="171"/>
      <c r="G12" s="171"/>
      <c r="H12" s="177"/>
      <c r="I12" s="177"/>
      <c r="J12" s="177"/>
      <c r="K12" s="236"/>
      <c r="L12" s="236"/>
      <c r="M12" s="236"/>
      <c r="N12" s="243"/>
      <c r="O12" s="582"/>
      <c r="P12" s="7"/>
      <c r="Q12" s="23"/>
      <c r="R12" s="50"/>
      <c r="S12" s="71"/>
      <c r="T12" s="50"/>
    </row>
    <row r="13" spans="1:20" ht="15" customHeight="1" thickBot="1" x14ac:dyDescent="0.5">
      <c r="A13" s="169">
        <v>13</v>
      </c>
      <c r="B13" s="165"/>
      <c r="C13" s="512"/>
      <c r="D13" s="231"/>
      <c r="E13" s="184" t="s">
        <v>17</v>
      </c>
      <c r="F13" s="171"/>
      <c r="G13" s="171"/>
      <c r="H13" s="177"/>
      <c r="I13" s="177"/>
      <c r="J13" s="177"/>
      <c r="K13" s="66"/>
      <c r="L13" s="66"/>
      <c r="M13" s="66"/>
      <c r="N13" s="243"/>
      <c r="O13" s="582"/>
      <c r="P13" s="76" t="s">
        <v>282</v>
      </c>
      <c r="Q13" s="23"/>
      <c r="R13" s="50"/>
      <c r="S13" s="71"/>
      <c r="T13" s="50"/>
    </row>
    <row r="14" spans="1:20" ht="15" customHeight="1" x14ac:dyDescent="0.45">
      <c r="A14" s="765">
        <v>14</v>
      </c>
      <c r="B14" s="165"/>
      <c r="C14" s="512"/>
      <c r="D14" s="231"/>
      <c r="E14" s="184"/>
      <c r="F14" s="171"/>
      <c r="G14" s="171"/>
      <c r="H14" s="177"/>
      <c r="I14" s="177"/>
      <c r="J14" s="177"/>
      <c r="K14" s="514"/>
      <c r="L14" s="514"/>
      <c r="M14" s="514"/>
      <c r="N14" s="243"/>
      <c r="O14" s="582"/>
      <c r="P14" s="72"/>
      <c r="Q14" s="23"/>
      <c r="R14" s="50"/>
      <c r="S14" s="71"/>
      <c r="T14" s="50"/>
    </row>
    <row r="15" spans="1:20" x14ac:dyDescent="0.45">
      <c r="A15" s="765">
        <v>15</v>
      </c>
      <c r="B15" s="165"/>
      <c r="C15" s="512"/>
      <c r="D15" s="231"/>
      <c r="E15" s="184"/>
      <c r="F15" s="171"/>
      <c r="G15" s="171"/>
      <c r="H15" s="177"/>
      <c r="I15" s="177"/>
      <c r="J15" s="177"/>
      <c r="K15" s="177"/>
      <c r="L15" s="177"/>
      <c r="M15" s="177"/>
      <c r="N15" s="243"/>
      <c r="O15" s="582"/>
      <c r="P15" s="72"/>
      <c r="Q15" s="23"/>
      <c r="R15" s="50"/>
      <c r="S15" s="71"/>
      <c r="T15" s="50"/>
    </row>
    <row r="16" spans="1:20" ht="16.149999999999999" thickBot="1" x14ac:dyDescent="0.55000000000000004">
      <c r="A16" s="765">
        <v>16</v>
      </c>
      <c r="B16" s="165"/>
      <c r="C16" s="512"/>
      <c r="D16" s="233" t="s">
        <v>165</v>
      </c>
      <c r="E16" s="184"/>
      <c r="F16" s="171"/>
      <c r="G16" s="171"/>
      <c r="H16" s="177"/>
      <c r="I16" s="177"/>
      <c r="J16" s="177"/>
      <c r="K16" s="177"/>
      <c r="L16" s="177"/>
      <c r="M16" s="177"/>
      <c r="N16" s="243"/>
      <c r="O16" s="582"/>
      <c r="P16" s="72"/>
      <c r="Q16" s="23"/>
      <c r="R16" s="50"/>
      <c r="S16" s="71"/>
      <c r="T16" s="50"/>
    </row>
    <row r="17" spans="1:24" ht="15" customHeight="1" thickBot="1" x14ac:dyDescent="0.5">
      <c r="A17" s="765">
        <v>17</v>
      </c>
      <c r="B17" s="165"/>
      <c r="C17" s="512"/>
      <c r="D17" s="231"/>
      <c r="E17" s="171" t="s">
        <v>248</v>
      </c>
      <c r="F17" s="171"/>
      <c r="G17" s="171"/>
      <c r="H17" s="177"/>
      <c r="I17" s="177"/>
      <c r="J17" s="177"/>
      <c r="K17" s="66"/>
      <c r="L17" s="66"/>
      <c r="M17" s="246">
        <f>M44</f>
        <v>2.7491828799247737E-2</v>
      </c>
      <c r="N17" s="243"/>
      <c r="O17" s="582" t="s">
        <v>927</v>
      </c>
      <c r="P17" s="76" t="s">
        <v>240</v>
      </c>
      <c r="Q17" s="23"/>
      <c r="R17" s="50"/>
      <c r="S17" s="71"/>
      <c r="T17" s="50"/>
    </row>
    <row r="18" spans="1:24" ht="15" customHeight="1" x14ac:dyDescent="0.45">
      <c r="A18" s="765">
        <v>18</v>
      </c>
      <c r="B18" s="165"/>
      <c r="C18" s="512"/>
      <c r="D18" s="231"/>
      <c r="E18" s="171" t="s">
        <v>1048</v>
      </c>
      <c r="F18" s="171"/>
      <c r="G18" s="171"/>
      <c r="H18" s="177"/>
      <c r="I18" s="177"/>
      <c r="J18" s="177"/>
      <c r="K18" s="155"/>
      <c r="L18" s="155"/>
      <c r="M18" s="247">
        <f>IF(L26=0,0,X40)</f>
        <v>1.5424177050590515E-2</v>
      </c>
      <c r="N18" s="243"/>
      <c r="O18" s="582" t="s">
        <v>926</v>
      </c>
      <c r="P18" s="76" t="s">
        <v>241</v>
      </c>
      <c r="Q18" s="50"/>
      <c r="R18" s="50"/>
      <c r="S18" s="71"/>
      <c r="T18" s="50"/>
    </row>
    <row r="19" spans="1:24" ht="15" customHeight="1" thickBot="1" x14ac:dyDescent="0.5">
      <c r="A19" s="765">
        <v>19</v>
      </c>
      <c r="B19" s="165"/>
      <c r="C19" s="512"/>
      <c r="D19" s="231"/>
      <c r="E19" s="184"/>
      <c r="F19" s="171"/>
      <c r="G19" s="171"/>
      <c r="H19" s="177"/>
      <c r="I19" s="177"/>
      <c r="J19" s="177"/>
      <c r="K19" s="177"/>
      <c r="L19" s="177"/>
      <c r="M19" s="177"/>
      <c r="N19" s="243"/>
      <c r="O19" s="582"/>
      <c r="P19" s="7"/>
      <c r="Q19" s="23"/>
      <c r="R19" s="50"/>
      <c r="S19" s="71"/>
      <c r="T19" s="50"/>
    </row>
    <row r="20" spans="1:24" ht="15" customHeight="1" thickBot="1" x14ac:dyDescent="0.5">
      <c r="A20" s="765">
        <v>20</v>
      </c>
      <c r="B20" s="165"/>
      <c r="C20" s="512"/>
      <c r="D20" s="231"/>
      <c r="E20" s="184" t="s">
        <v>247</v>
      </c>
      <c r="F20" s="171"/>
      <c r="G20" s="171"/>
      <c r="H20" s="177"/>
      <c r="I20" s="177"/>
      <c r="J20" s="177"/>
      <c r="K20" s="66"/>
      <c r="L20" s="66"/>
      <c r="M20" s="66"/>
      <c r="N20" s="243"/>
      <c r="O20" s="582"/>
      <c r="P20" s="7"/>
      <c r="Q20" s="23"/>
      <c r="R20" s="50"/>
      <c r="S20" s="71"/>
      <c r="T20" s="50"/>
    </row>
    <row r="21" spans="1:24" ht="15" customHeight="1" thickBot="1" x14ac:dyDescent="0.5">
      <c r="A21" s="765">
        <v>21</v>
      </c>
      <c r="B21" s="165"/>
      <c r="C21" s="512"/>
      <c r="D21" s="231"/>
      <c r="E21" s="184"/>
      <c r="F21" s="171"/>
      <c r="G21" s="171"/>
      <c r="H21" s="177"/>
      <c r="I21" s="177"/>
      <c r="J21" s="177"/>
      <c r="K21" s="177"/>
      <c r="L21" s="177"/>
      <c r="M21" s="177"/>
      <c r="N21" s="243"/>
      <c r="O21" s="582"/>
      <c r="P21" s="7"/>
      <c r="Q21" s="23"/>
      <c r="R21" s="50"/>
      <c r="S21" s="71"/>
      <c r="T21" s="50"/>
    </row>
    <row r="22" spans="1:24" ht="15" customHeight="1" thickBot="1" x14ac:dyDescent="0.5">
      <c r="A22" s="765">
        <v>22</v>
      </c>
      <c r="B22" s="165"/>
      <c r="C22" s="512"/>
      <c r="D22" s="231"/>
      <c r="E22" s="184" t="s">
        <v>18</v>
      </c>
      <c r="F22" s="171"/>
      <c r="G22" s="171"/>
      <c r="H22" s="177"/>
      <c r="I22" s="177"/>
      <c r="J22" s="177"/>
      <c r="K22" s="66"/>
      <c r="L22" s="66"/>
      <c r="M22" s="66"/>
      <c r="N22" s="243"/>
      <c r="O22" s="582"/>
      <c r="P22" s="76" t="s">
        <v>283</v>
      </c>
      <c r="Q22" s="23"/>
      <c r="R22" s="50"/>
      <c r="S22" s="71"/>
      <c r="T22" s="50"/>
    </row>
    <row r="23" spans="1:24" x14ac:dyDescent="0.45">
      <c r="A23" s="765">
        <v>23</v>
      </c>
      <c r="B23" s="165"/>
      <c r="C23" s="512"/>
      <c r="D23" s="231"/>
      <c r="E23" s="767" t="s">
        <v>1024</v>
      </c>
      <c r="F23" s="646"/>
      <c r="G23" s="646"/>
      <c r="H23" s="766"/>
      <c r="I23" s="766"/>
      <c r="J23" s="766"/>
      <c r="K23" s="1137"/>
      <c r="L23" s="1137"/>
      <c r="M23" s="1137"/>
      <c r="N23" s="243"/>
      <c r="O23" s="582"/>
      <c r="P23" s="73"/>
      <c r="Q23" s="10"/>
      <c r="R23" s="74"/>
      <c r="S23" s="75"/>
      <c r="T23" s="50"/>
    </row>
    <row r="24" spans="1:24" ht="30" customHeight="1" x14ac:dyDescent="0.55000000000000004">
      <c r="A24" s="765">
        <v>24</v>
      </c>
      <c r="B24" s="165"/>
      <c r="C24" s="227" t="s">
        <v>1059</v>
      </c>
      <c r="D24" s="427"/>
      <c r="E24" s="229"/>
      <c r="F24" s="426"/>
      <c r="G24" s="426"/>
      <c r="H24" s="426"/>
      <c r="I24" s="426"/>
      <c r="J24" s="166"/>
      <c r="K24" s="166"/>
      <c r="L24" s="513" t="s">
        <v>19</v>
      </c>
      <c r="M24" s="166"/>
      <c r="N24" s="243"/>
      <c r="O24" s="582"/>
      <c r="P24" s="50"/>
      <c r="Q24" s="51"/>
      <c r="R24" s="50"/>
      <c r="S24" s="50"/>
      <c r="T24" s="50"/>
    </row>
    <row r="25" spans="1:24" ht="15" customHeight="1" thickBot="1" x14ac:dyDescent="0.5">
      <c r="A25" s="765">
        <v>25</v>
      </c>
      <c r="B25" s="234"/>
      <c r="C25" s="512"/>
      <c r="D25" s="231"/>
      <c r="E25" s="184"/>
      <c r="F25" s="171"/>
      <c r="G25" s="171"/>
      <c r="H25" s="177"/>
      <c r="I25" s="426"/>
      <c r="J25" s="166"/>
      <c r="K25" s="177"/>
      <c r="L25" s="177"/>
      <c r="M25" s="177"/>
      <c r="N25" s="243"/>
      <c r="O25" s="582"/>
      <c r="P25" s="50"/>
      <c r="Q25" s="51"/>
      <c r="R25" s="20"/>
      <c r="S25" s="50"/>
      <c r="T25" s="50"/>
    </row>
    <row r="26" spans="1:24" ht="15" customHeight="1" thickBot="1" x14ac:dyDescent="0.5">
      <c r="A26" s="765">
        <v>26</v>
      </c>
      <c r="B26" s="234"/>
      <c r="C26" s="181" t="s">
        <v>275</v>
      </c>
      <c r="D26" s="231"/>
      <c r="E26" s="171"/>
      <c r="F26" s="181"/>
      <c r="G26" s="171"/>
      <c r="H26" s="177"/>
      <c r="I26" s="177"/>
      <c r="J26" s="177"/>
      <c r="K26" s="236"/>
      <c r="L26" s="249">
        <f>'S4c.PQ RAB Value Rolled F.'!P29</f>
        <v>3400000</v>
      </c>
      <c r="M26" s="165"/>
      <c r="N26" s="243"/>
      <c r="O26" s="582" t="s">
        <v>924</v>
      </c>
      <c r="P26" s="77" t="s">
        <v>201</v>
      </c>
      <c r="Q26" s="78"/>
      <c r="R26" s="78"/>
      <c r="S26" s="79"/>
      <c r="T26" s="78"/>
      <c r="U26" s="1190" t="s">
        <v>494</v>
      </c>
      <c r="V26" s="1191"/>
      <c r="W26" s="608"/>
      <c r="X26" s="609"/>
    </row>
    <row r="27" spans="1:24" ht="15" customHeight="1" thickBot="1" x14ac:dyDescent="0.5">
      <c r="A27" s="765">
        <v>27</v>
      </c>
      <c r="B27" s="234"/>
      <c r="C27" s="512"/>
      <c r="D27" s="231"/>
      <c r="E27" s="186"/>
      <c r="F27" s="171"/>
      <c r="G27" s="171"/>
      <c r="H27" s="177"/>
      <c r="I27" s="177"/>
      <c r="J27" s="177"/>
      <c r="K27" s="236"/>
      <c r="L27" s="236"/>
      <c r="M27" s="236"/>
      <c r="N27" s="243"/>
      <c r="O27" s="582"/>
      <c r="P27" s="37"/>
      <c r="Q27" s="20"/>
      <c r="R27" s="20"/>
      <c r="S27" s="20"/>
      <c r="T27" s="23"/>
      <c r="U27" s="1192"/>
      <c r="V27" s="1193"/>
      <c r="W27" s="581"/>
      <c r="X27" s="574"/>
    </row>
    <row r="28" spans="1:24" ht="15" customHeight="1" thickBot="1" x14ac:dyDescent="0.5">
      <c r="A28" s="765">
        <v>28</v>
      </c>
      <c r="B28" s="234"/>
      <c r="C28" s="181" t="s">
        <v>257</v>
      </c>
      <c r="D28" s="231"/>
      <c r="E28" s="186"/>
      <c r="F28" s="428"/>
      <c r="G28" s="177"/>
      <c r="H28" s="177"/>
      <c r="I28" s="177"/>
      <c r="J28" s="177"/>
      <c r="K28" s="177"/>
      <c r="L28" s="249">
        <f>'S2.Regulatory Profit '!N9</f>
        <v>61000</v>
      </c>
      <c r="M28" s="236"/>
      <c r="N28" s="243"/>
      <c r="O28" s="582" t="s">
        <v>284</v>
      </c>
      <c r="P28" s="80" t="s">
        <v>2</v>
      </c>
      <c r="Q28" s="81" t="s">
        <v>172</v>
      </c>
      <c r="R28" s="81" t="s">
        <v>173</v>
      </c>
      <c r="S28" s="64" t="s">
        <v>280</v>
      </c>
      <c r="T28" s="65"/>
      <c r="U28" s="1194"/>
      <c r="V28" s="1195"/>
      <c r="W28" s="598" t="s">
        <v>281</v>
      </c>
      <c r="X28" s="612"/>
    </row>
    <row r="29" spans="1:24" ht="15" customHeight="1" x14ac:dyDescent="0.45">
      <c r="A29" s="765">
        <v>29</v>
      </c>
      <c r="B29" s="234"/>
      <c r="C29" s="512"/>
      <c r="D29" s="236"/>
      <c r="E29" s="236"/>
      <c r="F29" s="236"/>
      <c r="G29" s="236"/>
      <c r="H29" s="236"/>
      <c r="I29" s="177"/>
      <c r="J29" s="177"/>
      <c r="K29" s="236"/>
      <c r="L29" s="236"/>
      <c r="M29" s="236"/>
      <c r="N29" s="243"/>
      <c r="O29" s="582"/>
      <c r="P29" s="83"/>
      <c r="Q29" s="81" t="s">
        <v>174</v>
      </c>
      <c r="R29" s="81" t="s">
        <v>175</v>
      </c>
      <c r="S29" s="81" t="s">
        <v>170</v>
      </c>
      <c r="T29" s="843" t="s">
        <v>211</v>
      </c>
      <c r="U29" s="850" t="s">
        <v>495</v>
      </c>
      <c r="V29" s="851">
        <f>' S2b. Crown financing &amp; NDI'!L40</f>
        <v>0</v>
      </c>
      <c r="W29" s="611" t="s">
        <v>170</v>
      </c>
      <c r="X29" s="844" t="s">
        <v>211</v>
      </c>
    </row>
    <row r="30" spans="1:24" ht="15" customHeight="1" x14ac:dyDescent="0.45">
      <c r="A30" s="765">
        <v>30</v>
      </c>
      <c r="B30" s="234"/>
      <c r="C30" s="177"/>
      <c r="D30" s="177"/>
      <c r="E30" s="186"/>
      <c r="F30" s="171" t="s">
        <v>1033</v>
      </c>
      <c r="G30" s="171"/>
      <c r="H30" s="177"/>
      <c r="I30" s="177"/>
      <c r="J30" s="177"/>
      <c r="K30" s="250">
        <f>'S2.Regulatory Profit '!N15+'S2.Regulatory Profit '!N17</f>
        <v>0</v>
      </c>
      <c r="L30" s="236"/>
      <c r="M30" s="236"/>
      <c r="N30" s="243"/>
      <c r="O30" s="582" t="s">
        <v>286</v>
      </c>
      <c r="P30" s="7"/>
      <c r="Q30" s="23"/>
      <c r="R30" s="23"/>
      <c r="S30" s="23"/>
      <c r="T30" s="574"/>
      <c r="U30" s="755"/>
      <c r="V30" s="574"/>
      <c r="W30" s="581"/>
      <c r="X30" s="574"/>
    </row>
    <row r="31" spans="1:24" ht="15" customHeight="1" x14ac:dyDescent="0.45">
      <c r="A31" s="765">
        <v>31</v>
      </c>
      <c r="B31" s="165"/>
      <c r="C31" s="512"/>
      <c r="D31" s="186" t="s">
        <v>202</v>
      </c>
      <c r="E31" s="186"/>
      <c r="F31" s="171" t="s">
        <v>23</v>
      </c>
      <c r="G31" s="171"/>
      <c r="H31" s="177"/>
      <c r="I31" s="177"/>
      <c r="J31" s="177"/>
      <c r="K31" s="251">
        <f>'S4c.PQ RAB Value Rolled F.'!P39</f>
        <v>0</v>
      </c>
      <c r="L31" s="236"/>
      <c r="M31" s="236"/>
      <c r="N31" s="243"/>
      <c r="O31" s="582" t="s">
        <v>130</v>
      </c>
      <c r="P31" s="85" t="s">
        <v>277</v>
      </c>
      <c r="Q31" s="18">
        <v>365</v>
      </c>
      <c r="R31" s="86">
        <f>$K$3-Q31</f>
        <v>43373</v>
      </c>
      <c r="S31" s="87">
        <f>-L26</f>
        <v>-3400000</v>
      </c>
      <c r="T31" s="619">
        <f>S31/(1+T$38)^((365-$Q31)/365)</f>
        <v>-3400000</v>
      </c>
      <c r="U31" s="854">
        <f>S31+V29</f>
        <v>-3400000</v>
      </c>
      <c r="V31" s="853">
        <f>U31/(1+V$38)^((365-$Q31)/365)</f>
        <v>-3400000</v>
      </c>
      <c r="W31" s="618">
        <f>U31</f>
        <v>-3400000</v>
      </c>
      <c r="X31" s="619">
        <f>W31/(1+X$38)^((365-$Q31)/365)</f>
        <v>-3400000</v>
      </c>
    </row>
    <row r="32" spans="1:24" ht="15" customHeight="1" x14ac:dyDescent="0.45">
      <c r="A32" s="765">
        <v>32</v>
      </c>
      <c r="B32" s="165"/>
      <c r="C32" s="512"/>
      <c r="D32" s="186" t="s">
        <v>5</v>
      </c>
      <c r="E32" s="186"/>
      <c r="F32" s="171" t="s">
        <v>24</v>
      </c>
      <c r="G32" s="171"/>
      <c r="H32" s="177"/>
      <c r="I32" s="177"/>
      <c r="J32" s="177"/>
      <c r="K32" s="251">
        <f>'S4c.PQ RAB Value Rolled F.'!P44</f>
        <v>0</v>
      </c>
      <c r="L32" s="236"/>
      <c r="M32" s="236"/>
      <c r="N32" s="243"/>
      <c r="O32" s="582" t="s">
        <v>130</v>
      </c>
      <c r="P32" s="85" t="s">
        <v>205</v>
      </c>
      <c r="Q32" s="18">
        <v>182</v>
      </c>
      <c r="R32" s="86">
        <f>$K$3-Q32</f>
        <v>43556</v>
      </c>
      <c r="S32" s="87">
        <f>-L35</f>
        <v>31370.591999999997</v>
      </c>
      <c r="T32" s="619">
        <f t="shared" ref="T32:T35" si="0">S32/(1+T$38)^((365-$Q32)/365)</f>
        <v>30946.917079770086</v>
      </c>
      <c r="U32" s="854">
        <f>S32</f>
        <v>31370.591999999997</v>
      </c>
      <c r="V32" s="856">
        <f>U32/(1+V$38)^((365-$Q32)/365)</f>
        <v>30946.917079770086</v>
      </c>
      <c r="W32" s="618">
        <f>U32+(M92*M48)</f>
        <v>47050.591999999997</v>
      </c>
      <c r="X32" s="619">
        <f>W32/(1+X$38)^((365-$Q32)/365)</f>
        <v>46690.899015360796</v>
      </c>
    </row>
    <row r="33" spans="1:24" ht="15" customHeight="1" x14ac:dyDescent="0.45">
      <c r="A33" s="765">
        <v>33</v>
      </c>
      <c r="B33" s="165"/>
      <c r="C33" s="512"/>
      <c r="D33" s="186" t="s">
        <v>202</v>
      </c>
      <c r="E33" s="186"/>
      <c r="F33" s="171" t="s">
        <v>31</v>
      </c>
      <c r="G33" s="428"/>
      <c r="H33" s="177"/>
      <c r="I33" s="177"/>
      <c r="J33" s="177"/>
      <c r="K33" s="252">
        <f>'S2.Regulatory Profit '!N29</f>
        <v>18629.408000000003</v>
      </c>
      <c r="L33" s="236"/>
      <c r="M33" s="236"/>
      <c r="N33" s="243"/>
      <c r="O33" s="582" t="s">
        <v>286</v>
      </c>
      <c r="P33" s="85" t="s">
        <v>257</v>
      </c>
      <c r="Q33" s="18">
        <v>148</v>
      </c>
      <c r="R33" s="86">
        <f>$K$3-Q33</f>
        <v>43590</v>
      </c>
      <c r="S33" s="90">
        <f>L28</f>
        <v>61000</v>
      </c>
      <c r="T33" s="619">
        <f t="shared" si="0"/>
        <v>60024.333714962217</v>
      </c>
      <c r="U33" s="854">
        <f>S33</f>
        <v>61000</v>
      </c>
      <c r="V33" s="853">
        <f>U33/(1+V$38)^((365-$Q33)/365)</f>
        <v>60024.333714962217</v>
      </c>
      <c r="W33" s="618">
        <f>U33-M92</f>
        <v>5000</v>
      </c>
      <c r="X33" s="619">
        <f>W33/(1+X$38)^((365-$Q33)/365)</f>
        <v>4954.7064514556587</v>
      </c>
    </row>
    <row r="34" spans="1:24" ht="15" customHeight="1" thickBot="1" x14ac:dyDescent="0.5">
      <c r="A34" s="765">
        <v>34</v>
      </c>
      <c r="B34" s="165"/>
      <c r="C34" s="512"/>
      <c r="D34" s="186" t="s">
        <v>5</v>
      </c>
      <c r="E34" s="186"/>
      <c r="F34" s="237" t="s">
        <v>204</v>
      </c>
      <c r="G34" s="171"/>
      <c r="H34" s="177"/>
      <c r="I34" s="177"/>
      <c r="J34" s="177"/>
      <c r="K34" s="250">
        <f>'S2.Regulatory Profit '!N10+'S2.Regulatory Profit '!N11</f>
        <v>50000</v>
      </c>
      <c r="L34" s="236"/>
      <c r="M34" s="236"/>
      <c r="N34" s="243"/>
      <c r="O34" s="582" t="s">
        <v>286</v>
      </c>
      <c r="P34" s="85" t="s">
        <v>171</v>
      </c>
      <c r="Q34" s="18">
        <v>0</v>
      </c>
      <c r="R34" s="86">
        <f>$K$3-Q34</f>
        <v>43738</v>
      </c>
      <c r="S34" s="87">
        <f>-L37</f>
        <v>0</v>
      </c>
      <c r="T34" s="619">
        <f t="shared" si="0"/>
        <v>0</v>
      </c>
      <c r="U34" s="854">
        <f>S34</f>
        <v>0</v>
      </c>
      <c r="V34" s="853">
        <f>U34/(1+V$38)^((365-$Q34)/365)</f>
        <v>0</v>
      </c>
      <c r="W34" s="618">
        <f>U34</f>
        <v>0</v>
      </c>
      <c r="X34" s="619">
        <f>W34/(1+X$38)^((365-$Q34)/365)</f>
        <v>0</v>
      </c>
    </row>
    <row r="35" spans="1:24" ht="15" customHeight="1" thickBot="1" x14ac:dyDescent="0.5">
      <c r="A35" s="765">
        <v>35</v>
      </c>
      <c r="B35" s="165"/>
      <c r="C35" s="184" t="s">
        <v>205</v>
      </c>
      <c r="D35" s="236"/>
      <c r="E35" s="428"/>
      <c r="F35" s="171"/>
      <c r="G35" s="177"/>
      <c r="H35" s="177"/>
      <c r="I35" s="177"/>
      <c r="J35" s="177"/>
      <c r="K35" s="236"/>
      <c r="L35" s="249">
        <f>K30+K31-K32+K33-K34</f>
        <v>-31370.591999999997</v>
      </c>
      <c r="M35" s="236"/>
      <c r="N35" s="243"/>
      <c r="O35" s="582"/>
      <c r="P35" s="85" t="s">
        <v>27</v>
      </c>
      <c r="Q35" s="18">
        <v>0</v>
      </c>
      <c r="R35" s="86">
        <f>$K$3-Q35</f>
        <v>43738</v>
      </c>
      <c r="S35" s="87">
        <f>L41</f>
        <v>3400000</v>
      </c>
      <c r="T35" s="619">
        <f t="shared" si="0"/>
        <v>3309028.7481636945</v>
      </c>
      <c r="U35" s="854">
        <f>S35</f>
        <v>3400000</v>
      </c>
      <c r="V35" s="853">
        <f>U35/(1+V$38)^((365-$Q35)/365)</f>
        <v>3309028.7481636945</v>
      </c>
      <c r="W35" s="618">
        <f>U35</f>
        <v>3400000</v>
      </c>
      <c r="X35" s="619">
        <f>W35/(1+X$38)^((365-$Q35)/365)</f>
        <v>3348354.3890747884</v>
      </c>
    </row>
    <row r="36" spans="1:24" ht="15" customHeight="1" thickBot="1" x14ac:dyDescent="0.5">
      <c r="A36" s="765">
        <v>36</v>
      </c>
      <c r="B36" s="165"/>
      <c r="C36" s="236"/>
      <c r="D36" s="236"/>
      <c r="E36" s="236"/>
      <c r="F36" s="236"/>
      <c r="G36" s="236"/>
      <c r="H36" s="236"/>
      <c r="I36" s="177"/>
      <c r="J36" s="177"/>
      <c r="K36" s="236"/>
      <c r="L36" s="236"/>
      <c r="M36" s="236"/>
      <c r="N36" s="243"/>
      <c r="O36" s="582"/>
      <c r="P36" s="91"/>
      <c r="Q36" s="18"/>
      <c r="R36" s="18"/>
      <c r="S36" s="20"/>
      <c r="T36" s="574"/>
      <c r="U36" s="755"/>
      <c r="V36" s="574"/>
      <c r="W36" s="581"/>
      <c r="X36" s="574"/>
    </row>
    <row r="37" spans="1:24" ht="15" customHeight="1" thickBot="1" x14ac:dyDescent="0.6">
      <c r="A37" s="765">
        <v>37</v>
      </c>
      <c r="B37" s="165"/>
      <c r="C37" s="181" t="s">
        <v>45</v>
      </c>
      <c r="D37" s="427"/>
      <c r="E37" s="428"/>
      <c r="F37" s="171"/>
      <c r="G37" s="177"/>
      <c r="H37" s="177"/>
      <c r="I37" s="177"/>
      <c r="J37" s="227"/>
      <c r="K37" s="227"/>
      <c r="L37" s="249">
        <f>'S2.Regulatory Profit '!N27</f>
        <v>0</v>
      </c>
      <c r="M37" s="236"/>
      <c r="N37" s="243"/>
      <c r="O37" s="582" t="s">
        <v>287</v>
      </c>
      <c r="P37" s="91"/>
      <c r="Q37" s="18"/>
      <c r="R37" s="23"/>
      <c r="S37" s="92" t="s">
        <v>213</v>
      </c>
      <c r="T37" s="633">
        <f>0.1*SIGN(SUM(S31:S35))</f>
        <v>0.1</v>
      </c>
      <c r="U37" s="632"/>
      <c r="V37" s="633">
        <f>0.1*SIGN(SUM(U31:U35))</f>
        <v>0.1</v>
      </c>
      <c r="W37" s="581"/>
      <c r="X37" s="633">
        <f>0.1*SIGN(SUM(W31:W35))</f>
        <v>0.1</v>
      </c>
    </row>
    <row r="38" spans="1:24" ht="15" customHeight="1" x14ac:dyDescent="0.45">
      <c r="A38" s="765">
        <v>38</v>
      </c>
      <c r="B38" s="234"/>
      <c r="C38" s="512"/>
      <c r="D38" s="236"/>
      <c r="E38" s="236"/>
      <c r="F38" s="236"/>
      <c r="G38" s="236"/>
      <c r="H38" s="236"/>
      <c r="I38" s="177"/>
      <c r="J38" s="177"/>
      <c r="K38" s="236"/>
      <c r="L38" s="236"/>
      <c r="M38" s="236"/>
      <c r="N38" s="243"/>
      <c r="O38" s="582"/>
      <c r="P38" s="91"/>
      <c r="Q38" s="18"/>
      <c r="R38" s="23"/>
      <c r="S38" s="92" t="s">
        <v>212</v>
      </c>
      <c r="T38" s="635">
        <f>XIRR(S31:S35,$R31:$R35,T37)</f>
        <v>2.7491828799247737E-2</v>
      </c>
      <c r="U38" s="634"/>
      <c r="V38" s="635">
        <f>XIRR(U31:U35,$R31:$R35,V37)</f>
        <v>2.7491828799247737E-2</v>
      </c>
      <c r="W38" s="581"/>
      <c r="X38" s="635">
        <f>XIRR(W31:W35,$R31:$R35,X37)</f>
        <v>1.5424177050590515E-2</v>
      </c>
    </row>
    <row r="39" spans="1:24" ht="15" customHeight="1" x14ac:dyDescent="0.45">
      <c r="A39" s="765">
        <v>39</v>
      </c>
      <c r="B39" s="165"/>
      <c r="C39" s="512"/>
      <c r="D39" s="231"/>
      <c r="E39" s="184"/>
      <c r="F39" s="171" t="s">
        <v>25</v>
      </c>
      <c r="G39" s="171"/>
      <c r="H39" s="177"/>
      <c r="I39" s="177"/>
      <c r="J39" s="177"/>
      <c r="K39" s="251">
        <f>'S4c.PQ RAB Value Rolled F.'!P50</f>
        <v>834976</v>
      </c>
      <c r="L39" s="236"/>
      <c r="M39" s="236"/>
      <c r="N39" s="243"/>
      <c r="O39" s="582" t="s">
        <v>130</v>
      </c>
      <c r="P39" s="7"/>
      <c r="Q39" s="23"/>
      <c r="R39" s="23"/>
      <c r="S39" s="106" t="s">
        <v>214</v>
      </c>
      <c r="T39" s="624">
        <f>SUM(T31:T35)</f>
        <v>-1.0415734723210335E-3</v>
      </c>
      <c r="U39" s="623"/>
      <c r="V39" s="624">
        <f>SUM(V31:V35)</f>
        <v>-1.0415734723210335E-3</v>
      </c>
      <c r="W39" s="581"/>
      <c r="X39" s="624">
        <f>SUM(X31:X35)</f>
        <v>-5.4583949968218803E-3</v>
      </c>
    </row>
    <row r="40" spans="1:24" ht="15" customHeight="1" thickBot="1" x14ac:dyDescent="0.5">
      <c r="A40" s="765">
        <v>40</v>
      </c>
      <c r="B40" s="234"/>
      <c r="C40" s="512"/>
      <c r="D40" s="186" t="s">
        <v>5</v>
      </c>
      <c r="E40" s="186"/>
      <c r="F40" s="171" t="s">
        <v>26</v>
      </c>
      <c r="G40" s="171"/>
      <c r="H40" s="177"/>
      <c r="I40" s="177"/>
      <c r="J40" s="177"/>
      <c r="K40" s="251">
        <f>'S4c.PQ RAB Value Rolled F.'!P48</f>
        <v>-2565024</v>
      </c>
      <c r="L40" s="236"/>
      <c r="M40" s="236"/>
      <c r="N40" s="243"/>
      <c r="O40" s="582" t="s">
        <v>130</v>
      </c>
      <c r="P40" s="7"/>
      <c r="Q40" s="23"/>
      <c r="R40" s="23"/>
      <c r="S40" s="92" t="s">
        <v>139</v>
      </c>
      <c r="T40" s="635">
        <f>IF(ABS(T39)&lt;0.01,T38,"ERROR")</f>
        <v>2.7491828799247737E-2</v>
      </c>
      <c r="U40" s="634"/>
      <c r="V40" s="635">
        <f>IF(ABS(V39)&lt;0.01,V38,"ERROR")</f>
        <v>2.7491828799247737E-2</v>
      </c>
      <c r="W40" s="581"/>
      <c r="X40" s="635">
        <f>IF(ABS(X39)&lt;0.01,X38,"ERROR")</f>
        <v>1.5424177050590515E-2</v>
      </c>
    </row>
    <row r="41" spans="1:24" ht="15" customHeight="1" thickBot="1" x14ac:dyDescent="0.5">
      <c r="A41" s="765">
        <v>41</v>
      </c>
      <c r="B41" s="165"/>
      <c r="C41" s="184" t="s">
        <v>276</v>
      </c>
      <c r="D41" s="231"/>
      <c r="E41" s="171"/>
      <c r="F41" s="171"/>
      <c r="G41" s="171"/>
      <c r="H41" s="177"/>
      <c r="I41" s="177"/>
      <c r="J41" s="177"/>
      <c r="K41" s="236"/>
      <c r="L41" s="249">
        <f>K39-K40</f>
        <v>3400000</v>
      </c>
      <c r="M41" s="236"/>
      <c r="N41" s="163"/>
      <c r="O41" s="582"/>
      <c r="P41" s="7"/>
      <c r="Q41" s="23"/>
      <c r="R41" s="23"/>
      <c r="S41" s="23"/>
      <c r="T41" s="574"/>
      <c r="V41" s="574"/>
      <c r="W41" s="755"/>
      <c r="X41" s="574"/>
    </row>
    <row r="42" spans="1:24" ht="15" customHeight="1" thickBot="1" x14ac:dyDescent="0.5">
      <c r="A42" s="765">
        <v>42</v>
      </c>
      <c r="B42" s="165"/>
      <c r="C42" s="512"/>
      <c r="D42" s="231"/>
      <c r="E42" s="186"/>
      <c r="F42" s="171"/>
      <c r="G42" s="171"/>
      <c r="H42" s="177"/>
      <c r="I42" s="177"/>
      <c r="J42" s="177"/>
      <c r="K42" s="177"/>
      <c r="L42" s="177"/>
      <c r="M42" s="236"/>
      <c r="N42" s="243"/>
      <c r="O42" s="582"/>
      <c r="P42" s="94" t="s">
        <v>2</v>
      </c>
      <c r="Q42" s="81" t="s">
        <v>172</v>
      </c>
      <c r="R42" s="81" t="s">
        <v>173</v>
      </c>
      <c r="S42" s="64" t="s">
        <v>280</v>
      </c>
      <c r="T42" s="82"/>
      <c r="U42" s="857" t="s">
        <v>494</v>
      </c>
      <c r="V42" s="577"/>
      <c r="W42" s="575"/>
      <c r="X42" s="577"/>
    </row>
    <row r="43" spans="1:24" s="755" customFormat="1" ht="15" customHeight="1" thickBot="1" x14ac:dyDescent="0.5">
      <c r="A43" s="765">
        <v>43</v>
      </c>
      <c r="B43" s="641"/>
      <c r="C43" s="789"/>
      <c r="D43" s="675" t="s">
        <v>465</v>
      </c>
      <c r="E43" s="654"/>
      <c r="F43" s="646"/>
      <c r="G43" s="646"/>
      <c r="H43" s="766"/>
      <c r="I43" s="766"/>
      <c r="J43" s="766"/>
      <c r="K43" s="766"/>
      <c r="L43" s="766"/>
      <c r="M43" s="253">
        <f>IF(L26=0,0,T40)</f>
        <v>2.7491828799247737E-2</v>
      </c>
      <c r="N43" s="686"/>
      <c r="O43" s="582"/>
      <c r="P43" s="625"/>
      <c r="Q43" s="611"/>
      <c r="R43" s="611"/>
      <c r="S43" s="790"/>
      <c r="T43" s="791"/>
      <c r="V43" s="609"/>
    </row>
    <row r="44" spans="1:24" ht="15" customHeight="1" thickBot="1" x14ac:dyDescent="0.6">
      <c r="A44" s="765">
        <v>44</v>
      </c>
      <c r="B44" s="165"/>
      <c r="C44" s="227"/>
      <c r="D44" s="231" t="s">
        <v>165</v>
      </c>
      <c r="E44" s="229"/>
      <c r="F44" s="238"/>
      <c r="G44" s="238"/>
      <c r="H44" s="165"/>
      <c r="I44" s="165"/>
      <c r="J44" s="165"/>
      <c r="K44" s="165"/>
      <c r="L44" s="165"/>
      <c r="M44" s="253">
        <f>IF(L26=0,0,V38)</f>
        <v>2.7491828799247737E-2</v>
      </c>
      <c r="N44" s="243"/>
      <c r="O44" s="582" t="s">
        <v>925</v>
      </c>
      <c r="P44" s="95"/>
      <c r="Q44" s="81" t="s">
        <v>174</v>
      </c>
      <c r="R44" s="81" t="s">
        <v>175</v>
      </c>
      <c r="S44" s="81" t="s">
        <v>170</v>
      </c>
      <c r="T44" s="84" t="s">
        <v>211</v>
      </c>
      <c r="U44" s="611" t="s">
        <v>170</v>
      </c>
      <c r="V44" s="844" t="s">
        <v>211</v>
      </c>
      <c r="W44" s="755"/>
      <c r="X44" s="755"/>
    </row>
    <row r="45" spans="1:24" ht="15" customHeight="1" x14ac:dyDescent="0.55000000000000004">
      <c r="A45" s="765">
        <v>45</v>
      </c>
      <c r="B45" s="165"/>
      <c r="C45" s="227"/>
      <c r="D45" s="427"/>
      <c r="E45" s="229"/>
      <c r="F45" s="238"/>
      <c r="G45" s="238"/>
      <c r="H45" s="165"/>
      <c r="I45" s="165"/>
      <c r="J45" s="165"/>
      <c r="K45" s="165"/>
      <c r="L45" s="165"/>
      <c r="M45" s="165"/>
      <c r="N45" s="243"/>
      <c r="O45" s="582"/>
      <c r="P45" s="7"/>
      <c r="Q45" s="23"/>
      <c r="R45" s="23"/>
      <c r="S45" s="23"/>
      <c r="T45" s="8"/>
      <c r="U45" s="755"/>
      <c r="V45" s="574"/>
      <c r="W45" s="755"/>
      <c r="X45" s="755"/>
    </row>
    <row r="46" spans="1:24" ht="15" customHeight="1" x14ac:dyDescent="0.55000000000000004">
      <c r="A46" s="765">
        <v>46</v>
      </c>
      <c r="B46" s="165"/>
      <c r="C46" s="227"/>
      <c r="D46" s="427"/>
      <c r="E46" s="229"/>
      <c r="F46" s="238" t="s">
        <v>28</v>
      </c>
      <c r="G46" s="238"/>
      <c r="H46" s="165"/>
      <c r="I46" s="165"/>
      <c r="J46" s="165"/>
      <c r="K46" s="165"/>
      <c r="L46" s="165"/>
      <c r="M46" s="254">
        <v>0.28999999999999998</v>
      </c>
      <c r="N46" s="243"/>
      <c r="O46" s="582"/>
      <c r="P46" s="96" t="s">
        <v>176</v>
      </c>
      <c r="Q46" s="87">
        <v>365</v>
      </c>
      <c r="R46" s="86">
        <f t="shared" ref="R46:R74" si="1">K$3-Q46</f>
        <v>43373</v>
      </c>
      <c r="S46" s="87">
        <f>-L26</f>
        <v>-3400000</v>
      </c>
      <c r="T46" s="89" t="e">
        <f>S46/(1+T$77)^((365-$Q46)/365)</f>
        <v>#VALUE!</v>
      </c>
      <c r="U46" s="858">
        <f>S46+V29</f>
        <v>-3400000</v>
      </c>
      <c r="V46" s="619" t="e">
        <f>U46/(1+V$77)^((365-$Q46)/365)</f>
        <v>#VALUE!</v>
      </c>
      <c r="W46" s="755"/>
      <c r="X46" s="755"/>
    </row>
    <row r="47" spans="1:24" ht="15" customHeight="1" x14ac:dyDescent="0.55000000000000004">
      <c r="A47" s="765">
        <v>47</v>
      </c>
      <c r="B47" s="165"/>
      <c r="C47" s="227"/>
      <c r="D47" s="427"/>
      <c r="E47" s="229"/>
      <c r="F47" s="238" t="s">
        <v>29</v>
      </c>
      <c r="G47" s="238"/>
      <c r="H47" s="165"/>
      <c r="I47" s="165"/>
      <c r="J47" s="165"/>
      <c r="K47" s="165"/>
      <c r="L47" s="165"/>
      <c r="M47" s="60">
        <v>3.2899999999999999E-2</v>
      </c>
      <c r="N47" s="243"/>
      <c r="O47" s="582"/>
      <c r="P47" s="96" t="s">
        <v>177</v>
      </c>
      <c r="Q47" s="87">
        <v>350</v>
      </c>
      <c r="R47" s="86">
        <f t="shared" si="1"/>
        <v>43388</v>
      </c>
      <c r="S47" s="87">
        <f>-M59</f>
        <v>0</v>
      </c>
      <c r="T47" s="89" t="e">
        <f>S47/(1+T$77)^((365-$Q47)/365)</f>
        <v>#VALUE!</v>
      </c>
      <c r="U47" s="858">
        <f t="shared" ref="U47:U74" si="2">S47</f>
        <v>0</v>
      </c>
      <c r="V47" s="619" t="e">
        <f>U47/(1+V$77)^((365-$Q47)/365)</f>
        <v>#VALUE!</v>
      </c>
      <c r="W47" s="755"/>
      <c r="X47" s="755"/>
    </row>
    <row r="48" spans="1:24" ht="15" customHeight="1" x14ac:dyDescent="0.55000000000000004">
      <c r="A48" s="765">
        <v>48</v>
      </c>
      <c r="B48" s="165"/>
      <c r="C48" s="227"/>
      <c r="D48" s="427"/>
      <c r="E48" s="229"/>
      <c r="F48" s="238" t="s">
        <v>30</v>
      </c>
      <c r="G48" s="238"/>
      <c r="H48" s="165"/>
      <c r="I48" s="165"/>
      <c r="J48" s="165"/>
      <c r="K48" s="165"/>
      <c r="L48" s="165"/>
      <c r="M48" s="256">
        <f>'S3.Regulatory Tax Allowance '!H38</f>
        <v>0.28000000000000003</v>
      </c>
      <c r="N48" s="243"/>
      <c r="O48" s="582" t="s">
        <v>131</v>
      </c>
      <c r="P48" s="96" t="s">
        <v>178</v>
      </c>
      <c r="Q48" s="87">
        <v>320</v>
      </c>
      <c r="R48" s="86">
        <f t="shared" si="1"/>
        <v>43418</v>
      </c>
      <c r="S48" s="87">
        <f>-M60</f>
        <v>0</v>
      </c>
      <c r="T48" s="89" t="e">
        <f>S48/(1+T$77)^((365-$Q48)/365)</f>
        <v>#VALUE!</v>
      </c>
      <c r="U48" s="858">
        <f t="shared" si="2"/>
        <v>0</v>
      </c>
      <c r="V48" s="619" t="e">
        <f>U48/(1+V$77)^((365-$Q48)/365)</f>
        <v>#VALUE!</v>
      </c>
      <c r="W48" s="755"/>
      <c r="X48" s="755"/>
    </row>
    <row r="49" spans="1:24" ht="15" customHeight="1" x14ac:dyDescent="0.55000000000000004">
      <c r="A49" s="765">
        <v>49</v>
      </c>
      <c r="B49" s="165"/>
      <c r="C49" s="227"/>
      <c r="D49" s="427"/>
      <c r="E49" s="229"/>
      <c r="F49" s="238" t="s">
        <v>1052</v>
      </c>
      <c r="G49" s="238"/>
      <c r="H49" s="165"/>
      <c r="I49" s="165"/>
      <c r="J49" s="165"/>
      <c r="K49" s="165"/>
      <c r="L49" s="165"/>
      <c r="M49" s="1152">
        <f>' S2b. Crown financing &amp; NDI'!J47/' S2b. Crown financing &amp; NDI'!J45</f>
        <v>0.70588235294117652</v>
      </c>
      <c r="N49" s="243"/>
      <c r="O49" s="583"/>
      <c r="P49" s="96" t="s">
        <v>179</v>
      </c>
      <c r="Q49" s="87">
        <v>289</v>
      </c>
      <c r="R49" s="86">
        <f t="shared" si="1"/>
        <v>43449</v>
      </c>
      <c r="S49" s="87">
        <f>-M61</f>
        <v>0</v>
      </c>
      <c r="T49" s="89" t="e">
        <f>S49/(1+T$77)^((365-$Q49)/365)</f>
        <v>#VALUE!</v>
      </c>
      <c r="U49" s="858">
        <f t="shared" si="2"/>
        <v>0</v>
      </c>
      <c r="V49" s="619" t="e">
        <f>U49/(1+V$77)^((365-$Q49)/365)</f>
        <v>#VALUE!</v>
      </c>
      <c r="W49" s="755"/>
      <c r="X49" s="755"/>
    </row>
    <row r="50" spans="1:24" s="755" customFormat="1" ht="15" customHeight="1" thickBot="1" x14ac:dyDescent="0.6">
      <c r="A50" s="765">
        <v>50</v>
      </c>
      <c r="B50" s="641"/>
      <c r="C50" s="671"/>
      <c r="D50" s="672"/>
      <c r="E50" s="673"/>
      <c r="F50" s="682"/>
      <c r="G50" s="682"/>
      <c r="H50" s="641"/>
      <c r="I50" s="641"/>
      <c r="J50" s="641"/>
      <c r="K50" s="641"/>
      <c r="L50" s="641"/>
      <c r="M50" s="1151"/>
      <c r="N50" s="686"/>
      <c r="O50" s="583"/>
      <c r="P50" s="627"/>
      <c r="Q50" s="617"/>
      <c r="R50" s="616"/>
      <c r="S50" s="617"/>
      <c r="T50" s="619"/>
      <c r="U50" s="858"/>
      <c r="V50" s="619"/>
    </row>
    <row r="51" spans="1:24" ht="15" customHeight="1" thickBot="1" x14ac:dyDescent="0.6">
      <c r="A51" s="765">
        <v>51</v>
      </c>
      <c r="B51" s="165"/>
      <c r="C51" s="227"/>
      <c r="D51" s="231" t="s">
        <v>1095</v>
      </c>
      <c r="E51" s="229"/>
      <c r="F51" s="238"/>
      <c r="G51" s="238"/>
      <c r="H51" s="165"/>
      <c r="I51" s="165"/>
      <c r="J51" s="165"/>
      <c r="K51" s="165"/>
      <c r="L51" s="165"/>
      <c r="M51" s="253">
        <f>M44-($M$46*$M$47*$M$48*$M$49)</f>
        <v>2.5606078211012441E-2</v>
      </c>
      <c r="N51" s="243"/>
      <c r="O51" s="582" t="s">
        <v>133</v>
      </c>
      <c r="P51" s="96" t="s">
        <v>180</v>
      </c>
      <c r="Q51" s="87">
        <v>259</v>
      </c>
      <c r="R51" s="86">
        <f t="shared" si="1"/>
        <v>43479</v>
      </c>
      <c r="S51" s="87">
        <f t="shared" ref="S51:S59" si="3">-M62</f>
        <v>0</v>
      </c>
      <c r="T51" s="89" t="e">
        <f t="shared" ref="T51:T74" si="4">S51/(1+T$77)^((365-$Q51)/365)</f>
        <v>#VALUE!</v>
      </c>
      <c r="U51" s="858">
        <f t="shared" si="2"/>
        <v>0</v>
      </c>
      <c r="V51" s="619" t="e">
        <f t="shared" ref="V51:V74" si="5">U51/(1+V$77)^((365-$Q51)/365)</f>
        <v>#VALUE!</v>
      </c>
      <c r="W51" s="755"/>
      <c r="X51" s="755"/>
    </row>
    <row r="52" spans="1:24" ht="15" customHeight="1" x14ac:dyDescent="0.55000000000000004">
      <c r="A52" s="765">
        <v>52</v>
      </c>
      <c r="B52" s="165"/>
      <c r="C52" s="227"/>
      <c r="D52" s="165"/>
      <c r="E52" s="165"/>
      <c r="F52" s="165"/>
      <c r="G52" s="165"/>
      <c r="H52" s="165"/>
      <c r="I52" s="165"/>
      <c r="J52" s="165"/>
      <c r="K52" s="165"/>
      <c r="L52" s="165"/>
      <c r="M52" s="257"/>
      <c r="N52" s="243"/>
      <c r="O52" s="582"/>
      <c r="P52" s="96" t="s">
        <v>181</v>
      </c>
      <c r="Q52" s="87">
        <v>228</v>
      </c>
      <c r="R52" s="86">
        <f t="shared" si="1"/>
        <v>43510</v>
      </c>
      <c r="S52" s="87">
        <f t="shared" si="3"/>
        <v>0</v>
      </c>
      <c r="T52" s="89" t="e">
        <f t="shared" si="4"/>
        <v>#VALUE!</v>
      </c>
      <c r="U52" s="858">
        <f t="shared" si="2"/>
        <v>0</v>
      </c>
      <c r="V52" s="619" t="e">
        <f t="shared" si="5"/>
        <v>#VALUE!</v>
      </c>
      <c r="W52" s="755"/>
      <c r="X52" s="755"/>
    </row>
    <row r="53" spans="1:24" ht="14.25" customHeight="1" x14ac:dyDescent="0.55000000000000004">
      <c r="A53" s="765">
        <v>53</v>
      </c>
      <c r="B53" s="234"/>
      <c r="C53" s="227" t="s">
        <v>1060</v>
      </c>
      <c r="D53" s="427"/>
      <c r="E53" s="229"/>
      <c r="F53" s="238"/>
      <c r="G53" s="238"/>
      <c r="H53" s="426"/>
      <c r="I53" s="165"/>
      <c r="J53" s="165"/>
      <c r="K53" s="165"/>
      <c r="L53" s="172"/>
      <c r="M53" s="165"/>
      <c r="N53" s="163"/>
      <c r="O53" s="582"/>
      <c r="P53" s="96" t="s">
        <v>182</v>
      </c>
      <c r="Q53" s="87">
        <v>197</v>
      </c>
      <c r="R53" s="86">
        <f t="shared" si="1"/>
        <v>43541</v>
      </c>
      <c r="S53" s="87">
        <f t="shared" si="3"/>
        <v>0</v>
      </c>
      <c r="T53" s="89" t="e">
        <f t="shared" si="4"/>
        <v>#VALUE!</v>
      </c>
      <c r="U53" s="858">
        <f t="shared" si="2"/>
        <v>0</v>
      </c>
      <c r="V53" s="619" t="e">
        <f t="shared" si="5"/>
        <v>#VALUE!</v>
      </c>
      <c r="W53" s="755"/>
      <c r="X53" s="755"/>
    </row>
    <row r="54" spans="1:24" ht="14.25" customHeight="1" thickBot="1" x14ac:dyDescent="0.6">
      <c r="A54" s="765">
        <v>54</v>
      </c>
      <c r="B54" s="234"/>
      <c r="C54" s="227"/>
      <c r="D54" s="427"/>
      <c r="E54" s="229"/>
      <c r="F54" s="238"/>
      <c r="G54" s="238"/>
      <c r="H54" s="513"/>
      <c r="I54" s="165"/>
      <c r="J54" s="165"/>
      <c r="K54" s="165"/>
      <c r="L54" s="172"/>
      <c r="M54" s="165"/>
      <c r="N54" s="163"/>
      <c r="O54" s="582"/>
      <c r="P54" s="96" t="s">
        <v>183</v>
      </c>
      <c r="Q54" s="87">
        <v>167</v>
      </c>
      <c r="R54" s="86">
        <f t="shared" si="1"/>
        <v>43571</v>
      </c>
      <c r="S54" s="87">
        <f t="shared" si="3"/>
        <v>0</v>
      </c>
      <c r="T54" s="89" t="e">
        <f t="shared" si="4"/>
        <v>#VALUE!</v>
      </c>
      <c r="U54" s="858">
        <f t="shared" si="2"/>
        <v>0</v>
      </c>
      <c r="V54" s="619" t="e">
        <f t="shared" si="5"/>
        <v>#VALUE!</v>
      </c>
      <c r="W54" s="755"/>
      <c r="X54" s="755"/>
    </row>
    <row r="55" spans="1:24" ht="15" customHeight="1" thickBot="1" x14ac:dyDescent="0.6">
      <c r="A55" s="765">
        <v>55</v>
      </c>
      <c r="B55" s="165"/>
      <c r="C55" s="227"/>
      <c r="D55" s="427"/>
      <c r="E55" s="181" t="s">
        <v>277</v>
      </c>
      <c r="F55" s="181"/>
      <c r="G55" s="165"/>
      <c r="H55" s="165"/>
      <c r="I55" s="165"/>
      <c r="J55" s="165"/>
      <c r="K55" s="165"/>
      <c r="L55" s="165"/>
      <c r="M55" s="258" t="str">
        <f>IF(M71=0,"N/A",L26)</f>
        <v>N/A</v>
      </c>
      <c r="N55" s="243"/>
      <c r="O55" s="582" t="s">
        <v>918</v>
      </c>
      <c r="P55" s="96" t="s">
        <v>184</v>
      </c>
      <c r="Q55" s="87">
        <v>136</v>
      </c>
      <c r="R55" s="86">
        <f t="shared" si="1"/>
        <v>43602</v>
      </c>
      <c r="S55" s="87">
        <f t="shared" si="3"/>
        <v>0</v>
      </c>
      <c r="T55" s="89" t="e">
        <f t="shared" si="4"/>
        <v>#VALUE!</v>
      </c>
      <c r="U55" s="858">
        <f t="shared" si="2"/>
        <v>0</v>
      </c>
      <c r="V55" s="619" t="e">
        <f t="shared" si="5"/>
        <v>#VALUE!</v>
      </c>
      <c r="W55" s="755"/>
      <c r="X55" s="755"/>
    </row>
    <row r="56" spans="1:24" ht="15" customHeight="1" x14ac:dyDescent="0.55000000000000004">
      <c r="A56" s="765">
        <v>56</v>
      </c>
      <c r="B56" s="165"/>
      <c r="C56" s="227"/>
      <c r="D56" s="427"/>
      <c r="E56" s="229"/>
      <c r="F56" s="238"/>
      <c r="G56" s="165"/>
      <c r="H56" s="165"/>
      <c r="I56" s="165"/>
      <c r="J56" s="165"/>
      <c r="K56" s="165"/>
      <c r="L56" s="165"/>
      <c r="M56" s="236"/>
      <c r="N56" s="163"/>
      <c r="O56" s="582"/>
      <c r="P56" s="96" t="s">
        <v>185</v>
      </c>
      <c r="Q56" s="87">
        <v>106</v>
      </c>
      <c r="R56" s="86">
        <f t="shared" si="1"/>
        <v>43632</v>
      </c>
      <c r="S56" s="87">
        <f t="shared" si="3"/>
        <v>0</v>
      </c>
      <c r="T56" s="89" t="e">
        <f t="shared" si="4"/>
        <v>#VALUE!</v>
      </c>
      <c r="U56" s="858">
        <f t="shared" si="2"/>
        <v>0</v>
      </c>
      <c r="V56" s="619" t="e">
        <f t="shared" si="5"/>
        <v>#VALUE!</v>
      </c>
      <c r="W56" s="755"/>
      <c r="X56" s="755"/>
    </row>
    <row r="57" spans="1:24" ht="15" customHeight="1" x14ac:dyDescent="0.55000000000000004">
      <c r="A57" s="765">
        <v>57</v>
      </c>
      <c r="B57" s="165"/>
      <c r="C57" s="227"/>
      <c r="D57" s="427"/>
      <c r="E57" s="229"/>
      <c r="F57" s="238"/>
      <c r="G57" s="513"/>
      <c r="H57" s="240"/>
      <c r="I57" s="240"/>
      <c r="J57" s="165"/>
      <c r="K57" s="513"/>
      <c r="L57" s="513"/>
      <c r="M57" s="240"/>
      <c r="N57" s="163"/>
      <c r="O57" s="582"/>
      <c r="P57" s="96" t="s">
        <v>186</v>
      </c>
      <c r="Q57" s="87">
        <v>75</v>
      </c>
      <c r="R57" s="86">
        <f t="shared" si="1"/>
        <v>43663</v>
      </c>
      <c r="S57" s="87">
        <f t="shared" si="3"/>
        <v>0</v>
      </c>
      <c r="T57" s="89" t="e">
        <f t="shared" si="4"/>
        <v>#VALUE!</v>
      </c>
      <c r="U57" s="858">
        <f t="shared" si="2"/>
        <v>0</v>
      </c>
      <c r="V57" s="619" t="e">
        <f t="shared" si="5"/>
        <v>#VALUE!</v>
      </c>
      <c r="W57" s="755"/>
      <c r="X57" s="755"/>
    </row>
    <row r="58" spans="1:24" ht="26.25" x14ac:dyDescent="0.55000000000000004">
      <c r="A58" s="765">
        <v>58</v>
      </c>
      <c r="B58" s="165"/>
      <c r="C58" s="227"/>
      <c r="D58" s="427"/>
      <c r="E58" s="229"/>
      <c r="F58" s="238"/>
      <c r="G58" s="241" t="s">
        <v>257</v>
      </c>
      <c r="H58" s="242"/>
      <c r="I58" s="241" t="s">
        <v>207</v>
      </c>
      <c r="J58" s="241" t="s">
        <v>23</v>
      </c>
      <c r="K58" s="241" t="s">
        <v>243</v>
      </c>
      <c r="L58" s="255" t="s">
        <v>203</v>
      </c>
      <c r="M58" s="241" t="s">
        <v>206</v>
      </c>
      <c r="N58" s="163"/>
      <c r="O58" s="582"/>
      <c r="P58" s="96" t="s">
        <v>187</v>
      </c>
      <c r="Q58" s="87">
        <v>44</v>
      </c>
      <c r="R58" s="86">
        <f t="shared" si="1"/>
        <v>43694</v>
      </c>
      <c r="S58" s="87">
        <f t="shared" si="3"/>
        <v>0</v>
      </c>
      <c r="T58" s="89" t="e">
        <f t="shared" si="4"/>
        <v>#VALUE!</v>
      </c>
      <c r="U58" s="858">
        <f t="shared" si="2"/>
        <v>0</v>
      </c>
      <c r="V58" s="619" t="e">
        <f t="shared" si="5"/>
        <v>#VALUE!</v>
      </c>
      <c r="W58" s="755"/>
      <c r="X58" s="755"/>
    </row>
    <row r="59" spans="1:24" ht="15" customHeight="1" x14ac:dyDescent="0.55000000000000004">
      <c r="A59" s="765">
        <v>59</v>
      </c>
      <c r="B59" s="165"/>
      <c r="C59" s="227"/>
      <c r="D59" s="427"/>
      <c r="E59" s="229"/>
      <c r="F59" s="238" t="s">
        <v>32</v>
      </c>
      <c r="G59" s="63"/>
      <c r="H59" s="426"/>
      <c r="I59" s="107"/>
      <c r="J59" s="107"/>
      <c r="K59" s="107"/>
      <c r="L59" s="108"/>
      <c r="M59" s="259">
        <f>I59+J59-K59-L59</f>
        <v>0</v>
      </c>
      <c r="N59" s="163"/>
      <c r="O59" s="582"/>
      <c r="P59" s="96" t="s">
        <v>188</v>
      </c>
      <c r="Q59" s="87">
        <v>16</v>
      </c>
      <c r="R59" s="86">
        <f t="shared" si="1"/>
        <v>43722</v>
      </c>
      <c r="S59" s="87">
        <f t="shared" si="3"/>
        <v>0</v>
      </c>
      <c r="T59" s="89" t="e">
        <f t="shared" si="4"/>
        <v>#VALUE!</v>
      </c>
      <c r="U59" s="858">
        <f t="shared" si="2"/>
        <v>0</v>
      </c>
      <c r="V59" s="619" t="e">
        <f t="shared" si="5"/>
        <v>#VALUE!</v>
      </c>
      <c r="W59" s="755"/>
      <c r="X59" s="755"/>
    </row>
    <row r="60" spans="1:24" ht="15" customHeight="1" x14ac:dyDescent="0.55000000000000004">
      <c r="A60" s="765">
        <v>60</v>
      </c>
      <c r="B60" s="165"/>
      <c r="C60" s="227"/>
      <c r="D60" s="427"/>
      <c r="E60" s="229"/>
      <c r="F60" s="238" t="s">
        <v>33</v>
      </c>
      <c r="G60" s="63"/>
      <c r="H60" s="426"/>
      <c r="I60" s="107"/>
      <c r="J60" s="107"/>
      <c r="K60" s="107"/>
      <c r="L60" s="108"/>
      <c r="M60" s="259">
        <f t="shared" ref="M60:M70" si="6">I60+J60-K60-L60</f>
        <v>0</v>
      </c>
      <c r="N60" s="163"/>
      <c r="O60" s="582"/>
      <c r="P60" s="96" t="s">
        <v>189</v>
      </c>
      <c r="Q60" s="87">
        <v>315</v>
      </c>
      <c r="R60" s="86">
        <f t="shared" si="1"/>
        <v>43423</v>
      </c>
      <c r="S60" s="87">
        <f t="shared" ref="S60:S71" si="7">G59</f>
        <v>0</v>
      </c>
      <c r="T60" s="89" t="e">
        <f t="shared" si="4"/>
        <v>#VALUE!</v>
      </c>
      <c r="U60" s="858">
        <f t="shared" si="2"/>
        <v>0</v>
      </c>
      <c r="V60" s="619" t="e">
        <f t="shared" si="5"/>
        <v>#VALUE!</v>
      </c>
      <c r="W60" s="755"/>
      <c r="X60" s="755"/>
    </row>
    <row r="61" spans="1:24" ht="15" customHeight="1" x14ac:dyDescent="0.55000000000000004">
      <c r="A61" s="765">
        <v>61</v>
      </c>
      <c r="B61" s="165"/>
      <c r="C61" s="227"/>
      <c r="D61" s="427"/>
      <c r="E61" s="229"/>
      <c r="F61" s="238" t="s">
        <v>34</v>
      </c>
      <c r="G61" s="63"/>
      <c r="H61" s="426"/>
      <c r="I61" s="107"/>
      <c r="J61" s="107"/>
      <c r="K61" s="107"/>
      <c r="L61" s="108"/>
      <c r="M61" s="259">
        <f t="shared" si="6"/>
        <v>0</v>
      </c>
      <c r="N61" s="163"/>
      <c r="O61" s="582"/>
      <c r="P61" s="96" t="s">
        <v>190</v>
      </c>
      <c r="Q61" s="87">
        <v>284</v>
      </c>
      <c r="R61" s="86">
        <f t="shared" si="1"/>
        <v>43454</v>
      </c>
      <c r="S61" s="87">
        <f t="shared" si="7"/>
        <v>0</v>
      </c>
      <c r="T61" s="89" t="e">
        <f t="shared" si="4"/>
        <v>#VALUE!</v>
      </c>
      <c r="U61" s="858">
        <f t="shared" si="2"/>
        <v>0</v>
      </c>
      <c r="V61" s="619" t="e">
        <f t="shared" si="5"/>
        <v>#VALUE!</v>
      </c>
      <c r="W61" s="755"/>
      <c r="X61" s="755"/>
    </row>
    <row r="62" spans="1:24" ht="15" customHeight="1" x14ac:dyDescent="0.55000000000000004">
      <c r="A62" s="765">
        <v>62</v>
      </c>
      <c r="B62" s="165"/>
      <c r="C62" s="227"/>
      <c r="D62" s="427"/>
      <c r="E62" s="229"/>
      <c r="F62" s="238" t="s">
        <v>35</v>
      </c>
      <c r="G62" s="63"/>
      <c r="H62" s="426"/>
      <c r="I62" s="107"/>
      <c r="J62" s="107"/>
      <c r="K62" s="107"/>
      <c r="L62" s="108"/>
      <c r="M62" s="259">
        <f t="shared" si="6"/>
        <v>0</v>
      </c>
      <c r="N62" s="163"/>
      <c r="O62" s="582"/>
      <c r="P62" s="96" t="s">
        <v>191</v>
      </c>
      <c r="Q62" s="87">
        <v>254</v>
      </c>
      <c r="R62" s="86">
        <f t="shared" si="1"/>
        <v>43484</v>
      </c>
      <c r="S62" s="87">
        <f t="shared" si="7"/>
        <v>0</v>
      </c>
      <c r="T62" s="89" t="e">
        <f t="shared" si="4"/>
        <v>#VALUE!</v>
      </c>
      <c r="U62" s="858">
        <f t="shared" si="2"/>
        <v>0</v>
      </c>
      <c r="V62" s="619" t="e">
        <f t="shared" si="5"/>
        <v>#VALUE!</v>
      </c>
      <c r="W62" s="755"/>
      <c r="X62" s="755"/>
    </row>
    <row r="63" spans="1:24" ht="15" customHeight="1" x14ac:dyDescent="0.55000000000000004">
      <c r="A63" s="765">
        <v>63</v>
      </c>
      <c r="B63" s="165"/>
      <c r="C63" s="227"/>
      <c r="D63" s="427"/>
      <c r="E63" s="229"/>
      <c r="F63" s="238" t="s">
        <v>36</v>
      </c>
      <c r="G63" s="63"/>
      <c r="H63" s="426"/>
      <c r="I63" s="107"/>
      <c r="J63" s="107"/>
      <c r="K63" s="107"/>
      <c r="L63" s="108"/>
      <c r="M63" s="259">
        <f t="shared" si="6"/>
        <v>0</v>
      </c>
      <c r="N63" s="163"/>
      <c r="O63" s="582"/>
      <c r="P63" s="96" t="s">
        <v>192</v>
      </c>
      <c r="Q63" s="87">
        <v>223</v>
      </c>
      <c r="R63" s="86">
        <f t="shared" si="1"/>
        <v>43515</v>
      </c>
      <c r="S63" s="87">
        <f t="shared" si="7"/>
        <v>0</v>
      </c>
      <c r="T63" s="89" t="e">
        <f t="shared" si="4"/>
        <v>#VALUE!</v>
      </c>
      <c r="U63" s="858">
        <f t="shared" si="2"/>
        <v>0</v>
      </c>
      <c r="V63" s="619" t="e">
        <f t="shared" si="5"/>
        <v>#VALUE!</v>
      </c>
      <c r="W63" s="755"/>
      <c r="X63" s="755"/>
    </row>
    <row r="64" spans="1:24" ht="15" customHeight="1" x14ac:dyDescent="0.55000000000000004">
      <c r="A64" s="765">
        <v>64</v>
      </c>
      <c r="B64" s="165"/>
      <c r="C64" s="227"/>
      <c r="D64" s="427"/>
      <c r="E64" s="229"/>
      <c r="F64" s="238" t="s">
        <v>37</v>
      </c>
      <c r="G64" s="63"/>
      <c r="H64" s="426"/>
      <c r="I64" s="107"/>
      <c r="J64" s="107"/>
      <c r="K64" s="107"/>
      <c r="L64" s="108"/>
      <c r="M64" s="259">
        <f t="shared" si="6"/>
        <v>0</v>
      </c>
      <c r="N64" s="163"/>
      <c r="O64" s="582"/>
      <c r="P64" s="96" t="s">
        <v>193</v>
      </c>
      <c r="Q64" s="87">
        <v>192</v>
      </c>
      <c r="R64" s="86">
        <f t="shared" si="1"/>
        <v>43546</v>
      </c>
      <c r="S64" s="87">
        <f t="shared" si="7"/>
        <v>0</v>
      </c>
      <c r="T64" s="89" t="e">
        <f t="shared" si="4"/>
        <v>#VALUE!</v>
      </c>
      <c r="U64" s="858">
        <f t="shared" si="2"/>
        <v>0</v>
      </c>
      <c r="V64" s="619" t="e">
        <f t="shared" si="5"/>
        <v>#VALUE!</v>
      </c>
      <c r="W64" s="755"/>
      <c r="X64" s="755"/>
    </row>
    <row r="65" spans="1:24" ht="15" customHeight="1" x14ac:dyDescent="0.55000000000000004">
      <c r="A65" s="765">
        <v>65</v>
      </c>
      <c r="B65" s="165"/>
      <c r="C65" s="227"/>
      <c r="D65" s="427"/>
      <c r="E65" s="229"/>
      <c r="F65" s="238" t="s">
        <v>38</v>
      </c>
      <c r="G65" s="63"/>
      <c r="H65" s="426"/>
      <c r="I65" s="107"/>
      <c r="J65" s="107"/>
      <c r="K65" s="107"/>
      <c r="L65" s="108"/>
      <c r="M65" s="259">
        <f t="shared" si="6"/>
        <v>0</v>
      </c>
      <c r="N65" s="163"/>
      <c r="O65" s="582"/>
      <c r="P65" s="96" t="s">
        <v>194</v>
      </c>
      <c r="Q65" s="87">
        <v>162</v>
      </c>
      <c r="R65" s="86">
        <f t="shared" si="1"/>
        <v>43576</v>
      </c>
      <c r="S65" s="87">
        <f t="shared" si="7"/>
        <v>0</v>
      </c>
      <c r="T65" s="89" t="e">
        <f t="shared" si="4"/>
        <v>#VALUE!</v>
      </c>
      <c r="U65" s="858">
        <f t="shared" si="2"/>
        <v>0</v>
      </c>
      <c r="V65" s="619" t="e">
        <f t="shared" si="5"/>
        <v>#VALUE!</v>
      </c>
      <c r="W65" s="755"/>
      <c r="X65" s="755"/>
    </row>
    <row r="66" spans="1:24" ht="15" customHeight="1" x14ac:dyDescent="0.55000000000000004">
      <c r="A66" s="765">
        <v>66</v>
      </c>
      <c r="B66" s="165"/>
      <c r="C66" s="227"/>
      <c r="D66" s="427"/>
      <c r="E66" s="229"/>
      <c r="F66" s="238" t="s">
        <v>39</v>
      </c>
      <c r="G66" s="63"/>
      <c r="H66" s="426"/>
      <c r="I66" s="107"/>
      <c r="J66" s="107"/>
      <c r="K66" s="107"/>
      <c r="L66" s="108"/>
      <c r="M66" s="259">
        <f t="shared" si="6"/>
        <v>0</v>
      </c>
      <c r="N66" s="163"/>
      <c r="O66" s="582"/>
      <c r="P66" s="96" t="s">
        <v>195</v>
      </c>
      <c r="Q66" s="87">
        <v>131</v>
      </c>
      <c r="R66" s="86">
        <f t="shared" si="1"/>
        <v>43607</v>
      </c>
      <c r="S66" s="87">
        <f t="shared" si="7"/>
        <v>0</v>
      </c>
      <c r="T66" s="89" t="e">
        <f t="shared" si="4"/>
        <v>#VALUE!</v>
      </c>
      <c r="U66" s="858">
        <f t="shared" si="2"/>
        <v>0</v>
      </c>
      <c r="V66" s="619" t="e">
        <f t="shared" si="5"/>
        <v>#VALUE!</v>
      </c>
      <c r="W66" s="755"/>
      <c r="X66" s="755"/>
    </row>
    <row r="67" spans="1:24" ht="15" customHeight="1" x14ac:dyDescent="0.55000000000000004">
      <c r="A67" s="765">
        <v>67</v>
      </c>
      <c r="B67" s="165"/>
      <c r="C67" s="227"/>
      <c r="D67" s="427"/>
      <c r="E67" s="229"/>
      <c r="F67" s="238" t="s">
        <v>40</v>
      </c>
      <c r="G67" s="63"/>
      <c r="H67" s="426"/>
      <c r="I67" s="107"/>
      <c r="J67" s="107"/>
      <c r="K67" s="107"/>
      <c r="L67" s="108"/>
      <c r="M67" s="259">
        <f t="shared" si="6"/>
        <v>0</v>
      </c>
      <c r="N67" s="163"/>
      <c r="O67" s="582"/>
      <c r="P67" s="96" t="s">
        <v>196</v>
      </c>
      <c r="Q67" s="87">
        <v>101</v>
      </c>
      <c r="R67" s="86">
        <f t="shared" si="1"/>
        <v>43637</v>
      </c>
      <c r="S67" s="87">
        <f t="shared" si="7"/>
        <v>0</v>
      </c>
      <c r="T67" s="89" t="e">
        <f t="shared" si="4"/>
        <v>#VALUE!</v>
      </c>
      <c r="U67" s="858">
        <f t="shared" si="2"/>
        <v>0</v>
      </c>
      <c r="V67" s="619" t="e">
        <f t="shared" si="5"/>
        <v>#VALUE!</v>
      </c>
      <c r="W67" s="755"/>
      <c r="X67" s="755"/>
    </row>
    <row r="68" spans="1:24" ht="15" customHeight="1" x14ac:dyDescent="0.55000000000000004">
      <c r="A68" s="765">
        <v>68</v>
      </c>
      <c r="B68" s="165"/>
      <c r="C68" s="227"/>
      <c r="D68" s="427"/>
      <c r="E68" s="229"/>
      <c r="F68" s="238" t="s">
        <v>41</v>
      </c>
      <c r="G68" s="63"/>
      <c r="H68" s="426"/>
      <c r="I68" s="107"/>
      <c r="J68" s="107"/>
      <c r="K68" s="107"/>
      <c r="L68" s="108"/>
      <c r="M68" s="259">
        <f t="shared" si="6"/>
        <v>0</v>
      </c>
      <c r="N68" s="163"/>
      <c r="O68" s="582"/>
      <c r="P68" s="96" t="s">
        <v>197</v>
      </c>
      <c r="Q68" s="87">
        <v>70</v>
      </c>
      <c r="R68" s="86">
        <f t="shared" si="1"/>
        <v>43668</v>
      </c>
      <c r="S68" s="87">
        <f t="shared" si="7"/>
        <v>0</v>
      </c>
      <c r="T68" s="89" t="e">
        <f t="shared" si="4"/>
        <v>#VALUE!</v>
      </c>
      <c r="U68" s="858">
        <f t="shared" si="2"/>
        <v>0</v>
      </c>
      <c r="V68" s="619" t="e">
        <f t="shared" si="5"/>
        <v>#VALUE!</v>
      </c>
      <c r="W68" s="755"/>
      <c r="X68" s="755"/>
    </row>
    <row r="69" spans="1:24" ht="15" customHeight="1" x14ac:dyDescent="0.55000000000000004">
      <c r="A69" s="765">
        <v>69</v>
      </c>
      <c r="B69" s="165"/>
      <c r="C69" s="227"/>
      <c r="D69" s="427"/>
      <c r="E69" s="229"/>
      <c r="F69" s="238" t="s">
        <v>42</v>
      </c>
      <c r="G69" s="63"/>
      <c r="H69" s="426"/>
      <c r="I69" s="107"/>
      <c r="J69" s="107"/>
      <c r="K69" s="107"/>
      <c r="L69" s="108"/>
      <c r="M69" s="259">
        <f t="shared" si="6"/>
        <v>0</v>
      </c>
      <c r="N69" s="163"/>
      <c r="O69" s="582"/>
      <c r="P69" s="96" t="s">
        <v>198</v>
      </c>
      <c r="Q69" s="87">
        <v>39</v>
      </c>
      <c r="R69" s="86">
        <f t="shared" si="1"/>
        <v>43699</v>
      </c>
      <c r="S69" s="87">
        <f t="shared" si="7"/>
        <v>0</v>
      </c>
      <c r="T69" s="89" t="e">
        <f t="shared" si="4"/>
        <v>#VALUE!</v>
      </c>
      <c r="U69" s="858">
        <f t="shared" si="2"/>
        <v>0</v>
      </c>
      <c r="V69" s="619" t="e">
        <f t="shared" si="5"/>
        <v>#VALUE!</v>
      </c>
      <c r="W69" s="755"/>
      <c r="X69" s="755"/>
    </row>
    <row r="70" spans="1:24" ht="15" customHeight="1" thickBot="1" x14ac:dyDescent="0.6">
      <c r="A70" s="765">
        <v>70</v>
      </c>
      <c r="B70" s="165"/>
      <c r="C70" s="227"/>
      <c r="D70" s="427"/>
      <c r="E70" s="229"/>
      <c r="F70" s="238" t="s">
        <v>43</v>
      </c>
      <c r="G70" s="63"/>
      <c r="H70" s="426"/>
      <c r="I70" s="107"/>
      <c r="J70" s="107"/>
      <c r="K70" s="107"/>
      <c r="L70" s="108"/>
      <c r="M70" s="259">
        <f t="shared" si="6"/>
        <v>0</v>
      </c>
      <c r="N70" s="163"/>
      <c r="O70" s="582"/>
      <c r="P70" s="96" t="s">
        <v>199</v>
      </c>
      <c r="Q70" s="87">
        <v>11</v>
      </c>
      <c r="R70" s="86">
        <f t="shared" si="1"/>
        <v>43727</v>
      </c>
      <c r="S70" s="87">
        <f t="shared" si="7"/>
        <v>0</v>
      </c>
      <c r="T70" s="89" t="e">
        <f t="shared" si="4"/>
        <v>#VALUE!</v>
      </c>
      <c r="U70" s="858">
        <f t="shared" si="2"/>
        <v>0</v>
      </c>
      <c r="V70" s="619" t="e">
        <f t="shared" si="5"/>
        <v>#VALUE!</v>
      </c>
      <c r="W70" s="755"/>
      <c r="X70" s="755"/>
    </row>
    <row r="71" spans="1:24" ht="15" customHeight="1" thickBot="1" x14ac:dyDescent="0.6">
      <c r="A71" s="765">
        <v>71</v>
      </c>
      <c r="B71" s="165"/>
      <c r="C71" s="227"/>
      <c r="D71" s="427"/>
      <c r="E71" s="181" t="s">
        <v>3</v>
      </c>
      <c r="F71" s="238"/>
      <c r="G71" s="179">
        <f>SUM(G59:G70)</f>
        <v>0</v>
      </c>
      <c r="H71" s="426"/>
      <c r="I71" s="179">
        <f t="shared" ref="I71:L71" si="8">SUM(I59:I70)</f>
        <v>0</v>
      </c>
      <c r="J71" s="179">
        <f t="shared" si="8"/>
        <v>0</v>
      </c>
      <c r="K71" s="179">
        <f t="shared" si="8"/>
        <v>0</v>
      </c>
      <c r="L71" s="179">
        <f t="shared" si="8"/>
        <v>0</v>
      </c>
      <c r="M71" s="260">
        <f>I71+J71-K71-L71</f>
        <v>0</v>
      </c>
      <c r="N71" s="163"/>
      <c r="O71" s="582"/>
      <c r="P71" s="96" t="s">
        <v>200</v>
      </c>
      <c r="Q71" s="87">
        <v>-20</v>
      </c>
      <c r="R71" s="86">
        <f t="shared" si="1"/>
        <v>43758</v>
      </c>
      <c r="S71" s="87">
        <f t="shared" si="7"/>
        <v>0</v>
      </c>
      <c r="T71" s="89" t="e">
        <f t="shared" si="4"/>
        <v>#VALUE!</v>
      </c>
      <c r="U71" s="858">
        <f t="shared" si="2"/>
        <v>0</v>
      </c>
      <c r="V71" s="619" t="e">
        <f t="shared" si="5"/>
        <v>#VALUE!</v>
      </c>
      <c r="W71" s="755"/>
      <c r="X71" s="755"/>
    </row>
    <row r="72" spans="1:24" ht="15" customHeight="1" thickBot="1" x14ac:dyDescent="0.6">
      <c r="A72" s="765">
        <v>72</v>
      </c>
      <c r="B72" s="165"/>
      <c r="C72" s="227"/>
      <c r="D72" s="427"/>
      <c r="E72" s="229"/>
      <c r="F72" s="238"/>
      <c r="G72" s="238"/>
      <c r="H72" s="165"/>
      <c r="I72" s="165"/>
      <c r="J72" s="165"/>
      <c r="K72" s="165"/>
      <c r="L72" s="165"/>
      <c r="M72" s="426"/>
      <c r="N72" s="163"/>
      <c r="O72" s="582"/>
      <c r="P72" s="97" t="s">
        <v>169</v>
      </c>
      <c r="Q72" s="20">
        <v>182</v>
      </c>
      <c r="R72" s="86">
        <f t="shared" si="1"/>
        <v>43556</v>
      </c>
      <c r="S72" s="98" t="e">
        <f>-M73</f>
        <v>#VALUE!</v>
      </c>
      <c r="T72" s="89" t="e">
        <f t="shared" si="4"/>
        <v>#VALUE!</v>
      </c>
      <c r="U72" s="858" t="e">
        <f>S72</f>
        <v>#VALUE!</v>
      </c>
      <c r="V72" s="619" t="e">
        <f t="shared" si="5"/>
        <v>#VALUE!</v>
      </c>
      <c r="W72" s="755"/>
      <c r="X72" s="755"/>
    </row>
    <row r="73" spans="1:24" ht="15.75" customHeight="1" thickBot="1" x14ac:dyDescent="0.6">
      <c r="A73" s="765">
        <v>73</v>
      </c>
      <c r="B73" s="165"/>
      <c r="C73" s="227"/>
      <c r="D73" s="427"/>
      <c r="E73" s="229" t="s">
        <v>31</v>
      </c>
      <c r="F73" s="238"/>
      <c r="G73" s="238"/>
      <c r="H73" s="165"/>
      <c r="I73" s="165"/>
      <c r="J73" s="165"/>
      <c r="K73" s="165"/>
      <c r="L73" s="165"/>
      <c r="M73" s="258" t="str">
        <f>IF(M71=0,"N/A",K33)</f>
        <v>N/A</v>
      </c>
      <c r="N73" s="163"/>
      <c r="O73" s="582" t="s">
        <v>919</v>
      </c>
      <c r="P73" s="96" t="s">
        <v>171</v>
      </c>
      <c r="Q73" s="87">
        <v>0</v>
      </c>
      <c r="R73" s="86">
        <f t="shared" si="1"/>
        <v>43738</v>
      </c>
      <c r="S73" s="88" t="str">
        <f>M75</f>
        <v>N/A</v>
      </c>
      <c r="T73" s="89" t="e">
        <f t="shared" si="4"/>
        <v>#VALUE!</v>
      </c>
      <c r="U73" s="858" t="str">
        <f t="shared" si="2"/>
        <v>N/A</v>
      </c>
      <c r="V73" s="619" t="e">
        <f t="shared" si="5"/>
        <v>#VALUE!</v>
      </c>
      <c r="W73" s="755"/>
      <c r="X73" s="755"/>
    </row>
    <row r="74" spans="1:24" ht="15" customHeight="1" thickBot="1" x14ac:dyDescent="0.6">
      <c r="A74" s="765">
        <v>74</v>
      </c>
      <c r="B74" s="165"/>
      <c r="C74" s="227"/>
      <c r="D74" s="427"/>
      <c r="E74" s="229"/>
      <c r="F74" s="238"/>
      <c r="G74" s="238"/>
      <c r="H74" s="165"/>
      <c r="I74" s="165"/>
      <c r="J74" s="165"/>
      <c r="K74" s="165"/>
      <c r="L74" s="165"/>
      <c r="M74" s="426"/>
      <c r="N74" s="163"/>
      <c r="O74" s="582"/>
      <c r="P74" s="96" t="s">
        <v>27</v>
      </c>
      <c r="Q74" s="87">
        <v>0</v>
      </c>
      <c r="R74" s="86">
        <f t="shared" si="1"/>
        <v>43738</v>
      </c>
      <c r="S74" s="88" t="str">
        <f>M77</f>
        <v>N/A</v>
      </c>
      <c r="T74" s="89" t="e">
        <f t="shared" si="4"/>
        <v>#VALUE!</v>
      </c>
      <c r="U74" s="858" t="str">
        <f t="shared" si="2"/>
        <v>N/A</v>
      </c>
      <c r="V74" s="619" t="e">
        <f t="shared" si="5"/>
        <v>#VALUE!</v>
      </c>
      <c r="W74" s="755"/>
      <c r="X74" s="755"/>
    </row>
    <row r="75" spans="1:24" ht="15" customHeight="1" thickBot="1" x14ac:dyDescent="0.6">
      <c r="A75" s="765">
        <v>75</v>
      </c>
      <c r="B75" s="165"/>
      <c r="C75" s="227"/>
      <c r="D75" s="427"/>
      <c r="E75" s="181" t="s">
        <v>45</v>
      </c>
      <c r="F75" s="238"/>
      <c r="G75" s="238"/>
      <c r="H75" s="236"/>
      <c r="I75" s="236"/>
      <c r="J75" s="236"/>
      <c r="K75" s="272"/>
      <c r="L75" s="261"/>
      <c r="M75" s="258" t="str">
        <f>IF(M71=0,"N/A",L37)</f>
        <v>N/A</v>
      </c>
      <c r="N75" s="163"/>
      <c r="O75" s="582" t="s">
        <v>288</v>
      </c>
      <c r="P75" s="91"/>
      <c r="Q75" s="18"/>
      <c r="R75" s="23"/>
      <c r="S75" s="18"/>
      <c r="T75" s="99"/>
      <c r="U75" s="755"/>
      <c r="V75" s="859">
        <f t="shared" ref="V75" si="9">T75</f>
        <v>0</v>
      </c>
      <c r="W75" s="755"/>
      <c r="X75" s="755"/>
    </row>
    <row r="76" spans="1:24" ht="15" customHeight="1" thickBot="1" x14ac:dyDescent="0.6">
      <c r="A76" s="765">
        <v>76</v>
      </c>
      <c r="B76" s="165"/>
      <c r="C76" s="227"/>
      <c r="D76" s="427"/>
      <c r="E76" s="229"/>
      <c r="F76" s="238"/>
      <c r="G76" s="238"/>
      <c r="H76" s="165"/>
      <c r="I76" s="165"/>
      <c r="J76" s="165"/>
      <c r="K76" s="165"/>
      <c r="L76" s="165"/>
      <c r="M76" s="261"/>
      <c r="N76" s="245"/>
      <c r="O76" s="582"/>
      <c r="P76" s="7"/>
      <c r="Q76" s="23"/>
      <c r="R76" s="23"/>
      <c r="S76" s="106" t="s">
        <v>213</v>
      </c>
      <c r="T76" s="104" t="e">
        <f>0.1*SIGN(SUM(S46:S74))</f>
        <v>#VALUE!</v>
      </c>
      <c r="U76" s="755"/>
      <c r="V76" s="633" t="e">
        <f>0.1*SIGN(SUM(U46:U74))</f>
        <v>#VALUE!</v>
      </c>
      <c r="W76" s="755"/>
      <c r="X76" s="755"/>
    </row>
    <row r="77" spans="1:24" ht="15" customHeight="1" thickBot="1" x14ac:dyDescent="0.6">
      <c r="A77" s="765">
        <v>77</v>
      </c>
      <c r="B77" s="165"/>
      <c r="C77" s="227"/>
      <c r="D77" s="427"/>
      <c r="E77" s="181" t="s">
        <v>278</v>
      </c>
      <c r="F77" s="238"/>
      <c r="G77" s="238"/>
      <c r="H77" s="236"/>
      <c r="I77" s="165"/>
      <c r="J77" s="165"/>
      <c r="K77" s="165"/>
      <c r="L77" s="165"/>
      <c r="M77" s="258" t="str">
        <f>IF(M71=0,"N/A",L41)</f>
        <v>N/A</v>
      </c>
      <c r="N77" s="163"/>
      <c r="O77" s="582" t="s">
        <v>235</v>
      </c>
      <c r="P77" s="7"/>
      <c r="Q77" s="23"/>
      <c r="R77" s="23"/>
      <c r="S77" s="106" t="s">
        <v>212</v>
      </c>
      <c r="T77" s="105" t="e">
        <f>XIRR(S46:S74,R46:R74,T76)</f>
        <v>#VALUE!</v>
      </c>
      <c r="U77" s="755"/>
      <c r="V77" s="635" t="e">
        <f>XIRR(U46:U74,R46:R74,V76)</f>
        <v>#VALUE!</v>
      </c>
      <c r="W77" s="755"/>
      <c r="X77" s="755"/>
    </row>
    <row r="78" spans="1:24" ht="15" customHeight="1" thickBot="1" x14ac:dyDescent="0.6">
      <c r="A78" s="765">
        <v>78</v>
      </c>
      <c r="B78" s="165"/>
      <c r="C78" s="227"/>
      <c r="D78" s="427"/>
      <c r="E78" s="229"/>
      <c r="F78" s="227"/>
      <c r="G78" s="227"/>
      <c r="H78" s="227"/>
      <c r="I78" s="227"/>
      <c r="J78" s="227"/>
      <c r="K78" s="227"/>
      <c r="L78" s="227"/>
      <c r="M78" s="227"/>
      <c r="N78" s="163"/>
      <c r="O78" s="582"/>
      <c r="P78" s="91"/>
      <c r="Q78" s="18"/>
      <c r="R78" s="23"/>
      <c r="S78" s="106" t="s">
        <v>214</v>
      </c>
      <c r="T78" s="93" t="e">
        <f>SUM(T46:T74)</f>
        <v>#VALUE!</v>
      </c>
      <c r="U78" s="755"/>
      <c r="V78" s="624" t="e">
        <f>SUM(V46:V74)</f>
        <v>#VALUE!</v>
      </c>
      <c r="W78" s="755"/>
      <c r="X78" s="755"/>
    </row>
    <row r="79" spans="1:24" ht="15" customHeight="1" thickBot="1" x14ac:dyDescent="0.6">
      <c r="A79" s="765">
        <v>79</v>
      </c>
      <c r="B79" s="165"/>
      <c r="C79" s="227"/>
      <c r="D79" s="675" t="s">
        <v>466</v>
      </c>
      <c r="E79" s="654"/>
      <c r="F79" s="646"/>
      <c r="G79" s="646"/>
      <c r="H79" s="766"/>
      <c r="I79" s="766"/>
      <c r="J79" s="766"/>
      <c r="K79" s="766"/>
      <c r="L79" s="766"/>
      <c r="M79" s="262" t="str">
        <f>IF(M71=0,"N/A",T79)</f>
        <v>N/A</v>
      </c>
      <c r="N79" s="163"/>
      <c r="O79" s="582"/>
      <c r="P79" s="7"/>
      <c r="Q79" s="23"/>
      <c r="R79" s="23"/>
      <c r="S79" s="92" t="s">
        <v>139</v>
      </c>
      <c r="T79" s="105" t="e">
        <f>IF(ABS(T78)&lt;0.01,T77,"ERROR")</f>
        <v>#VALUE!</v>
      </c>
      <c r="U79" s="755"/>
      <c r="V79" s="635" t="e">
        <f>IF(ABS(V78)&lt;0.01,V77,"ERROR")</f>
        <v>#VALUE!</v>
      </c>
      <c r="W79" s="755"/>
      <c r="X79" s="755"/>
    </row>
    <row r="80" spans="1:24" ht="15" customHeight="1" thickBot="1" x14ac:dyDescent="0.6">
      <c r="A80" s="765">
        <v>80</v>
      </c>
      <c r="B80" s="165"/>
      <c r="C80" s="227"/>
      <c r="D80" s="184" t="s">
        <v>166</v>
      </c>
      <c r="E80" s="184"/>
      <c r="F80" s="171"/>
      <c r="G80" s="171"/>
      <c r="H80" s="177"/>
      <c r="I80" s="273"/>
      <c r="J80" s="274"/>
      <c r="K80" s="274"/>
      <c r="L80" s="274"/>
      <c r="M80" s="262" t="str">
        <f>IF(M71=0,"N/A",V79)</f>
        <v>N/A</v>
      </c>
      <c r="N80" s="163"/>
      <c r="O80" s="582"/>
      <c r="P80" s="100" t="s">
        <v>216</v>
      </c>
      <c r="Q80" s="20"/>
      <c r="R80" s="23"/>
      <c r="S80" s="23"/>
      <c r="T80" s="48"/>
      <c r="U80" s="755"/>
      <c r="V80" s="574"/>
      <c r="W80" s="755"/>
      <c r="X80" s="755"/>
    </row>
    <row r="81" spans="1:24" ht="15" customHeight="1" thickBot="1" x14ac:dyDescent="0.6">
      <c r="A81" s="765">
        <v>81</v>
      </c>
      <c r="B81" s="165"/>
      <c r="C81" s="227"/>
      <c r="D81" s="264"/>
      <c r="E81" s="265"/>
      <c r="F81" s="266"/>
      <c r="G81" s="266"/>
      <c r="H81" s="274"/>
      <c r="I81" s="274"/>
      <c r="J81" s="274"/>
      <c r="K81" s="274"/>
      <c r="L81" s="273"/>
      <c r="M81" s="236"/>
      <c r="N81" s="163"/>
      <c r="O81" s="582"/>
      <c r="P81" s="9"/>
      <c r="Q81" s="10"/>
      <c r="R81" s="10"/>
      <c r="S81" s="10"/>
      <c r="T81" s="11"/>
      <c r="U81" s="575"/>
      <c r="V81" s="577"/>
      <c r="W81" s="755"/>
      <c r="X81" s="755"/>
    </row>
    <row r="82" spans="1:24" ht="15" customHeight="1" thickBot="1" x14ac:dyDescent="0.6">
      <c r="A82" s="765">
        <v>82</v>
      </c>
      <c r="B82" s="165"/>
      <c r="C82" s="227"/>
      <c r="D82" s="184" t="s">
        <v>167</v>
      </c>
      <c r="E82" s="184"/>
      <c r="F82" s="171"/>
      <c r="G82" s="171"/>
      <c r="H82" s="177"/>
      <c r="I82" s="274"/>
      <c r="J82" s="274"/>
      <c r="K82" s="274"/>
      <c r="L82" s="273"/>
      <c r="M82" s="262" t="str">
        <f>IF(M80="N/A","N/A",M80-($M$46*$M$47*$M$48))</f>
        <v>N/A</v>
      </c>
      <c r="N82" s="163"/>
      <c r="O82" s="582" t="s">
        <v>920</v>
      </c>
      <c r="P82" s="51"/>
      <c r="Q82" s="51"/>
      <c r="R82" s="51"/>
      <c r="S82" s="51"/>
      <c r="T82" s="51"/>
    </row>
    <row r="83" spans="1:24" ht="15" customHeight="1" x14ac:dyDescent="0.55000000000000004">
      <c r="A83" s="765">
        <v>83</v>
      </c>
      <c r="B83" s="165"/>
      <c r="C83" s="227"/>
      <c r="D83" s="427"/>
      <c r="E83" s="229"/>
      <c r="F83" s="238"/>
      <c r="G83" s="238"/>
      <c r="H83" s="165"/>
      <c r="I83" s="165"/>
      <c r="J83" s="165"/>
      <c r="K83" s="165"/>
      <c r="L83" s="426"/>
      <c r="M83" s="257"/>
      <c r="N83" s="163"/>
      <c r="O83" s="582"/>
      <c r="P83" s="51"/>
      <c r="Q83" s="51"/>
      <c r="R83" s="51"/>
      <c r="S83" s="51"/>
      <c r="T83" s="51"/>
    </row>
    <row r="84" spans="1:24" ht="15" customHeight="1" x14ac:dyDescent="0.55000000000000004">
      <c r="A84" s="765">
        <v>84</v>
      </c>
      <c r="B84" s="165"/>
      <c r="C84" s="227"/>
      <c r="D84" s="267"/>
      <c r="E84" s="229"/>
      <c r="F84" s="238"/>
      <c r="G84" s="238"/>
      <c r="H84" s="165"/>
      <c r="I84" s="165"/>
      <c r="J84" s="165"/>
      <c r="K84" s="165"/>
      <c r="L84" s="426"/>
      <c r="M84" s="257"/>
      <c r="N84" s="163"/>
      <c r="O84" s="582"/>
      <c r="P84" s="748" t="s">
        <v>436</v>
      </c>
      <c r="Q84" s="749"/>
      <c r="R84" s="749"/>
      <c r="S84" s="51"/>
      <c r="T84" s="51"/>
    </row>
    <row r="85" spans="1:24" ht="15" customHeight="1" x14ac:dyDescent="0.55000000000000004">
      <c r="A85" s="765">
        <v>85</v>
      </c>
      <c r="B85" s="165"/>
      <c r="C85" s="227" t="s">
        <v>1193</v>
      </c>
      <c r="D85" s="267"/>
      <c r="E85" s="229"/>
      <c r="F85" s="238"/>
      <c r="G85" s="238"/>
      <c r="H85" s="165"/>
      <c r="I85" s="165"/>
      <c r="J85" s="165"/>
      <c r="K85" s="165"/>
      <c r="L85" s="426"/>
      <c r="M85" s="257"/>
      <c r="N85" s="163"/>
      <c r="O85" s="582"/>
      <c r="P85" s="534" t="s">
        <v>498</v>
      </c>
      <c r="Q85" s="535" t="s">
        <v>499</v>
      </c>
      <c r="R85" s="536"/>
      <c r="S85" s="51"/>
      <c r="T85" s="51"/>
    </row>
    <row r="86" spans="1:24" ht="15" customHeight="1" x14ac:dyDescent="0.55000000000000004">
      <c r="A86" s="765">
        <v>86</v>
      </c>
      <c r="B86" s="165"/>
      <c r="C86" s="227"/>
      <c r="D86" s="693"/>
      <c r="E86" s="776" t="s">
        <v>1069</v>
      </c>
      <c r="F86" s="682"/>
      <c r="G86" s="682"/>
      <c r="H86" s="641"/>
      <c r="I86" s="641"/>
      <c r="J86" s="641"/>
      <c r="K86" s="641"/>
      <c r="L86" s="520">
        <f>'S2.Regulatory Profit '!N57</f>
        <v>2000</v>
      </c>
      <c r="M86" s="257"/>
      <c r="N86" s="163"/>
      <c r="O86" s="582" t="s">
        <v>1070</v>
      </c>
      <c r="P86" s="537">
        <f>L28</f>
        <v>61000</v>
      </c>
      <c r="Q86" s="750" t="b">
        <f>(ROUND(P86,0)=ROUND(G71,0))</f>
        <v>0</v>
      </c>
      <c r="R86" s="538"/>
      <c r="S86" s="51"/>
      <c r="T86" s="51"/>
    </row>
    <row r="87" spans="1:24" s="22" customFormat="1" ht="15" customHeight="1" x14ac:dyDescent="0.55000000000000004">
      <c r="A87" s="765">
        <v>87</v>
      </c>
      <c r="B87" s="165"/>
      <c r="C87" s="227"/>
      <c r="D87" s="257"/>
      <c r="E87" s="776" t="s">
        <v>1084</v>
      </c>
      <c r="F87" s="238"/>
      <c r="G87" s="238"/>
      <c r="H87" s="165"/>
      <c r="I87" s="165"/>
      <c r="J87" s="165"/>
      <c r="K87" s="165"/>
      <c r="L87" s="520">
        <f>' S2b. Crown financing &amp; NDI'!J42</f>
        <v>0</v>
      </c>
      <c r="M87" s="257"/>
      <c r="N87" s="163"/>
      <c r="O87" s="582" t="s">
        <v>496</v>
      </c>
      <c r="P87" s="749"/>
      <c r="Q87" s="749"/>
      <c r="R87" s="749"/>
    </row>
    <row r="88" spans="1:24" s="22" customFormat="1" ht="15" customHeight="1" x14ac:dyDescent="0.55000000000000004">
      <c r="A88" s="765">
        <v>88</v>
      </c>
      <c r="B88" s="165"/>
      <c r="C88" s="227"/>
      <c r="D88" s="267"/>
      <c r="E88" s="238" t="s">
        <v>210</v>
      </c>
      <c r="F88" s="257"/>
      <c r="G88" s="257"/>
      <c r="H88" s="257"/>
      <c r="I88" s="257"/>
      <c r="J88" s="257"/>
      <c r="K88" s="257"/>
      <c r="L88" s="63"/>
      <c r="M88" s="257"/>
      <c r="N88" s="163"/>
      <c r="O88" s="582"/>
      <c r="P88" s="748" t="s">
        <v>501</v>
      </c>
      <c r="Q88" s="749"/>
      <c r="R88" s="749"/>
    </row>
    <row r="89" spans="1:24" s="22" customFormat="1" ht="15" customHeight="1" x14ac:dyDescent="0.55000000000000004">
      <c r="A89" s="765">
        <v>89</v>
      </c>
      <c r="B89" s="165"/>
      <c r="C89" s="227"/>
      <c r="D89" s="267"/>
      <c r="E89" s="238" t="s">
        <v>279</v>
      </c>
      <c r="F89" s="257"/>
      <c r="G89" s="257"/>
      <c r="H89" s="257"/>
      <c r="I89" s="257"/>
      <c r="J89" s="257"/>
      <c r="K89" s="257"/>
      <c r="L89" s="63">
        <v>56000</v>
      </c>
      <c r="M89" s="257"/>
      <c r="N89" s="163"/>
      <c r="O89" s="582"/>
      <c r="P89" s="534" t="s">
        <v>503</v>
      </c>
      <c r="Q89" s="535" t="s">
        <v>500</v>
      </c>
      <c r="R89" s="536"/>
    </row>
    <row r="90" spans="1:24" s="22" customFormat="1" ht="15" customHeight="1" x14ac:dyDescent="0.55000000000000004">
      <c r="A90" s="765">
        <v>90</v>
      </c>
      <c r="B90" s="165"/>
      <c r="C90" s="227"/>
      <c r="D90" s="267"/>
      <c r="E90" s="682" t="s">
        <v>1061</v>
      </c>
      <c r="F90" s="693"/>
      <c r="G90" s="257"/>
      <c r="H90" s="257"/>
      <c r="I90" s="257"/>
      <c r="J90" s="257"/>
      <c r="K90" s="257"/>
      <c r="L90" s="63"/>
      <c r="M90" s="257"/>
      <c r="N90" s="163"/>
      <c r="O90" s="584"/>
      <c r="P90" s="537">
        <f>K30</f>
        <v>0</v>
      </c>
      <c r="Q90" s="750" t="b">
        <f>(ROUND(P90,0)=ROUND(I71,0))</f>
        <v>1</v>
      </c>
      <c r="R90" s="538"/>
    </row>
    <row r="91" spans="1:24" s="570" customFormat="1" ht="15" customHeight="1" x14ac:dyDescent="0.55000000000000004">
      <c r="A91" s="765"/>
      <c r="B91" s="641"/>
      <c r="C91" s="671"/>
      <c r="D91" s="698"/>
      <c r="E91" s="682" t="s">
        <v>1047</v>
      </c>
      <c r="F91" s="693"/>
      <c r="G91" s="693"/>
      <c r="H91" s="693"/>
      <c r="I91" s="693"/>
      <c r="J91" s="693"/>
      <c r="K91" s="693"/>
      <c r="L91" s="548"/>
      <c r="M91" s="693"/>
      <c r="N91" s="763"/>
      <c r="O91" s="584"/>
      <c r="P91" s="1161"/>
      <c r="Q91" s="1162"/>
      <c r="R91" s="1163"/>
    </row>
    <row r="92" spans="1:24" s="22" customFormat="1" ht="15" customHeight="1" x14ac:dyDescent="0.55000000000000004">
      <c r="A92" s="765">
        <v>91</v>
      </c>
      <c r="B92" s="165"/>
      <c r="C92" s="227"/>
      <c r="D92" s="181" t="s">
        <v>1056</v>
      </c>
      <c r="E92" s="257"/>
      <c r="F92" s="257"/>
      <c r="G92" s="257"/>
      <c r="H92" s="257"/>
      <c r="I92" s="257"/>
      <c r="J92" s="257"/>
      <c r="K92" s="257"/>
      <c r="L92" s="257"/>
      <c r="M92" s="259">
        <f>SUM(L87:L91)</f>
        <v>56000</v>
      </c>
      <c r="N92" s="163"/>
      <c r="O92" s="31"/>
      <c r="P92" s="534" t="s">
        <v>504</v>
      </c>
      <c r="Q92" s="535" t="s">
        <v>502</v>
      </c>
      <c r="R92" s="536"/>
    </row>
    <row r="93" spans="1:24" s="22" customFormat="1" ht="15" customHeight="1" thickBot="1" x14ac:dyDescent="0.6">
      <c r="A93" s="765">
        <v>92</v>
      </c>
      <c r="B93" s="165"/>
      <c r="C93" s="227"/>
      <c r="D93" s="257"/>
      <c r="E93" s="257"/>
      <c r="F93" s="257"/>
      <c r="G93" s="257"/>
      <c r="H93" s="257"/>
      <c r="I93" s="257"/>
      <c r="J93" s="257"/>
      <c r="K93" s="257"/>
      <c r="L93" s="257"/>
      <c r="M93" s="257"/>
      <c r="N93" s="163"/>
      <c r="O93" s="31"/>
      <c r="P93" s="537">
        <f>K31</f>
        <v>0</v>
      </c>
      <c r="Q93" s="750" t="b">
        <f>(ROUND(P93,0)=ROUND(J71,0))</f>
        <v>1</v>
      </c>
      <c r="R93" s="538"/>
    </row>
    <row r="94" spans="1:24" s="22" customFormat="1" ht="15" customHeight="1" thickBot="1" x14ac:dyDescent="0.6">
      <c r="A94" s="765">
        <v>93</v>
      </c>
      <c r="B94" s="165"/>
      <c r="C94" s="227"/>
      <c r="D94" s="651" t="s">
        <v>1057</v>
      </c>
      <c r="E94" s="257"/>
      <c r="F94" s="257"/>
      <c r="G94" s="257"/>
      <c r="H94" s="257"/>
      <c r="I94" s="257"/>
      <c r="J94" s="257"/>
      <c r="K94" s="257"/>
      <c r="L94" s="257"/>
      <c r="M94" s="263">
        <f>M17-M18</f>
        <v>1.2067651748657222E-2</v>
      </c>
      <c r="N94" s="163"/>
      <c r="O94" s="31" t="s">
        <v>921</v>
      </c>
      <c r="P94" s="749"/>
      <c r="Q94" s="749"/>
      <c r="R94" s="749"/>
    </row>
    <row r="95" spans="1:24" s="22" customFormat="1" ht="18" x14ac:dyDescent="0.55000000000000004">
      <c r="A95" s="765">
        <v>94</v>
      </c>
      <c r="B95" s="160"/>
      <c r="C95" s="268"/>
      <c r="D95" s="269"/>
      <c r="E95" s="270"/>
      <c r="F95" s="271"/>
      <c r="G95" s="271"/>
      <c r="H95" s="160"/>
      <c r="I95" s="160"/>
      <c r="J95" s="160"/>
      <c r="K95" s="160"/>
      <c r="L95" s="160"/>
      <c r="M95" s="160"/>
      <c r="N95" s="158"/>
      <c r="O95" s="34"/>
      <c r="P95" s="748" t="s">
        <v>507</v>
      </c>
      <c r="Q95" s="749"/>
      <c r="R95" s="749"/>
    </row>
    <row r="96" spans="1:24" x14ac:dyDescent="0.45">
      <c r="P96" s="534" t="s">
        <v>505</v>
      </c>
      <c r="Q96" s="535" t="s">
        <v>506</v>
      </c>
      <c r="R96" s="536"/>
    </row>
    <row r="97" spans="16:18" x14ac:dyDescent="0.45">
      <c r="P97" s="537">
        <f>K32</f>
        <v>0</v>
      </c>
      <c r="Q97" s="750" t="b">
        <f>(ROUND(P97,0)=ROUND(K71,0))</f>
        <v>1</v>
      </c>
      <c r="R97" s="539"/>
    </row>
    <row r="98" spans="16:18" x14ac:dyDescent="0.45">
      <c r="P98" s="751"/>
      <c r="Q98" s="752"/>
      <c r="R98" s="753"/>
    </row>
    <row r="99" spans="16:18" x14ac:dyDescent="0.45">
      <c r="P99" s="751"/>
      <c r="Q99" s="752"/>
      <c r="R99" s="753"/>
    </row>
    <row r="100" spans="16:18" x14ac:dyDescent="0.45">
      <c r="P100" s="748" t="s">
        <v>508</v>
      </c>
      <c r="Q100" s="754"/>
      <c r="R100" s="754"/>
    </row>
    <row r="101" spans="16:18" x14ac:dyDescent="0.45">
      <c r="P101" s="540" t="s">
        <v>437</v>
      </c>
      <c r="Q101" s="541" t="s">
        <v>509</v>
      </c>
      <c r="R101" s="542"/>
    </row>
    <row r="102" spans="16:18" x14ac:dyDescent="0.45">
      <c r="P102" s="543">
        <f>K34</f>
        <v>50000</v>
      </c>
      <c r="Q102" s="750" t="b">
        <f>(ROUND(P102,0)=ROUND(L71,0))</f>
        <v>0</v>
      </c>
      <c r="R102" s="544"/>
    </row>
  </sheetData>
  <sheetProtection formatRows="0" insertRows="0"/>
  <mergeCells count="4">
    <mergeCell ref="K2:M2"/>
    <mergeCell ref="K3:M3"/>
    <mergeCell ref="A5:M5"/>
    <mergeCell ref="U26:V28"/>
  </mergeCells>
  <conditionalFormatting sqref="I71">
    <cfRule type="expression" dxfId="40" priority="1" stopIfTrue="1">
      <formula>$Q$90&lt;&gt;TRUE</formula>
    </cfRule>
  </conditionalFormatting>
  <conditionalFormatting sqref="L71">
    <cfRule type="expression" dxfId="39" priority="2" stopIfTrue="1">
      <formula>$Q$102&lt;&gt;TRUE</formula>
    </cfRule>
  </conditionalFormatting>
  <conditionalFormatting sqref="G71">
    <cfRule type="expression" dxfId="38" priority="3" stopIfTrue="1">
      <formula>$Q$86&lt;&gt;TRUE</formula>
    </cfRule>
  </conditionalFormatting>
  <conditionalFormatting sqref="K71">
    <cfRule type="expression" dxfId="37" priority="4" stopIfTrue="1">
      <formula>$Q$97&lt;&gt;TRUE</formula>
    </cfRule>
  </conditionalFormatting>
  <conditionalFormatting sqref="J71">
    <cfRule type="expression" dxfId="36" priority="5" stopIfTrue="1">
      <formula>$Q$93&lt;&gt;TRUE</formula>
    </cfRule>
  </conditionalFormatting>
  <pageMargins left="0.70866141732283472" right="0.70866141732283472" top="0.74803149606299213" bottom="0.74803149606299213" header="0.31496062992125989" footer="0.31496062992125989"/>
  <pageSetup paperSize="9" scale="56" fitToHeight="0" orientation="portrait" r:id="rId1"/>
  <headerFooter alignWithMargins="0">
    <oddHeader>&amp;CCommerce Commission Information Disclosure Template</oddHeader>
    <oddFooter>&amp;L&amp;F&amp;C&amp;P&amp;R&amp;A</oddFooter>
  </headerFooter>
  <rowBreaks count="1" manualBreakCount="1">
    <brk id="5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65F7F-507D-4C6F-941B-AAEB5D874B96}">
  <sheetPr>
    <tabColor rgb="FF99CCFF"/>
    <pageSetUpPr fitToPage="1"/>
  </sheetPr>
  <dimension ref="A1:X97"/>
  <sheetViews>
    <sheetView showGridLines="0" view="pageBreakPreview" zoomScaleNormal="100" zoomScaleSheetLayoutView="100" workbookViewId="0">
      <selection activeCell="C50" sqref="C50"/>
    </sheetView>
  </sheetViews>
  <sheetFormatPr defaultColWidth="9.1328125" defaultRowHeight="14.25" x14ac:dyDescent="0.45"/>
  <cols>
    <col min="1" max="1" width="5.265625" style="569" customWidth="1"/>
    <col min="2" max="2" width="3.1328125" style="569" customWidth="1"/>
    <col min="3" max="3" width="6.1328125" style="569" customWidth="1"/>
    <col min="4" max="5" width="2.265625" style="569" customWidth="1"/>
    <col min="6" max="6" width="27.86328125" style="569" customWidth="1"/>
    <col min="7" max="7" width="16.73046875" style="569" customWidth="1"/>
    <col min="8" max="8" width="2.86328125" style="569" customWidth="1"/>
    <col min="9" max="13" width="16.73046875" style="569" customWidth="1"/>
    <col min="14" max="14" width="2.73046875" style="569" customWidth="1"/>
    <col min="15" max="15" width="52.265625" style="582" customWidth="1"/>
    <col min="16" max="16" width="42.59765625" style="570" customWidth="1"/>
    <col min="17" max="17" width="15.3984375" style="570" customWidth="1"/>
    <col min="18" max="18" width="17" style="570" customWidth="1"/>
    <col min="19" max="20" width="24.86328125" style="570" customWidth="1"/>
    <col min="21" max="22" width="24.86328125" style="569" customWidth="1"/>
    <col min="23" max="23" width="19.73046875" style="569" customWidth="1"/>
    <col min="24" max="24" width="16" style="569" customWidth="1"/>
    <col min="25" max="16384" width="9.1328125" style="569"/>
  </cols>
  <sheetData>
    <row r="1" spans="1:20" s="571" customFormat="1" ht="15" customHeight="1" x14ac:dyDescent="0.45">
      <c r="A1" s="567"/>
      <c r="B1" s="663"/>
      <c r="C1" s="663"/>
      <c r="D1" s="663"/>
      <c r="E1" s="663"/>
      <c r="F1" s="663"/>
      <c r="G1" s="664"/>
      <c r="H1" s="220"/>
      <c r="I1" s="220"/>
      <c r="J1" s="220"/>
      <c r="K1" s="220"/>
      <c r="L1" s="220"/>
      <c r="M1" s="220"/>
      <c r="N1" s="221"/>
      <c r="O1" s="582"/>
      <c r="P1" s="49"/>
      <c r="Q1" s="49"/>
      <c r="R1" s="49"/>
      <c r="S1" s="49"/>
      <c r="T1" s="49"/>
    </row>
    <row r="2" spans="1:20" s="571" customFormat="1" ht="18" customHeight="1" x14ac:dyDescent="0.55000000000000004">
      <c r="A2" s="662"/>
      <c r="B2" s="656"/>
      <c r="C2" s="656"/>
      <c r="D2" s="656"/>
      <c r="E2" s="656"/>
      <c r="F2" s="656"/>
      <c r="G2" s="656"/>
      <c r="H2" s="222"/>
      <c r="I2" s="222"/>
      <c r="J2" s="661" t="s">
        <v>8</v>
      </c>
      <c r="K2" s="1184" t="s">
        <v>431</v>
      </c>
      <c r="L2" s="1185"/>
      <c r="M2" s="1186"/>
      <c r="N2" s="223"/>
      <c r="O2" s="582"/>
      <c r="P2" s="55"/>
      <c r="Q2" s="49"/>
      <c r="R2" s="49"/>
      <c r="S2" s="49"/>
      <c r="T2" s="49"/>
    </row>
    <row r="3" spans="1:20" s="571" customFormat="1" ht="18" customHeight="1" x14ac:dyDescent="0.5">
      <c r="A3" s="662"/>
      <c r="B3" s="656"/>
      <c r="C3" s="656"/>
      <c r="D3" s="656"/>
      <c r="E3" s="656"/>
      <c r="F3" s="656"/>
      <c r="G3" s="656"/>
      <c r="H3" s="222"/>
      <c r="I3" s="222"/>
      <c r="J3" s="661" t="s">
        <v>122</v>
      </c>
      <c r="K3" s="1187">
        <v>43738</v>
      </c>
      <c r="L3" s="1188"/>
      <c r="M3" s="1189"/>
      <c r="N3" s="223"/>
      <c r="O3" s="582"/>
      <c r="P3" s="569"/>
      <c r="Q3" s="569"/>
      <c r="R3" s="569"/>
      <c r="S3" s="49"/>
      <c r="T3" s="49"/>
    </row>
    <row r="4" spans="1:20" s="571" customFormat="1" ht="20.25" customHeight="1" x14ac:dyDescent="0.65">
      <c r="A4" s="660" t="s">
        <v>1194</v>
      </c>
      <c r="B4" s="222"/>
      <c r="C4" s="222"/>
      <c r="D4" s="222"/>
      <c r="E4" s="222"/>
      <c r="F4" s="222"/>
      <c r="G4" s="222"/>
      <c r="H4" s="222"/>
      <c r="I4" s="222"/>
      <c r="J4" s="224"/>
      <c r="K4" s="222"/>
      <c r="L4" s="222"/>
      <c r="M4" s="222"/>
      <c r="N4" s="223"/>
      <c r="O4" s="582"/>
      <c r="P4" s="569"/>
      <c r="Q4" s="569"/>
      <c r="R4" s="569"/>
      <c r="S4" s="49"/>
      <c r="T4" s="49"/>
    </row>
    <row r="5" spans="1:20" ht="69" customHeight="1" x14ac:dyDescent="0.45">
      <c r="A5" s="1182" t="s">
        <v>1174</v>
      </c>
      <c r="B5" s="1183"/>
      <c r="C5" s="1183"/>
      <c r="D5" s="1183"/>
      <c r="E5" s="1183"/>
      <c r="F5" s="1183"/>
      <c r="G5" s="1183"/>
      <c r="H5" s="1183"/>
      <c r="I5" s="1183"/>
      <c r="J5" s="1183"/>
      <c r="K5" s="1183"/>
      <c r="L5" s="1183"/>
      <c r="M5" s="1183"/>
      <c r="N5" s="670"/>
      <c r="P5" s="569"/>
      <c r="Q5" s="569"/>
      <c r="R5" s="569"/>
      <c r="S5" s="49"/>
      <c r="T5" s="595"/>
    </row>
    <row r="6" spans="1:20" s="571" customFormat="1" ht="15" customHeight="1" x14ac:dyDescent="0.45">
      <c r="A6" s="659" t="s">
        <v>138</v>
      </c>
      <c r="B6" s="224"/>
      <c r="C6" s="226"/>
      <c r="D6" s="222"/>
      <c r="E6" s="222"/>
      <c r="F6" s="222"/>
      <c r="G6" s="222"/>
      <c r="H6" s="222"/>
      <c r="I6" s="222"/>
      <c r="J6" s="222"/>
      <c r="K6" s="222"/>
      <c r="L6" s="222"/>
      <c r="M6" s="222"/>
      <c r="N6" s="223"/>
      <c r="O6" s="582"/>
      <c r="P6" s="594"/>
      <c r="Q6" s="49"/>
      <c r="R6" s="49"/>
      <c r="S6" s="49"/>
      <c r="T6" s="49"/>
    </row>
    <row r="7" spans="1:20" ht="30" customHeight="1" x14ac:dyDescent="0.55000000000000004">
      <c r="A7" s="645">
        <v>7</v>
      </c>
      <c r="B7" s="641"/>
      <c r="C7" s="671" t="s">
        <v>1195</v>
      </c>
      <c r="D7" s="672"/>
      <c r="E7" s="673"/>
      <c r="F7" s="655"/>
      <c r="G7" s="655"/>
      <c r="H7" s="655"/>
      <c r="I7" s="655"/>
      <c r="J7" s="642"/>
      <c r="K7" s="683" t="s">
        <v>14</v>
      </c>
      <c r="L7" s="683" t="s">
        <v>15</v>
      </c>
      <c r="M7" s="683" t="s">
        <v>16</v>
      </c>
      <c r="N7" s="686"/>
      <c r="P7" s="594"/>
      <c r="Q7" s="49"/>
      <c r="R7" s="49"/>
      <c r="S7" s="49"/>
      <c r="T7" s="593"/>
    </row>
    <row r="8" spans="1:20" x14ac:dyDescent="0.45">
      <c r="A8" s="645">
        <v>8</v>
      </c>
      <c r="B8" s="641"/>
      <c r="C8" s="674"/>
      <c r="D8" s="675"/>
      <c r="E8" s="653"/>
      <c r="F8" s="649"/>
      <c r="G8" s="649"/>
      <c r="H8" s="649"/>
      <c r="I8" s="642"/>
      <c r="J8" s="676" t="str">
        <f>IF(ISNUMBER(CoverSheet!#REF!),"for year ended","")</f>
        <v/>
      </c>
      <c r="K8" s="687" t="str">
        <f>IF(ISNUMBER(CoverSheet!$C$11),DATE(YEAR(CoverSheet!$C$11)-2,MONTH(CoverSheet!$C$11),DAY(CoverSheet!$C$11)),"")</f>
        <v/>
      </c>
      <c r="L8" s="687" t="str">
        <f>IF(ISNUMBER(CoverSheet!$C$11),DATE(YEAR(CoverSheet!$C$11)-1,MONTH(CoverSheet!$C$11),DAY(CoverSheet!$C$11)),"")</f>
        <v/>
      </c>
      <c r="M8" s="687" t="str">
        <f>IF(ISNUMBER(CoverSheet!$C$11),CoverSheet!$C$11,"")</f>
        <v/>
      </c>
      <c r="N8" s="686"/>
      <c r="P8" s="565" t="s">
        <v>242</v>
      </c>
      <c r="Q8" s="68"/>
      <c r="R8" s="68"/>
      <c r="S8" s="69"/>
      <c r="T8" s="593"/>
    </row>
    <row r="9" spans="1:20" ht="16.149999999999999" thickBot="1" x14ac:dyDescent="0.55000000000000004">
      <c r="A9" s="645">
        <v>9</v>
      </c>
      <c r="B9" s="641"/>
      <c r="C9" s="674"/>
      <c r="D9" s="677" t="s">
        <v>164</v>
      </c>
      <c r="E9" s="653"/>
      <c r="F9" s="649"/>
      <c r="G9" s="649"/>
      <c r="H9" s="649"/>
      <c r="I9" s="649"/>
      <c r="J9" s="649"/>
      <c r="K9" s="683" t="s">
        <v>11</v>
      </c>
      <c r="L9" s="683" t="s">
        <v>11</v>
      </c>
      <c r="M9" s="683" t="s">
        <v>11</v>
      </c>
      <c r="N9" s="686"/>
      <c r="O9" s="569"/>
      <c r="P9" s="600"/>
      <c r="Q9" s="593"/>
      <c r="R9" s="593"/>
      <c r="S9" s="601"/>
      <c r="T9" s="593"/>
    </row>
    <row r="10" spans="1:20" ht="15" customHeight="1" thickBot="1" x14ac:dyDescent="0.5">
      <c r="A10" s="645">
        <v>10</v>
      </c>
      <c r="B10" s="641"/>
      <c r="C10" s="674"/>
      <c r="D10" s="675"/>
      <c r="E10" s="646" t="s">
        <v>248</v>
      </c>
      <c r="F10" s="646"/>
      <c r="G10" s="646"/>
      <c r="H10" s="649"/>
      <c r="I10" s="649"/>
      <c r="J10" s="649"/>
      <c r="K10" s="599"/>
      <c r="L10" s="599"/>
      <c r="M10" s="689">
        <f>M47</f>
        <v>7.4797919571418778E-2</v>
      </c>
      <c r="N10" s="686"/>
      <c r="O10" s="582" t="s">
        <v>922</v>
      </c>
      <c r="P10" s="606" t="s">
        <v>238</v>
      </c>
      <c r="Q10" s="593"/>
      <c r="R10" s="593"/>
      <c r="S10" s="601"/>
      <c r="T10" s="593"/>
    </row>
    <row r="11" spans="1:20" ht="15" customHeight="1" x14ac:dyDescent="0.45">
      <c r="A11" s="645">
        <v>11</v>
      </c>
      <c r="B11" s="641"/>
      <c r="C11" s="674"/>
      <c r="D11" s="675"/>
      <c r="E11" s="646"/>
      <c r="F11" s="646"/>
      <c r="G11" s="646"/>
      <c r="H11" s="649"/>
      <c r="I11" s="649"/>
      <c r="J11" s="649"/>
      <c r="K11" s="766"/>
      <c r="L11" s="766"/>
      <c r="M11" s="766"/>
      <c r="N11" s="686"/>
      <c r="O11" s="582" t="s">
        <v>923</v>
      </c>
      <c r="P11" s="606" t="s">
        <v>239</v>
      </c>
      <c r="Q11" s="593"/>
      <c r="R11" s="593"/>
      <c r="S11" s="601"/>
      <c r="T11" s="593"/>
    </row>
    <row r="12" spans="1:20" ht="15" customHeight="1" thickBot="1" x14ac:dyDescent="0.5">
      <c r="A12" s="645">
        <v>12</v>
      </c>
      <c r="B12" s="641"/>
      <c r="C12" s="674"/>
      <c r="D12" s="675"/>
      <c r="E12" s="653"/>
      <c r="F12" s="646"/>
      <c r="G12" s="646"/>
      <c r="H12" s="649"/>
      <c r="I12" s="649"/>
      <c r="J12" s="649"/>
      <c r="K12" s="680"/>
      <c r="L12" s="680"/>
      <c r="M12" s="680"/>
      <c r="N12" s="686"/>
      <c r="P12" s="573"/>
      <c r="Q12" s="581"/>
      <c r="R12" s="593"/>
      <c r="S12" s="601"/>
      <c r="T12" s="593"/>
    </row>
    <row r="13" spans="1:20" ht="15" customHeight="1" thickBot="1" x14ac:dyDescent="0.5">
      <c r="A13" s="765">
        <v>13</v>
      </c>
      <c r="B13" s="641"/>
      <c r="C13" s="674"/>
      <c r="D13" s="675"/>
      <c r="E13" s="653" t="s">
        <v>17</v>
      </c>
      <c r="F13" s="646"/>
      <c r="G13" s="646"/>
      <c r="H13" s="649"/>
      <c r="I13" s="649"/>
      <c r="J13" s="649"/>
      <c r="K13" s="599"/>
      <c r="L13" s="599"/>
      <c r="M13" s="599"/>
      <c r="N13" s="686"/>
      <c r="P13" s="606" t="s">
        <v>282</v>
      </c>
      <c r="Q13" s="581"/>
      <c r="R13" s="593"/>
      <c r="S13" s="601"/>
      <c r="T13" s="593"/>
    </row>
    <row r="14" spans="1:20" ht="15" customHeight="1" x14ac:dyDescent="0.45">
      <c r="A14" s="765">
        <v>14</v>
      </c>
      <c r="B14" s="641"/>
      <c r="C14" s="674"/>
      <c r="D14" s="675"/>
      <c r="E14" s="653"/>
      <c r="F14" s="646"/>
      <c r="G14" s="646"/>
      <c r="H14" s="649"/>
      <c r="I14" s="649"/>
      <c r="J14" s="649"/>
      <c r="K14" s="690"/>
      <c r="L14" s="690"/>
      <c r="M14" s="690"/>
      <c r="N14" s="686"/>
      <c r="P14" s="602"/>
      <c r="Q14" s="581"/>
      <c r="R14" s="593"/>
      <c r="S14" s="601"/>
      <c r="T14" s="593"/>
    </row>
    <row r="15" spans="1:20" x14ac:dyDescent="0.45">
      <c r="A15" s="765">
        <v>15</v>
      </c>
      <c r="B15" s="641"/>
      <c r="C15" s="674"/>
      <c r="D15" s="675"/>
      <c r="E15" s="653"/>
      <c r="F15" s="646"/>
      <c r="G15" s="646"/>
      <c r="H15" s="649"/>
      <c r="I15" s="649"/>
      <c r="J15" s="649"/>
      <c r="K15" s="649"/>
      <c r="L15" s="649"/>
      <c r="M15" s="649"/>
      <c r="N15" s="686"/>
      <c r="P15" s="602"/>
      <c r="Q15" s="581"/>
      <c r="R15" s="593"/>
      <c r="S15" s="601"/>
      <c r="T15" s="593"/>
    </row>
    <row r="16" spans="1:20" ht="16.149999999999999" thickBot="1" x14ac:dyDescent="0.55000000000000004">
      <c r="A16" s="765">
        <v>16</v>
      </c>
      <c r="B16" s="641"/>
      <c r="C16" s="674"/>
      <c r="D16" s="677" t="s">
        <v>165</v>
      </c>
      <c r="E16" s="653"/>
      <c r="F16" s="646"/>
      <c r="G16" s="646"/>
      <c r="H16" s="649"/>
      <c r="I16" s="649"/>
      <c r="J16" s="649"/>
      <c r="K16" s="649"/>
      <c r="L16" s="649"/>
      <c r="M16" s="649"/>
      <c r="N16" s="686"/>
      <c r="P16" s="602"/>
      <c r="Q16" s="581"/>
      <c r="R16" s="593"/>
      <c r="S16" s="601"/>
      <c r="T16" s="593"/>
    </row>
    <row r="17" spans="1:24" ht="15" customHeight="1" thickBot="1" x14ac:dyDescent="0.5">
      <c r="A17" s="765">
        <v>17</v>
      </c>
      <c r="B17" s="641"/>
      <c r="C17" s="674"/>
      <c r="D17" s="675"/>
      <c r="E17" s="646" t="s">
        <v>248</v>
      </c>
      <c r="F17" s="646"/>
      <c r="G17" s="646"/>
      <c r="H17" s="649"/>
      <c r="I17" s="649"/>
      <c r="J17" s="649"/>
      <c r="K17" s="599"/>
      <c r="L17" s="599"/>
      <c r="M17" s="689">
        <f>M41</f>
        <v>7.7469399571418782E-2</v>
      </c>
      <c r="N17" s="686"/>
      <c r="O17" s="582" t="s">
        <v>927</v>
      </c>
      <c r="P17" s="606" t="s">
        <v>240</v>
      </c>
      <c r="Q17" s="581"/>
      <c r="R17" s="593"/>
      <c r="S17" s="601"/>
      <c r="T17" s="593"/>
    </row>
    <row r="18" spans="1:24" ht="15" customHeight="1" thickBot="1" x14ac:dyDescent="0.5">
      <c r="A18" s="765">
        <v>18</v>
      </c>
      <c r="B18" s="641"/>
      <c r="C18" s="674"/>
      <c r="D18" s="675"/>
      <c r="E18" s="675"/>
      <c r="F18" s="675"/>
      <c r="G18" s="675"/>
      <c r="H18" s="675"/>
      <c r="I18" s="675"/>
      <c r="J18" s="675"/>
      <c r="K18" s="675"/>
      <c r="L18" s="675"/>
      <c r="M18" s="675"/>
      <c r="N18" s="686"/>
      <c r="O18" s="582" t="s">
        <v>926</v>
      </c>
      <c r="P18" s="606" t="s">
        <v>241</v>
      </c>
      <c r="Q18" s="593"/>
      <c r="R18" s="593"/>
      <c r="S18" s="601"/>
      <c r="T18" s="593"/>
    </row>
    <row r="19" spans="1:24" ht="15" customHeight="1" thickBot="1" x14ac:dyDescent="0.5">
      <c r="A19" s="765">
        <v>19</v>
      </c>
      <c r="B19" s="641"/>
      <c r="C19" s="674"/>
      <c r="D19" s="675"/>
      <c r="E19" s="653" t="s">
        <v>18</v>
      </c>
      <c r="F19" s="646"/>
      <c r="G19" s="646"/>
      <c r="H19" s="649"/>
      <c r="I19" s="649"/>
      <c r="J19" s="649"/>
      <c r="K19" s="599"/>
      <c r="L19" s="599"/>
      <c r="M19" s="599"/>
      <c r="N19" s="686"/>
      <c r="P19" s="606" t="s">
        <v>283</v>
      </c>
      <c r="Q19" s="581"/>
      <c r="R19" s="593"/>
      <c r="S19" s="601"/>
      <c r="T19" s="593"/>
    </row>
    <row r="20" spans="1:24" x14ac:dyDescent="0.45">
      <c r="A20" s="765">
        <v>20</v>
      </c>
      <c r="B20" s="641"/>
      <c r="C20" s="674"/>
      <c r="D20" s="675"/>
      <c r="E20" s="767" t="s">
        <v>1024</v>
      </c>
      <c r="F20" s="646"/>
      <c r="G20" s="646"/>
      <c r="H20" s="766"/>
      <c r="I20" s="766"/>
      <c r="J20" s="766"/>
      <c r="K20" s="1137"/>
      <c r="L20" s="1137"/>
      <c r="M20" s="1137"/>
      <c r="N20" s="686"/>
      <c r="P20" s="603"/>
      <c r="Q20" s="576"/>
      <c r="R20" s="604"/>
      <c r="S20" s="605"/>
      <c r="T20" s="593"/>
    </row>
    <row r="21" spans="1:24" ht="30" customHeight="1" x14ac:dyDescent="0.55000000000000004">
      <c r="A21" s="765">
        <v>21</v>
      </c>
      <c r="B21" s="641"/>
      <c r="C21" s="671" t="s">
        <v>1196</v>
      </c>
      <c r="D21" s="672"/>
      <c r="E21" s="673"/>
      <c r="F21" s="655"/>
      <c r="G21" s="655"/>
      <c r="H21" s="655"/>
      <c r="I21" s="655"/>
      <c r="J21" s="642"/>
      <c r="K21" s="642"/>
      <c r="L21" s="683" t="s">
        <v>19</v>
      </c>
      <c r="M21" s="642"/>
      <c r="N21" s="686"/>
      <c r="P21" s="593"/>
      <c r="Q21" s="569"/>
      <c r="R21" s="593"/>
      <c r="S21" s="593"/>
      <c r="T21" s="593"/>
    </row>
    <row r="22" spans="1:24" ht="15" customHeight="1" thickBot="1" x14ac:dyDescent="0.5">
      <c r="A22" s="765">
        <v>22</v>
      </c>
      <c r="B22" s="678"/>
      <c r="C22" s="674"/>
      <c r="D22" s="675"/>
      <c r="E22" s="653"/>
      <c r="F22" s="646"/>
      <c r="G22" s="646"/>
      <c r="H22" s="649"/>
      <c r="I22" s="655"/>
      <c r="J22" s="642"/>
      <c r="K22" s="649"/>
      <c r="L22" s="649"/>
      <c r="M22" s="649"/>
      <c r="N22" s="686"/>
      <c r="P22" s="593"/>
      <c r="Q22" s="569"/>
      <c r="R22" s="580"/>
      <c r="S22" s="593"/>
      <c r="T22" s="593"/>
    </row>
    <row r="23" spans="1:24" ht="15" customHeight="1" thickBot="1" x14ac:dyDescent="0.5">
      <c r="A23" s="765">
        <v>23</v>
      </c>
      <c r="B23" s="678"/>
      <c r="C23" s="651" t="s">
        <v>275</v>
      </c>
      <c r="D23" s="675"/>
      <c r="E23" s="646"/>
      <c r="F23" s="651"/>
      <c r="G23" s="646"/>
      <c r="H23" s="649"/>
      <c r="I23" s="649"/>
      <c r="J23" s="649"/>
      <c r="K23" s="680"/>
      <c r="L23" s="249">
        <f>'S4d. ID-only RAB Value Rolled F'!P27</f>
        <v>600000</v>
      </c>
      <c r="M23" s="641"/>
      <c r="N23" s="686"/>
      <c r="O23" s="582" t="s">
        <v>924</v>
      </c>
      <c r="P23" s="566" t="s">
        <v>201</v>
      </c>
      <c r="Q23" s="607"/>
      <c r="R23" s="607"/>
      <c r="S23" s="608"/>
      <c r="T23" s="1157"/>
      <c r="U23" s="755"/>
      <c r="V23" s="755"/>
      <c r="W23" s="755"/>
      <c r="X23" s="755"/>
    </row>
    <row r="24" spans="1:24" ht="15" customHeight="1" thickBot="1" x14ac:dyDescent="0.5">
      <c r="A24" s="765">
        <v>24</v>
      </c>
      <c r="B24" s="678"/>
      <c r="C24" s="674"/>
      <c r="D24" s="675"/>
      <c r="E24" s="654"/>
      <c r="F24" s="646"/>
      <c r="G24" s="646"/>
      <c r="H24" s="649"/>
      <c r="I24" s="649"/>
      <c r="J24" s="649"/>
      <c r="K24" s="680"/>
      <c r="L24" s="680"/>
      <c r="M24" s="680"/>
      <c r="N24" s="686"/>
      <c r="P24" s="585"/>
      <c r="Q24" s="580"/>
      <c r="R24" s="580"/>
      <c r="S24" s="580"/>
      <c r="T24" s="574"/>
      <c r="U24" s="755"/>
      <c r="V24" s="755"/>
      <c r="W24" s="755"/>
      <c r="X24" s="755"/>
    </row>
    <row r="25" spans="1:24" ht="15" customHeight="1" thickBot="1" x14ac:dyDescent="0.5">
      <c r="A25" s="765">
        <v>25</v>
      </c>
      <c r="B25" s="678"/>
      <c r="C25" s="651" t="s">
        <v>257</v>
      </c>
      <c r="D25" s="675"/>
      <c r="E25" s="654"/>
      <c r="F25" s="679"/>
      <c r="G25" s="649"/>
      <c r="H25" s="649"/>
      <c r="I25" s="649"/>
      <c r="J25" s="649"/>
      <c r="K25" s="649"/>
      <c r="L25" s="249">
        <f>'S2.Regulatory Profit '!O9</f>
        <v>0</v>
      </c>
      <c r="M25" s="680"/>
      <c r="N25" s="686"/>
      <c r="O25" s="582" t="s">
        <v>284</v>
      </c>
      <c r="P25" s="610" t="s">
        <v>2</v>
      </c>
      <c r="Q25" s="611" t="s">
        <v>172</v>
      </c>
      <c r="R25" s="611" t="s">
        <v>173</v>
      </c>
      <c r="S25" s="598" t="s">
        <v>1064</v>
      </c>
      <c r="T25" s="612"/>
      <c r="U25" s="755"/>
      <c r="V25" s="755"/>
      <c r="W25" s="755"/>
      <c r="X25" s="755"/>
    </row>
    <row r="26" spans="1:24" ht="15" customHeight="1" x14ac:dyDescent="0.45">
      <c r="A26" s="765">
        <v>26</v>
      </c>
      <c r="B26" s="678"/>
      <c r="C26" s="674"/>
      <c r="D26" s="680"/>
      <c r="E26" s="680"/>
      <c r="F26" s="680"/>
      <c r="G26" s="680"/>
      <c r="H26" s="680"/>
      <c r="I26" s="649"/>
      <c r="J26" s="649"/>
      <c r="K26" s="680"/>
      <c r="L26" s="680"/>
      <c r="M26" s="680"/>
      <c r="N26" s="686"/>
      <c r="P26" s="613"/>
      <c r="Q26" s="611" t="s">
        <v>174</v>
      </c>
      <c r="R26" s="611" t="s">
        <v>175</v>
      </c>
      <c r="S26" s="611" t="s">
        <v>170</v>
      </c>
      <c r="T26" s="844" t="s">
        <v>211</v>
      </c>
      <c r="U26" s="755"/>
      <c r="V26" s="755"/>
      <c r="W26" s="755"/>
      <c r="X26" s="755"/>
    </row>
    <row r="27" spans="1:24" ht="15" customHeight="1" x14ac:dyDescent="0.45">
      <c r="A27" s="765">
        <v>27</v>
      </c>
      <c r="B27" s="678"/>
      <c r="C27" s="649"/>
      <c r="D27" s="649"/>
      <c r="E27" s="654"/>
      <c r="F27" s="646" t="s">
        <v>1033</v>
      </c>
      <c r="G27" s="646"/>
      <c r="H27" s="649"/>
      <c r="I27" s="649"/>
      <c r="J27" s="649"/>
      <c r="K27" s="550">
        <f>'S2.Regulatory Profit '!O15+'S2.Regulatory Profit '!O17</f>
        <v>0</v>
      </c>
      <c r="L27" s="680"/>
      <c r="M27" s="680"/>
      <c r="N27" s="686"/>
      <c r="O27" s="582" t="s">
        <v>286</v>
      </c>
      <c r="P27" s="573"/>
      <c r="Q27" s="581"/>
      <c r="R27" s="581"/>
      <c r="S27" s="581"/>
      <c r="T27" s="574"/>
      <c r="U27" s="755"/>
      <c r="V27" s="755"/>
      <c r="W27" s="755"/>
      <c r="X27" s="755"/>
    </row>
    <row r="28" spans="1:24" ht="15" customHeight="1" x14ac:dyDescent="0.45">
      <c r="A28" s="765">
        <v>28</v>
      </c>
      <c r="B28" s="641"/>
      <c r="C28" s="674"/>
      <c r="D28" s="654" t="s">
        <v>202</v>
      </c>
      <c r="E28" s="654"/>
      <c r="F28" s="646" t="s">
        <v>23</v>
      </c>
      <c r="G28" s="646"/>
      <c r="H28" s="649"/>
      <c r="I28" s="649"/>
      <c r="J28" s="649"/>
      <c r="K28" s="551">
        <f>'S4d. ID-only RAB Value Rolled F'!P37</f>
        <v>0</v>
      </c>
      <c r="L28" s="680"/>
      <c r="M28" s="680"/>
      <c r="N28" s="686"/>
      <c r="O28" s="582" t="s">
        <v>130</v>
      </c>
      <c r="P28" s="615" t="s">
        <v>277</v>
      </c>
      <c r="Q28" s="579">
        <v>365</v>
      </c>
      <c r="R28" s="616">
        <f>$K$3-Q28</f>
        <v>43373</v>
      </c>
      <c r="S28" s="617">
        <f>-L23</f>
        <v>-600000</v>
      </c>
      <c r="T28" s="619">
        <f>S28/(1+T$35)^((365-$Q28)/365)</f>
        <v>-600000</v>
      </c>
      <c r="U28" s="755"/>
      <c r="V28" s="755"/>
      <c r="W28" s="755"/>
      <c r="X28" s="755"/>
    </row>
    <row r="29" spans="1:24" ht="15" customHeight="1" x14ac:dyDescent="0.45">
      <c r="A29" s="765">
        <v>29</v>
      </c>
      <c r="B29" s="641"/>
      <c r="C29" s="674"/>
      <c r="D29" s="654" t="s">
        <v>5</v>
      </c>
      <c r="E29" s="654"/>
      <c r="F29" s="646" t="s">
        <v>24</v>
      </c>
      <c r="G29" s="646"/>
      <c r="H29" s="649"/>
      <c r="I29" s="649"/>
      <c r="J29" s="649"/>
      <c r="K29" s="551">
        <f>'S4d. ID-only RAB Value Rolled F'!P42</f>
        <v>0</v>
      </c>
      <c r="L29" s="680"/>
      <c r="M29" s="680"/>
      <c r="N29" s="686"/>
      <c r="O29" s="582" t="s">
        <v>130</v>
      </c>
      <c r="P29" s="615" t="s">
        <v>205</v>
      </c>
      <c r="Q29" s="579">
        <v>182</v>
      </c>
      <c r="R29" s="616">
        <f>$K$3-Q29</f>
        <v>43556</v>
      </c>
      <c r="S29" s="617">
        <f>-L32</f>
        <v>44784.047999999995</v>
      </c>
      <c r="T29" s="619">
        <f t="shared" ref="T29:T32" si="0">S29/(1+T$35)^((365-$Q29)/365)</f>
        <v>43139.636742740135</v>
      </c>
      <c r="U29" s="755"/>
      <c r="V29" s="755"/>
      <c r="W29" s="755"/>
      <c r="X29" s="755"/>
    </row>
    <row r="30" spans="1:24" ht="15" customHeight="1" x14ac:dyDescent="0.45">
      <c r="A30" s="765">
        <v>30</v>
      </c>
      <c r="B30" s="641"/>
      <c r="C30" s="674"/>
      <c r="D30" s="654" t="s">
        <v>202</v>
      </c>
      <c r="E30" s="654"/>
      <c r="F30" s="646" t="s">
        <v>31</v>
      </c>
      <c r="G30" s="679"/>
      <c r="H30" s="649"/>
      <c r="I30" s="649"/>
      <c r="J30" s="649"/>
      <c r="K30" s="552">
        <f>'S2.Regulatory Profit '!O29</f>
        <v>5215.9520000000011</v>
      </c>
      <c r="L30" s="680"/>
      <c r="M30" s="680"/>
      <c r="N30" s="686"/>
      <c r="O30" s="582" t="s">
        <v>286</v>
      </c>
      <c r="P30" s="615" t="s">
        <v>257</v>
      </c>
      <c r="Q30" s="579">
        <v>148</v>
      </c>
      <c r="R30" s="616">
        <f>$K$3-Q30</f>
        <v>43590</v>
      </c>
      <c r="S30" s="620">
        <f>L25</f>
        <v>0</v>
      </c>
      <c r="T30" s="619">
        <f t="shared" si="0"/>
        <v>0</v>
      </c>
      <c r="U30" s="755"/>
      <c r="V30" s="755"/>
      <c r="W30" s="755"/>
      <c r="X30" s="755"/>
    </row>
    <row r="31" spans="1:24" ht="15" customHeight="1" thickBot="1" x14ac:dyDescent="0.5">
      <c r="A31" s="765">
        <v>31</v>
      </c>
      <c r="B31" s="641"/>
      <c r="C31" s="674"/>
      <c r="D31" s="654" t="s">
        <v>5</v>
      </c>
      <c r="E31" s="654"/>
      <c r="F31" s="681" t="s">
        <v>204</v>
      </c>
      <c r="G31" s="646"/>
      <c r="H31" s="649"/>
      <c r="I31" s="649"/>
      <c r="J31" s="649"/>
      <c r="K31" s="550">
        <f>'S2.Regulatory Profit '!O10+'S2.Regulatory Profit '!O11</f>
        <v>50000</v>
      </c>
      <c r="L31" s="680"/>
      <c r="M31" s="680"/>
      <c r="N31" s="686"/>
      <c r="O31" s="582" t="s">
        <v>286</v>
      </c>
      <c r="P31" s="615" t="s">
        <v>171</v>
      </c>
      <c r="Q31" s="579">
        <v>0</v>
      </c>
      <c r="R31" s="616">
        <f>$K$3-Q31</f>
        <v>43738</v>
      </c>
      <c r="S31" s="617">
        <f>-L34</f>
        <v>0</v>
      </c>
      <c r="T31" s="619">
        <f t="shared" si="0"/>
        <v>0</v>
      </c>
      <c r="U31" s="755"/>
      <c r="V31" s="755"/>
      <c r="W31" s="755"/>
      <c r="X31" s="755"/>
    </row>
    <row r="32" spans="1:24" ht="15" customHeight="1" thickBot="1" x14ac:dyDescent="0.5">
      <c r="A32" s="765">
        <v>32</v>
      </c>
      <c r="B32" s="641"/>
      <c r="C32" s="653" t="s">
        <v>205</v>
      </c>
      <c r="D32" s="680"/>
      <c r="E32" s="679"/>
      <c r="F32" s="646"/>
      <c r="G32" s="649"/>
      <c r="H32" s="649"/>
      <c r="I32" s="649"/>
      <c r="J32" s="649"/>
      <c r="K32" s="680"/>
      <c r="L32" s="249">
        <f>K27+K28-K29+K30-K31</f>
        <v>-44784.047999999995</v>
      </c>
      <c r="M32" s="680"/>
      <c r="N32" s="686"/>
      <c r="P32" s="615" t="s">
        <v>27</v>
      </c>
      <c r="Q32" s="579">
        <v>0</v>
      </c>
      <c r="R32" s="616">
        <f>$K$3-Q32</f>
        <v>43738</v>
      </c>
      <c r="S32" s="617">
        <f>L38</f>
        <v>600000</v>
      </c>
      <c r="T32" s="619">
        <f t="shared" si="0"/>
        <v>556860.36210277514</v>
      </c>
      <c r="U32" s="755"/>
      <c r="V32" s="755"/>
      <c r="W32" s="755"/>
      <c r="X32" s="755"/>
    </row>
    <row r="33" spans="1:24" ht="15" customHeight="1" thickBot="1" x14ac:dyDescent="0.5">
      <c r="A33" s="765">
        <v>33</v>
      </c>
      <c r="B33" s="641"/>
      <c r="C33" s="680"/>
      <c r="D33" s="680"/>
      <c r="E33" s="680"/>
      <c r="F33" s="680"/>
      <c r="G33" s="680"/>
      <c r="H33" s="680"/>
      <c r="I33" s="649"/>
      <c r="J33" s="649"/>
      <c r="K33" s="680"/>
      <c r="L33" s="680"/>
      <c r="M33" s="680"/>
      <c r="N33" s="686"/>
      <c r="P33" s="621"/>
      <c r="Q33" s="579"/>
      <c r="R33" s="579"/>
      <c r="S33" s="580"/>
      <c r="T33" s="574"/>
      <c r="U33" s="755"/>
      <c r="V33" s="755"/>
      <c r="W33" s="755"/>
      <c r="X33" s="755"/>
    </row>
    <row r="34" spans="1:24" ht="15" customHeight="1" thickBot="1" x14ac:dyDescent="0.6">
      <c r="A34" s="765">
        <v>34</v>
      </c>
      <c r="B34" s="641"/>
      <c r="C34" s="651" t="s">
        <v>45</v>
      </c>
      <c r="D34" s="672"/>
      <c r="E34" s="679"/>
      <c r="F34" s="646"/>
      <c r="G34" s="649"/>
      <c r="H34" s="649"/>
      <c r="I34" s="649"/>
      <c r="J34" s="671"/>
      <c r="K34" s="671"/>
      <c r="L34" s="249">
        <f>'S2.Regulatory Profit '!O27</f>
        <v>0</v>
      </c>
      <c r="M34" s="680"/>
      <c r="N34" s="686"/>
      <c r="O34" s="582" t="s">
        <v>287</v>
      </c>
      <c r="P34" s="621"/>
      <c r="Q34" s="579"/>
      <c r="R34" s="581"/>
      <c r="S34" s="622" t="s">
        <v>213</v>
      </c>
      <c r="T34" s="633">
        <f>0.1*SIGN(SUM(S28:S32))</f>
        <v>0.1</v>
      </c>
      <c r="U34" s="755"/>
      <c r="V34" s="755"/>
      <c r="W34" s="755"/>
      <c r="X34" s="755"/>
    </row>
    <row r="35" spans="1:24" ht="15" customHeight="1" x14ac:dyDescent="0.45">
      <c r="A35" s="765">
        <v>35</v>
      </c>
      <c r="B35" s="678"/>
      <c r="C35" s="674"/>
      <c r="D35" s="680"/>
      <c r="E35" s="680"/>
      <c r="F35" s="680"/>
      <c r="G35" s="680"/>
      <c r="H35" s="680"/>
      <c r="I35" s="649"/>
      <c r="J35" s="649"/>
      <c r="K35" s="680"/>
      <c r="L35" s="680"/>
      <c r="M35" s="680"/>
      <c r="N35" s="686"/>
      <c r="P35" s="621"/>
      <c r="Q35" s="579"/>
      <c r="R35" s="581"/>
      <c r="S35" s="622" t="s">
        <v>212</v>
      </c>
      <c r="T35" s="635">
        <f>XIRR(S28:S32,$R28:$R32,T34)</f>
        <v>7.7469399571418782E-2</v>
      </c>
      <c r="U35" s="755"/>
      <c r="V35" s="755"/>
      <c r="W35" s="755"/>
      <c r="X35" s="755"/>
    </row>
    <row r="36" spans="1:24" ht="15" customHeight="1" x14ac:dyDescent="0.45">
      <c r="A36" s="765">
        <v>36</v>
      </c>
      <c r="B36" s="641"/>
      <c r="C36" s="674"/>
      <c r="D36" s="675"/>
      <c r="E36" s="653"/>
      <c r="F36" s="646" t="s">
        <v>25</v>
      </c>
      <c r="G36" s="646"/>
      <c r="H36" s="649"/>
      <c r="I36" s="649"/>
      <c r="J36" s="649"/>
      <c r="K36" s="551">
        <f>'S4d. ID-only RAB Value Rolled F'!P46</f>
        <v>0</v>
      </c>
      <c r="L36" s="680"/>
      <c r="M36" s="680"/>
      <c r="N36" s="686"/>
      <c r="O36" s="582" t="s">
        <v>130</v>
      </c>
      <c r="P36" s="573"/>
      <c r="Q36" s="581"/>
      <c r="R36" s="581"/>
      <c r="S36" s="636" t="s">
        <v>214</v>
      </c>
      <c r="T36" s="624">
        <f>SUM(T28:T32)</f>
        <v>-1.1544846929609776E-3</v>
      </c>
      <c r="U36" s="755"/>
      <c r="V36" s="755"/>
      <c r="W36" s="755"/>
      <c r="X36" s="755"/>
    </row>
    <row r="37" spans="1:24" ht="15" customHeight="1" thickBot="1" x14ac:dyDescent="0.5">
      <c r="A37" s="765">
        <v>37</v>
      </c>
      <c r="B37" s="678"/>
      <c r="C37" s="674"/>
      <c r="D37" s="654" t="s">
        <v>5</v>
      </c>
      <c r="E37" s="654"/>
      <c r="F37" s="646" t="s">
        <v>26</v>
      </c>
      <c r="G37" s="646"/>
      <c r="H37" s="649"/>
      <c r="I37" s="649"/>
      <c r="J37" s="649"/>
      <c r="K37" s="551">
        <f>'S4d. ID-only RAB Value Rolled F'!P44</f>
        <v>-600000</v>
      </c>
      <c r="L37" s="680"/>
      <c r="M37" s="680"/>
      <c r="N37" s="686"/>
      <c r="O37" s="582" t="s">
        <v>130</v>
      </c>
      <c r="P37" s="573"/>
      <c r="Q37" s="581"/>
      <c r="R37" s="581"/>
      <c r="S37" s="622" t="s">
        <v>139</v>
      </c>
      <c r="T37" s="635">
        <f>IF(ABS(T36)&lt;0.01,T35,"ERROR")</f>
        <v>7.7469399571418782E-2</v>
      </c>
      <c r="U37" s="755"/>
      <c r="V37" s="755"/>
      <c r="W37" s="755"/>
      <c r="X37" s="755"/>
    </row>
    <row r="38" spans="1:24" ht="15" customHeight="1" thickBot="1" x14ac:dyDescent="0.5">
      <c r="A38" s="765">
        <v>38</v>
      </c>
      <c r="B38" s="641"/>
      <c r="C38" s="653" t="s">
        <v>276</v>
      </c>
      <c r="D38" s="675"/>
      <c r="E38" s="646"/>
      <c r="F38" s="646"/>
      <c r="G38" s="646"/>
      <c r="H38" s="649"/>
      <c r="I38" s="649"/>
      <c r="J38" s="649"/>
      <c r="K38" s="680"/>
      <c r="L38" s="249">
        <f>K36-K37</f>
        <v>600000</v>
      </c>
      <c r="M38" s="680"/>
      <c r="N38" s="640"/>
      <c r="P38" s="573"/>
      <c r="Q38" s="581"/>
      <c r="R38" s="581"/>
      <c r="S38" s="581"/>
      <c r="T38" s="574"/>
      <c r="U38" s="755"/>
      <c r="V38" s="755"/>
      <c r="W38" s="755"/>
      <c r="X38" s="755"/>
    </row>
    <row r="39" spans="1:24" ht="15" customHeight="1" x14ac:dyDescent="0.45">
      <c r="A39" s="765">
        <v>39</v>
      </c>
      <c r="B39" s="641"/>
      <c r="C39" s="674"/>
      <c r="D39" s="675"/>
      <c r="E39" s="654"/>
      <c r="F39" s="646"/>
      <c r="G39" s="646"/>
      <c r="H39" s="649"/>
      <c r="I39" s="649"/>
      <c r="J39" s="649"/>
      <c r="K39" s="649"/>
      <c r="L39" s="649"/>
      <c r="M39" s="680"/>
      <c r="N39" s="686"/>
      <c r="P39" s="625" t="s">
        <v>2</v>
      </c>
      <c r="Q39" s="611" t="s">
        <v>172</v>
      </c>
      <c r="R39" s="611" t="s">
        <v>173</v>
      </c>
      <c r="S39" s="598" t="s">
        <v>280</v>
      </c>
      <c r="T39" s="612"/>
      <c r="U39" s="1158"/>
      <c r="V39" s="755"/>
      <c r="W39" s="755"/>
      <c r="X39" s="755"/>
    </row>
    <row r="40" spans="1:24" s="755" customFormat="1" ht="15" customHeight="1" thickBot="1" x14ac:dyDescent="0.5">
      <c r="A40" s="765">
        <v>40</v>
      </c>
      <c r="B40" s="641"/>
      <c r="C40" s="789"/>
      <c r="D40" s="675"/>
      <c r="E40" s="654"/>
      <c r="F40" s="646"/>
      <c r="G40" s="646"/>
      <c r="H40" s="766"/>
      <c r="I40" s="766"/>
      <c r="J40" s="766"/>
      <c r="K40" s="766"/>
      <c r="L40" s="766"/>
      <c r="M40" s="766"/>
      <c r="N40" s="686"/>
      <c r="O40" s="582"/>
      <c r="P40" s="625"/>
      <c r="Q40" s="611"/>
      <c r="R40" s="611"/>
      <c r="S40" s="790"/>
      <c r="T40" s="791"/>
      <c r="V40" s="609"/>
    </row>
    <row r="41" spans="1:24" ht="15" customHeight="1" thickBot="1" x14ac:dyDescent="0.6">
      <c r="A41" s="765">
        <v>41</v>
      </c>
      <c r="B41" s="641"/>
      <c r="C41" s="671"/>
      <c r="D41" s="675" t="s">
        <v>165</v>
      </c>
      <c r="E41" s="673"/>
      <c r="F41" s="682"/>
      <c r="G41" s="682"/>
      <c r="H41" s="641"/>
      <c r="I41" s="641"/>
      <c r="J41" s="641"/>
      <c r="K41" s="641"/>
      <c r="L41" s="641"/>
      <c r="M41" s="253">
        <f>IF(L23=0,0,T37)</f>
        <v>7.7469399571418782E-2</v>
      </c>
      <c r="N41" s="686"/>
      <c r="O41" s="582" t="s">
        <v>925</v>
      </c>
      <c r="P41" s="626"/>
      <c r="Q41" s="611" t="s">
        <v>174</v>
      </c>
      <c r="R41" s="611" t="s">
        <v>175</v>
      </c>
      <c r="S41" s="611" t="s">
        <v>170</v>
      </c>
      <c r="T41" s="614" t="s">
        <v>211</v>
      </c>
      <c r="U41" s="611" t="s">
        <v>170</v>
      </c>
      <c r="V41" s="844" t="s">
        <v>211</v>
      </c>
    </row>
    <row r="42" spans="1:24" ht="15" customHeight="1" x14ac:dyDescent="0.55000000000000004">
      <c r="A42" s="765">
        <v>42</v>
      </c>
      <c r="B42" s="641"/>
      <c r="C42" s="671"/>
      <c r="D42" s="672"/>
      <c r="E42" s="673"/>
      <c r="F42" s="682"/>
      <c r="G42" s="682"/>
      <c r="H42" s="641"/>
      <c r="I42" s="641"/>
      <c r="J42" s="641"/>
      <c r="K42" s="641"/>
      <c r="L42" s="641"/>
      <c r="M42" s="641"/>
      <c r="N42" s="686"/>
      <c r="P42" s="573"/>
      <c r="Q42" s="581"/>
      <c r="R42" s="581"/>
      <c r="S42" s="581"/>
      <c r="T42" s="574"/>
      <c r="V42" s="574"/>
    </row>
    <row r="43" spans="1:24" ht="15" customHeight="1" x14ac:dyDescent="0.55000000000000004">
      <c r="A43" s="765">
        <v>43</v>
      </c>
      <c r="B43" s="641"/>
      <c r="C43" s="671"/>
      <c r="D43" s="672"/>
      <c r="E43" s="673"/>
      <c r="F43" s="682" t="s">
        <v>28</v>
      </c>
      <c r="G43" s="682"/>
      <c r="H43" s="641"/>
      <c r="I43" s="641"/>
      <c r="J43" s="641"/>
      <c r="K43" s="641"/>
      <c r="L43" s="641"/>
      <c r="M43" s="553">
        <v>0.28999999999999998</v>
      </c>
      <c r="N43" s="686"/>
      <c r="P43" s="627" t="s">
        <v>176</v>
      </c>
      <c r="Q43" s="617">
        <v>365</v>
      </c>
      <c r="R43" s="616">
        <f t="shared" ref="R43:R70" si="1">K$3-Q43</f>
        <v>43373</v>
      </c>
      <c r="S43" s="617">
        <f>-L23</f>
        <v>-600000</v>
      </c>
      <c r="T43" s="619" t="e">
        <f>S43/(1+T$73)^((365-$Q43)/365)</f>
        <v>#VALUE!</v>
      </c>
      <c r="U43" s="858">
        <f>S43+V26</f>
        <v>-600000</v>
      </c>
      <c r="V43" s="619" t="e">
        <f>U43/(1+V$73)^((365-$Q43)/365)</f>
        <v>#VALUE!</v>
      </c>
    </row>
    <row r="44" spans="1:24" ht="15" customHeight="1" x14ac:dyDescent="0.55000000000000004">
      <c r="A44" s="765">
        <v>44</v>
      </c>
      <c r="B44" s="641"/>
      <c r="C44" s="671"/>
      <c r="D44" s="672"/>
      <c r="E44" s="673"/>
      <c r="F44" s="682" t="s">
        <v>29</v>
      </c>
      <c r="G44" s="682"/>
      <c r="H44" s="641"/>
      <c r="I44" s="641"/>
      <c r="J44" s="641"/>
      <c r="K44" s="641"/>
      <c r="L44" s="641"/>
      <c r="M44" s="547">
        <v>3.2899999999999999E-2</v>
      </c>
      <c r="N44" s="686"/>
      <c r="P44" s="627" t="s">
        <v>177</v>
      </c>
      <c r="Q44" s="617">
        <v>350</v>
      </c>
      <c r="R44" s="616">
        <f t="shared" si="1"/>
        <v>43388</v>
      </c>
      <c r="S44" s="617">
        <f>-M55</f>
        <v>0</v>
      </c>
      <c r="T44" s="619" t="e">
        <f>S44/(1+T$73)^((365-$Q44)/365)</f>
        <v>#VALUE!</v>
      </c>
      <c r="U44" s="858">
        <f t="shared" ref="U44:U70" si="2">S44</f>
        <v>0</v>
      </c>
      <c r="V44" s="619" t="e">
        <f>U44/(1+V$73)^((365-$Q44)/365)</f>
        <v>#VALUE!</v>
      </c>
    </row>
    <row r="45" spans="1:24" ht="15" customHeight="1" x14ac:dyDescent="0.55000000000000004">
      <c r="A45" s="765">
        <v>45</v>
      </c>
      <c r="B45" s="641"/>
      <c r="C45" s="671"/>
      <c r="D45" s="672"/>
      <c r="E45" s="673"/>
      <c r="F45" s="682" t="s">
        <v>30</v>
      </c>
      <c r="G45" s="682"/>
      <c r="H45" s="641"/>
      <c r="I45" s="641"/>
      <c r="J45" s="641"/>
      <c r="K45" s="641"/>
      <c r="L45" s="641"/>
      <c r="M45" s="554">
        <f>'S3.Regulatory Tax Allowance '!H38</f>
        <v>0.28000000000000003</v>
      </c>
      <c r="N45" s="686"/>
      <c r="O45" s="582" t="s">
        <v>131</v>
      </c>
      <c r="P45" s="627" t="s">
        <v>178</v>
      </c>
      <c r="Q45" s="617">
        <v>320</v>
      </c>
      <c r="R45" s="616">
        <f t="shared" si="1"/>
        <v>43418</v>
      </c>
      <c r="S45" s="617">
        <f>-M56</f>
        <v>0</v>
      </c>
      <c r="T45" s="619" t="e">
        <f>S45/(1+T$73)^((365-$Q45)/365)</f>
        <v>#VALUE!</v>
      </c>
      <c r="U45" s="858">
        <f t="shared" si="2"/>
        <v>0</v>
      </c>
      <c r="V45" s="619" t="e">
        <f>U45/(1+V$73)^((365-$Q45)/365)</f>
        <v>#VALUE!</v>
      </c>
    </row>
    <row r="46" spans="1:24" ht="15" customHeight="1" thickBot="1" x14ac:dyDescent="0.6">
      <c r="A46" s="765">
        <v>46</v>
      </c>
      <c r="B46" s="641"/>
      <c r="C46" s="671"/>
      <c r="D46" s="672"/>
      <c r="E46" s="673"/>
      <c r="F46" s="682"/>
      <c r="G46" s="682"/>
      <c r="H46" s="641"/>
      <c r="I46" s="641"/>
      <c r="J46" s="641"/>
      <c r="K46" s="641"/>
      <c r="L46" s="641"/>
      <c r="M46" s="641"/>
      <c r="N46" s="686"/>
      <c r="O46" s="583"/>
      <c r="P46" s="627" t="s">
        <v>179</v>
      </c>
      <c r="Q46" s="617">
        <v>289</v>
      </c>
      <c r="R46" s="616">
        <f t="shared" si="1"/>
        <v>43449</v>
      </c>
      <c r="S46" s="617">
        <f t="shared" ref="S46:S55" si="3">-M57</f>
        <v>0</v>
      </c>
      <c r="T46" s="619" t="e">
        <f t="shared" ref="T46:T70" si="4">S46/(1+T$73)^((365-$Q46)/365)</f>
        <v>#VALUE!</v>
      </c>
      <c r="U46" s="858">
        <f t="shared" si="2"/>
        <v>0</v>
      </c>
      <c r="V46" s="619" t="e">
        <f t="shared" ref="V46:V70" si="5">U46/(1+V$73)^((365-$Q46)/365)</f>
        <v>#VALUE!</v>
      </c>
    </row>
    <row r="47" spans="1:24" ht="15" customHeight="1" thickBot="1" x14ac:dyDescent="0.6">
      <c r="A47" s="765">
        <v>47</v>
      </c>
      <c r="B47" s="641"/>
      <c r="C47" s="671"/>
      <c r="D47" s="675" t="s">
        <v>164</v>
      </c>
      <c r="E47" s="673"/>
      <c r="F47" s="682"/>
      <c r="G47" s="682"/>
      <c r="H47" s="641"/>
      <c r="I47" s="641"/>
      <c r="J47" s="641"/>
      <c r="K47" s="641"/>
      <c r="L47" s="641"/>
      <c r="M47" s="253">
        <f>M41-($M$43*$M$44*$M$45)</f>
        <v>7.4797919571418778E-2</v>
      </c>
      <c r="N47" s="686"/>
      <c r="O47" s="582" t="s">
        <v>133</v>
      </c>
      <c r="P47" s="627" t="s">
        <v>180</v>
      </c>
      <c r="Q47" s="617">
        <v>259</v>
      </c>
      <c r="R47" s="616">
        <f t="shared" si="1"/>
        <v>43479</v>
      </c>
      <c r="S47" s="617">
        <f t="shared" si="3"/>
        <v>0</v>
      </c>
      <c r="T47" s="619" t="e">
        <f t="shared" si="4"/>
        <v>#VALUE!</v>
      </c>
      <c r="U47" s="858">
        <f t="shared" si="2"/>
        <v>0</v>
      </c>
      <c r="V47" s="619" t="e">
        <f t="shared" si="5"/>
        <v>#VALUE!</v>
      </c>
    </row>
    <row r="48" spans="1:24" ht="15" customHeight="1" x14ac:dyDescent="0.55000000000000004">
      <c r="A48" s="765">
        <v>48</v>
      </c>
      <c r="B48" s="641"/>
      <c r="C48" s="671"/>
      <c r="D48" s="641"/>
      <c r="E48" s="641"/>
      <c r="F48" s="641"/>
      <c r="G48" s="641"/>
      <c r="H48" s="641"/>
      <c r="I48" s="641"/>
      <c r="J48" s="641"/>
      <c r="K48" s="641"/>
      <c r="L48" s="641"/>
      <c r="M48" s="693"/>
      <c r="N48" s="686"/>
      <c r="P48" s="627" t="s">
        <v>181</v>
      </c>
      <c r="Q48" s="617">
        <v>228</v>
      </c>
      <c r="R48" s="616">
        <f t="shared" si="1"/>
        <v>43510</v>
      </c>
      <c r="S48" s="617">
        <f t="shared" si="3"/>
        <v>0</v>
      </c>
      <c r="T48" s="619" t="e">
        <f t="shared" si="4"/>
        <v>#VALUE!</v>
      </c>
      <c r="U48" s="858">
        <f t="shared" si="2"/>
        <v>0</v>
      </c>
      <c r="V48" s="619" t="e">
        <f t="shared" si="5"/>
        <v>#VALUE!</v>
      </c>
    </row>
    <row r="49" spans="1:22" ht="14.25" customHeight="1" x14ac:dyDescent="0.55000000000000004">
      <c r="A49" s="765">
        <v>49</v>
      </c>
      <c r="B49" s="678"/>
      <c r="C49" s="671" t="s">
        <v>1197</v>
      </c>
      <c r="D49" s="672"/>
      <c r="E49" s="673"/>
      <c r="F49" s="682"/>
      <c r="G49" s="682"/>
      <c r="H49" s="655"/>
      <c r="I49" s="641"/>
      <c r="J49" s="641"/>
      <c r="K49" s="641"/>
      <c r="L49" s="647"/>
      <c r="M49" s="641"/>
      <c r="N49" s="640"/>
      <c r="P49" s="627" t="s">
        <v>182</v>
      </c>
      <c r="Q49" s="617">
        <v>197</v>
      </c>
      <c r="R49" s="616">
        <f t="shared" si="1"/>
        <v>43541</v>
      </c>
      <c r="S49" s="617">
        <f t="shared" si="3"/>
        <v>0</v>
      </c>
      <c r="T49" s="619" t="e">
        <f t="shared" si="4"/>
        <v>#VALUE!</v>
      </c>
      <c r="U49" s="858">
        <f t="shared" si="2"/>
        <v>0</v>
      </c>
      <c r="V49" s="619" t="e">
        <f t="shared" si="5"/>
        <v>#VALUE!</v>
      </c>
    </row>
    <row r="50" spans="1:22" ht="14.25" customHeight="1" thickBot="1" x14ac:dyDescent="0.6">
      <c r="A50" s="765">
        <v>50</v>
      </c>
      <c r="B50" s="678"/>
      <c r="C50" s="671"/>
      <c r="D50" s="672"/>
      <c r="E50" s="673"/>
      <c r="F50" s="682"/>
      <c r="G50" s="682"/>
      <c r="H50" s="683"/>
      <c r="I50" s="641"/>
      <c r="J50" s="641"/>
      <c r="K50" s="641"/>
      <c r="L50" s="647"/>
      <c r="M50" s="641"/>
      <c r="N50" s="640"/>
      <c r="P50" s="627" t="s">
        <v>183</v>
      </c>
      <c r="Q50" s="617">
        <v>167</v>
      </c>
      <c r="R50" s="616">
        <f t="shared" si="1"/>
        <v>43571</v>
      </c>
      <c r="S50" s="617">
        <f t="shared" si="3"/>
        <v>0</v>
      </c>
      <c r="T50" s="619" t="e">
        <f t="shared" si="4"/>
        <v>#VALUE!</v>
      </c>
      <c r="U50" s="858">
        <f t="shared" si="2"/>
        <v>0</v>
      </c>
      <c r="V50" s="619" t="e">
        <f t="shared" si="5"/>
        <v>#VALUE!</v>
      </c>
    </row>
    <row r="51" spans="1:22" ht="15" customHeight="1" thickBot="1" x14ac:dyDescent="0.6">
      <c r="A51" s="765">
        <v>51</v>
      </c>
      <c r="B51" s="641"/>
      <c r="C51" s="671"/>
      <c r="D51" s="672"/>
      <c r="E51" s="651" t="s">
        <v>277</v>
      </c>
      <c r="F51" s="651"/>
      <c r="G51" s="641"/>
      <c r="H51" s="641"/>
      <c r="I51" s="641"/>
      <c r="J51" s="641"/>
      <c r="K51" s="641"/>
      <c r="L51" s="641"/>
      <c r="M51" s="258" t="str">
        <f>IF(M67=0,"N/A",L23)</f>
        <v>N/A</v>
      </c>
      <c r="N51" s="686"/>
      <c r="O51" s="582" t="s">
        <v>918</v>
      </c>
      <c r="P51" s="627" t="s">
        <v>184</v>
      </c>
      <c r="Q51" s="617">
        <v>136</v>
      </c>
      <c r="R51" s="616">
        <f t="shared" si="1"/>
        <v>43602</v>
      </c>
      <c r="S51" s="617">
        <f t="shared" si="3"/>
        <v>0</v>
      </c>
      <c r="T51" s="619" t="e">
        <f t="shared" si="4"/>
        <v>#VALUE!</v>
      </c>
      <c r="U51" s="858">
        <f t="shared" si="2"/>
        <v>0</v>
      </c>
      <c r="V51" s="619" t="e">
        <f t="shared" si="5"/>
        <v>#VALUE!</v>
      </c>
    </row>
    <row r="52" spans="1:22" ht="15" customHeight="1" x14ac:dyDescent="0.55000000000000004">
      <c r="A52" s="765">
        <v>52</v>
      </c>
      <c r="B52" s="641"/>
      <c r="C52" s="671"/>
      <c r="D52" s="672"/>
      <c r="E52" s="673"/>
      <c r="F52" s="682"/>
      <c r="G52" s="641"/>
      <c r="H52" s="641"/>
      <c r="I52" s="641"/>
      <c r="J52" s="641"/>
      <c r="K52" s="641"/>
      <c r="L52" s="641"/>
      <c r="M52" s="680"/>
      <c r="N52" s="640"/>
      <c r="P52" s="627" t="s">
        <v>185</v>
      </c>
      <c r="Q52" s="617">
        <v>106</v>
      </c>
      <c r="R52" s="616">
        <f t="shared" si="1"/>
        <v>43632</v>
      </c>
      <c r="S52" s="617">
        <f t="shared" si="3"/>
        <v>0</v>
      </c>
      <c r="T52" s="619" t="e">
        <f t="shared" si="4"/>
        <v>#VALUE!</v>
      </c>
      <c r="U52" s="858">
        <f t="shared" si="2"/>
        <v>0</v>
      </c>
      <c r="V52" s="619" t="e">
        <f t="shared" si="5"/>
        <v>#VALUE!</v>
      </c>
    </row>
    <row r="53" spans="1:22" ht="15" customHeight="1" x14ac:dyDescent="0.55000000000000004">
      <c r="A53" s="765">
        <v>53</v>
      </c>
      <c r="B53" s="641"/>
      <c r="C53" s="671"/>
      <c r="D53" s="672"/>
      <c r="E53" s="673"/>
      <c r="F53" s="682"/>
      <c r="G53" s="683"/>
      <c r="H53" s="641"/>
      <c r="I53" s="684"/>
      <c r="J53" s="641"/>
      <c r="K53" s="683"/>
      <c r="L53" s="683"/>
      <c r="M53" s="684"/>
      <c r="N53" s="640"/>
      <c r="P53" s="627" t="s">
        <v>186</v>
      </c>
      <c r="Q53" s="617">
        <v>75</v>
      </c>
      <c r="R53" s="616">
        <f t="shared" si="1"/>
        <v>43663</v>
      </c>
      <c r="S53" s="617">
        <f t="shared" si="3"/>
        <v>0</v>
      </c>
      <c r="T53" s="619" t="e">
        <f t="shared" si="4"/>
        <v>#VALUE!</v>
      </c>
      <c r="U53" s="858">
        <f t="shared" si="2"/>
        <v>0</v>
      </c>
      <c r="V53" s="619" t="e">
        <f t="shared" si="5"/>
        <v>#VALUE!</v>
      </c>
    </row>
    <row r="54" spans="1:22" ht="26.25" x14ac:dyDescent="0.55000000000000004">
      <c r="A54" s="765">
        <v>54</v>
      </c>
      <c r="B54" s="641"/>
      <c r="C54" s="671"/>
      <c r="D54" s="672"/>
      <c r="E54" s="673"/>
      <c r="F54" s="682"/>
      <c r="G54" s="685" t="s">
        <v>257</v>
      </c>
      <c r="H54" s="641"/>
      <c r="I54" s="685" t="s">
        <v>207</v>
      </c>
      <c r="J54" s="685" t="s">
        <v>23</v>
      </c>
      <c r="K54" s="685" t="s">
        <v>243</v>
      </c>
      <c r="L54" s="692" t="s">
        <v>203</v>
      </c>
      <c r="M54" s="685" t="s">
        <v>206</v>
      </c>
      <c r="N54" s="640"/>
      <c r="P54" s="627" t="s">
        <v>187</v>
      </c>
      <c r="Q54" s="617">
        <v>44</v>
      </c>
      <c r="R54" s="616">
        <f t="shared" si="1"/>
        <v>43694</v>
      </c>
      <c r="S54" s="617">
        <f t="shared" si="3"/>
        <v>0</v>
      </c>
      <c r="T54" s="619" t="e">
        <f t="shared" si="4"/>
        <v>#VALUE!</v>
      </c>
      <c r="U54" s="858">
        <f t="shared" si="2"/>
        <v>0</v>
      </c>
      <c r="V54" s="619" t="e">
        <f t="shared" si="5"/>
        <v>#VALUE!</v>
      </c>
    </row>
    <row r="55" spans="1:22" ht="15" customHeight="1" x14ac:dyDescent="0.55000000000000004">
      <c r="A55" s="765">
        <v>55</v>
      </c>
      <c r="B55" s="641"/>
      <c r="C55" s="671"/>
      <c r="D55" s="672"/>
      <c r="E55" s="673"/>
      <c r="F55" s="682" t="s">
        <v>32</v>
      </c>
      <c r="G55" s="548"/>
      <c r="H55" s="641"/>
      <c r="I55" s="549"/>
      <c r="J55" s="549"/>
      <c r="K55" s="549"/>
      <c r="L55" s="637"/>
      <c r="M55" s="555">
        <f>I55+J55-K55-L55</f>
        <v>0</v>
      </c>
      <c r="N55" s="640"/>
      <c r="P55" s="627" t="s">
        <v>188</v>
      </c>
      <c r="Q55" s="617">
        <v>16</v>
      </c>
      <c r="R55" s="616">
        <f t="shared" si="1"/>
        <v>43722</v>
      </c>
      <c r="S55" s="617">
        <f t="shared" si="3"/>
        <v>0</v>
      </c>
      <c r="T55" s="619" t="e">
        <f t="shared" si="4"/>
        <v>#VALUE!</v>
      </c>
      <c r="U55" s="858">
        <f t="shared" si="2"/>
        <v>0</v>
      </c>
      <c r="V55" s="619" t="e">
        <f t="shared" si="5"/>
        <v>#VALUE!</v>
      </c>
    </row>
    <row r="56" spans="1:22" ht="15" customHeight="1" x14ac:dyDescent="0.55000000000000004">
      <c r="A56" s="765">
        <v>56</v>
      </c>
      <c r="B56" s="641"/>
      <c r="C56" s="671"/>
      <c r="D56" s="672"/>
      <c r="E56" s="673"/>
      <c r="F56" s="682" t="s">
        <v>33</v>
      </c>
      <c r="G56" s="548"/>
      <c r="H56" s="641"/>
      <c r="I56" s="549"/>
      <c r="J56" s="549"/>
      <c r="K56" s="549"/>
      <c r="L56" s="637"/>
      <c r="M56" s="555">
        <f t="shared" ref="M56:M66" si="6">I56+J56-K56-L56</f>
        <v>0</v>
      </c>
      <c r="N56" s="640"/>
      <c r="P56" s="627" t="s">
        <v>189</v>
      </c>
      <c r="Q56" s="617">
        <v>315</v>
      </c>
      <c r="R56" s="616">
        <f t="shared" si="1"/>
        <v>43423</v>
      </c>
      <c r="S56" s="617">
        <f t="shared" ref="S56:S67" si="7">G55</f>
        <v>0</v>
      </c>
      <c r="T56" s="619" t="e">
        <f t="shared" si="4"/>
        <v>#VALUE!</v>
      </c>
      <c r="U56" s="858">
        <f t="shared" si="2"/>
        <v>0</v>
      </c>
      <c r="V56" s="619" t="e">
        <f t="shared" si="5"/>
        <v>#VALUE!</v>
      </c>
    </row>
    <row r="57" spans="1:22" ht="15" customHeight="1" x14ac:dyDescent="0.55000000000000004">
      <c r="A57" s="765">
        <v>57</v>
      </c>
      <c r="B57" s="641"/>
      <c r="C57" s="671"/>
      <c r="D57" s="672"/>
      <c r="E57" s="673"/>
      <c r="F57" s="682" t="s">
        <v>34</v>
      </c>
      <c r="G57" s="548"/>
      <c r="H57" s="641"/>
      <c r="I57" s="549"/>
      <c r="J57" s="549"/>
      <c r="K57" s="549"/>
      <c r="L57" s="637"/>
      <c r="M57" s="555">
        <f t="shared" si="6"/>
        <v>0</v>
      </c>
      <c r="N57" s="640"/>
      <c r="P57" s="627" t="s">
        <v>190</v>
      </c>
      <c r="Q57" s="617">
        <v>284</v>
      </c>
      <c r="R57" s="616">
        <f t="shared" si="1"/>
        <v>43454</v>
      </c>
      <c r="S57" s="617">
        <f t="shared" si="7"/>
        <v>0</v>
      </c>
      <c r="T57" s="619" t="e">
        <f t="shared" si="4"/>
        <v>#VALUE!</v>
      </c>
      <c r="U57" s="858">
        <f t="shared" si="2"/>
        <v>0</v>
      </c>
      <c r="V57" s="619" t="e">
        <f t="shared" si="5"/>
        <v>#VALUE!</v>
      </c>
    </row>
    <row r="58" spans="1:22" ht="15" customHeight="1" x14ac:dyDescent="0.55000000000000004">
      <c r="A58" s="765">
        <v>58</v>
      </c>
      <c r="B58" s="641"/>
      <c r="C58" s="671"/>
      <c r="D58" s="672"/>
      <c r="E58" s="673"/>
      <c r="F58" s="682" t="s">
        <v>35</v>
      </c>
      <c r="G58" s="548"/>
      <c r="H58" s="641"/>
      <c r="I58" s="549"/>
      <c r="J58" s="549"/>
      <c r="K58" s="549"/>
      <c r="L58" s="637"/>
      <c r="M58" s="555">
        <f t="shared" si="6"/>
        <v>0</v>
      </c>
      <c r="N58" s="640"/>
      <c r="P58" s="627" t="s">
        <v>191</v>
      </c>
      <c r="Q58" s="617">
        <v>254</v>
      </c>
      <c r="R58" s="616">
        <f t="shared" si="1"/>
        <v>43484</v>
      </c>
      <c r="S58" s="617">
        <f t="shared" si="7"/>
        <v>0</v>
      </c>
      <c r="T58" s="619" t="e">
        <f t="shared" si="4"/>
        <v>#VALUE!</v>
      </c>
      <c r="U58" s="858">
        <f t="shared" si="2"/>
        <v>0</v>
      </c>
      <c r="V58" s="619" t="e">
        <f t="shared" si="5"/>
        <v>#VALUE!</v>
      </c>
    </row>
    <row r="59" spans="1:22" ht="15" customHeight="1" x14ac:dyDescent="0.55000000000000004">
      <c r="A59" s="765">
        <v>59</v>
      </c>
      <c r="B59" s="641"/>
      <c r="C59" s="671"/>
      <c r="D59" s="672"/>
      <c r="E59" s="673"/>
      <c r="F59" s="682" t="s">
        <v>36</v>
      </c>
      <c r="G59" s="548"/>
      <c r="H59" s="641"/>
      <c r="I59" s="549"/>
      <c r="J59" s="549"/>
      <c r="K59" s="549"/>
      <c r="L59" s="637"/>
      <c r="M59" s="555">
        <f t="shared" si="6"/>
        <v>0</v>
      </c>
      <c r="N59" s="640"/>
      <c r="P59" s="627" t="s">
        <v>192</v>
      </c>
      <c r="Q59" s="617">
        <v>223</v>
      </c>
      <c r="R59" s="616">
        <f t="shared" si="1"/>
        <v>43515</v>
      </c>
      <c r="S59" s="617">
        <f t="shared" si="7"/>
        <v>0</v>
      </c>
      <c r="T59" s="619" t="e">
        <f t="shared" si="4"/>
        <v>#VALUE!</v>
      </c>
      <c r="U59" s="858">
        <f t="shared" si="2"/>
        <v>0</v>
      </c>
      <c r="V59" s="619" t="e">
        <f t="shared" si="5"/>
        <v>#VALUE!</v>
      </c>
    </row>
    <row r="60" spans="1:22" ht="15" customHeight="1" x14ac:dyDescent="0.55000000000000004">
      <c r="A60" s="765">
        <v>60</v>
      </c>
      <c r="B60" s="641"/>
      <c r="C60" s="671"/>
      <c r="D60" s="672"/>
      <c r="E60" s="673"/>
      <c r="F60" s="682" t="s">
        <v>37</v>
      </c>
      <c r="G60" s="548"/>
      <c r="H60" s="641"/>
      <c r="I60" s="549"/>
      <c r="J60" s="549"/>
      <c r="K60" s="549"/>
      <c r="L60" s="637"/>
      <c r="M60" s="555">
        <f t="shared" si="6"/>
        <v>0</v>
      </c>
      <c r="N60" s="640"/>
      <c r="P60" s="627" t="s">
        <v>193</v>
      </c>
      <c r="Q60" s="617">
        <v>192</v>
      </c>
      <c r="R60" s="616">
        <f t="shared" si="1"/>
        <v>43546</v>
      </c>
      <c r="S60" s="617">
        <f t="shared" si="7"/>
        <v>0</v>
      </c>
      <c r="T60" s="619" t="e">
        <f t="shared" si="4"/>
        <v>#VALUE!</v>
      </c>
      <c r="U60" s="858">
        <f t="shared" si="2"/>
        <v>0</v>
      </c>
      <c r="V60" s="619" t="e">
        <f t="shared" si="5"/>
        <v>#VALUE!</v>
      </c>
    </row>
    <row r="61" spans="1:22" ht="15" customHeight="1" x14ac:dyDescent="0.55000000000000004">
      <c r="A61" s="765">
        <v>61</v>
      </c>
      <c r="B61" s="641"/>
      <c r="C61" s="671"/>
      <c r="D61" s="672"/>
      <c r="E61" s="673"/>
      <c r="F61" s="682" t="s">
        <v>38</v>
      </c>
      <c r="G61" s="548"/>
      <c r="H61" s="641"/>
      <c r="I61" s="549"/>
      <c r="J61" s="549"/>
      <c r="K61" s="549"/>
      <c r="L61" s="637"/>
      <c r="M61" s="555">
        <f t="shared" si="6"/>
        <v>0</v>
      </c>
      <c r="N61" s="640"/>
      <c r="P61" s="627" t="s">
        <v>194</v>
      </c>
      <c r="Q61" s="617">
        <v>162</v>
      </c>
      <c r="R61" s="616">
        <f t="shared" si="1"/>
        <v>43576</v>
      </c>
      <c r="S61" s="617">
        <f t="shared" si="7"/>
        <v>0</v>
      </c>
      <c r="T61" s="619" t="e">
        <f t="shared" si="4"/>
        <v>#VALUE!</v>
      </c>
      <c r="U61" s="858">
        <f t="shared" si="2"/>
        <v>0</v>
      </c>
      <c r="V61" s="619" t="e">
        <f t="shared" si="5"/>
        <v>#VALUE!</v>
      </c>
    </row>
    <row r="62" spans="1:22" ht="15" customHeight="1" x14ac:dyDescent="0.55000000000000004">
      <c r="A62" s="765">
        <v>62</v>
      </c>
      <c r="B62" s="641"/>
      <c r="C62" s="671"/>
      <c r="D62" s="672"/>
      <c r="E62" s="673"/>
      <c r="F62" s="682" t="s">
        <v>39</v>
      </c>
      <c r="G62" s="548"/>
      <c r="H62" s="641"/>
      <c r="I62" s="549"/>
      <c r="J62" s="549"/>
      <c r="K62" s="549"/>
      <c r="L62" s="637"/>
      <c r="M62" s="555">
        <f t="shared" si="6"/>
        <v>0</v>
      </c>
      <c r="N62" s="640"/>
      <c r="P62" s="627" t="s">
        <v>195</v>
      </c>
      <c r="Q62" s="617">
        <v>131</v>
      </c>
      <c r="R62" s="616">
        <f t="shared" si="1"/>
        <v>43607</v>
      </c>
      <c r="S62" s="617">
        <f t="shared" si="7"/>
        <v>0</v>
      </c>
      <c r="T62" s="619" t="e">
        <f t="shared" si="4"/>
        <v>#VALUE!</v>
      </c>
      <c r="U62" s="858">
        <f t="shared" si="2"/>
        <v>0</v>
      </c>
      <c r="V62" s="619" t="e">
        <f t="shared" si="5"/>
        <v>#VALUE!</v>
      </c>
    </row>
    <row r="63" spans="1:22" ht="15" customHeight="1" x14ac:dyDescent="0.55000000000000004">
      <c r="A63" s="765">
        <v>63</v>
      </c>
      <c r="B63" s="641"/>
      <c r="C63" s="671"/>
      <c r="D63" s="672"/>
      <c r="E63" s="673"/>
      <c r="F63" s="682" t="s">
        <v>40</v>
      </c>
      <c r="G63" s="548"/>
      <c r="H63" s="641"/>
      <c r="I63" s="549"/>
      <c r="J63" s="549"/>
      <c r="K63" s="549"/>
      <c r="L63" s="637"/>
      <c r="M63" s="555">
        <f t="shared" si="6"/>
        <v>0</v>
      </c>
      <c r="N63" s="640"/>
      <c r="P63" s="627" t="s">
        <v>196</v>
      </c>
      <c r="Q63" s="617">
        <v>101</v>
      </c>
      <c r="R63" s="616">
        <f t="shared" si="1"/>
        <v>43637</v>
      </c>
      <c r="S63" s="617">
        <f t="shared" si="7"/>
        <v>0</v>
      </c>
      <c r="T63" s="619" t="e">
        <f t="shared" si="4"/>
        <v>#VALUE!</v>
      </c>
      <c r="U63" s="858">
        <f t="shared" si="2"/>
        <v>0</v>
      </c>
      <c r="V63" s="619" t="e">
        <f t="shared" si="5"/>
        <v>#VALUE!</v>
      </c>
    </row>
    <row r="64" spans="1:22" ht="15" customHeight="1" x14ac:dyDescent="0.55000000000000004">
      <c r="A64" s="765">
        <v>64</v>
      </c>
      <c r="B64" s="641"/>
      <c r="C64" s="671"/>
      <c r="D64" s="672"/>
      <c r="E64" s="673"/>
      <c r="F64" s="682" t="s">
        <v>41</v>
      </c>
      <c r="G64" s="548"/>
      <c r="H64" s="641"/>
      <c r="I64" s="549"/>
      <c r="J64" s="549"/>
      <c r="K64" s="549"/>
      <c r="L64" s="637"/>
      <c r="M64" s="555">
        <f t="shared" si="6"/>
        <v>0</v>
      </c>
      <c r="N64" s="640"/>
      <c r="P64" s="627" t="s">
        <v>197</v>
      </c>
      <c r="Q64" s="617">
        <v>70</v>
      </c>
      <c r="R64" s="616">
        <f t="shared" si="1"/>
        <v>43668</v>
      </c>
      <c r="S64" s="617">
        <f t="shared" si="7"/>
        <v>0</v>
      </c>
      <c r="T64" s="619" t="e">
        <f t="shared" si="4"/>
        <v>#VALUE!</v>
      </c>
      <c r="U64" s="858">
        <f t="shared" si="2"/>
        <v>0</v>
      </c>
      <c r="V64" s="619" t="e">
        <f t="shared" si="5"/>
        <v>#VALUE!</v>
      </c>
    </row>
    <row r="65" spans="1:22" ht="15" customHeight="1" x14ac:dyDescent="0.55000000000000004">
      <c r="A65" s="765">
        <v>65</v>
      </c>
      <c r="B65" s="641"/>
      <c r="C65" s="671"/>
      <c r="D65" s="672"/>
      <c r="E65" s="673"/>
      <c r="F65" s="682" t="s">
        <v>42</v>
      </c>
      <c r="G65" s="548"/>
      <c r="H65" s="641"/>
      <c r="I65" s="549"/>
      <c r="J65" s="549"/>
      <c r="K65" s="549"/>
      <c r="L65" s="637"/>
      <c r="M65" s="555">
        <f t="shared" si="6"/>
        <v>0</v>
      </c>
      <c r="N65" s="640"/>
      <c r="P65" s="627" t="s">
        <v>198</v>
      </c>
      <c r="Q65" s="617">
        <v>39</v>
      </c>
      <c r="R65" s="616">
        <f t="shared" si="1"/>
        <v>43699</v>
      </c>
      <c r="S65" s="617">
        <f t="shared" si="7"/>
        <v>0</v>
      </c>
      <c r="T65" s="619" t="e">
        <f t="shared" si="4"/>
        <v>#VALUE!</v>
      </c>
      <c r="U65" s="858">
        <f t="shared" si="2"/>
        <v>0</v>
      </c>
      <c r="V65" s="619" t="e">
        <f t="shared" si="5"/>
        <v>#VALUE!</v>
      </c>
    </row>
    <row r="66" spans="1:22" ht="15" customHeight="1" thickBot="1" x14ac:dyDescent="0.6">
      <c r="A66" s="765">
        <v>66</v>
      </c>
      <c r="B66" s="641"/>
      <c r="C66" s="671"/>
      <c r="D66" s="672"/>
      <c r="E66" s="673"/>
      <c r="F66" s="682" t="s">
        <v>43</v>
      </c>
      <c r="G66" s="548"/>
      <c r="H66" s="641"/>
      <c r="I66" s="549"/>
      <c r="J66" s="549"/>
      <c r="K66" s="549"/>
      <c r="L66" s="637"/>
      <c r="M66" s="555">
        <f t="shared" si="6"/>
        <v>0</v>
      </c>
      <c r="N66" s="640"/>
      <c r="P66" s="627" t="s">
        <v>199</v>
      </c>
      <c r="Q66" s="617">
        <v>11</v>
      </c>
      <c r="R66" s="616">
        <f t="shared" si="1"/>
        <v>43727</v>
      </c>
      <c r="S66" s="617">
        <f t="shared" si="7"/>
        <v>0</v>
      </c>
      <c r="T66" s="619" t="e">
        <f t="shared" si="4"/>
        <v>#VALUE!</v>
      </c>
      <c r="U66" s="858">
        <f t="shared" si="2"/>
        <v>0</v>
      </c>
      <c r="V66" s="619" t="e">
        <f t="shared" si="5"/>
        <v>#VALUE!</v>
      </c>
    </row>
    <row r="67" spans="1:22" ht="15" customHeight="1" thickBot="1" x14ac:dyDescent="0.6">
      <c r="A67" s="765">
        <v>67</v>
      </c>
      <c r="B67" s="641"/>
      <c r="C67" s="671"/>
      <c r="D67" s="672"/>
      <c r="E67" s="651" t="s">
        <v>3</v>
      </c>
      <c r="F67" s="682"/>
      <c r="G67" s="650">
        <f>SUM(G55:G66)</f>
        <v>0</v>
      </c>
      <c r="H67" s="641"/>
      <c r="I67" s="650">
        <f t="shared" ref="I67:L67" si="8">SUM(I55:I66)</f>
        <v>0</v>
      </c>
      <c r="J67" s="650">
        <f t="shared" si="8"/>
        <v>0</v>
      </c>
      <c r="K67" s="650">
        <f t="shared" si="8"/>
        <v>0</v>
      </c>
      <c r="L67" s="650">
        <f t="shared" si="8"/>
        <v>0</v>
      </c>
      <c r="M67" s="260">
        <f>I67+J67-K67-L67</f>
        <v>0</v>
      </c>
      <c r="N67" s="640"/>
      <c r="P67" s="627" t="s">
        <v>200</v>
      </c>
      <c r="Q67" s="617">
        <v>-20</v>
      </c>
      <c r="R67" s="616">
        <f t="shared" si="1"/>
        <v>43758</v>
      </c>
      <c r="S67" s="617">
        <f t="shared" si="7"/>
        <v>0</v>
      </c>
      <c r="T67" s="619" t="e">
        <f t="shared" si="4"/>
        <v>#VALUE!</v>
      </c>
      <c r="U67" s="858">
        <f t="shared" si="2"/>
        <v>0</v>
      </c>
      <c r="V67" s="619" t="e">
        <f t="shared" si="5"/>
        <v>#VALUE!</v>
      </c>
    </row>
    <row r="68" spans="1:22" ht="15" customHeight="1" thickBot="1" x14ac:dyDescent="0.6">
      <c r="A68" s="765">
        <v>68</v>
      </c>
      <c r="B68" s="641"/>
      <c r="C68" s="671"/>
      <c r="D68" s="672"/>
      <c r="E68" s="673"/>
      <c r="F68" s="682"/>
      <c r="G68" s="682"/>
      <c r="H68" s="641"/>
      <c r="I68" s="641"/>
      <c r="J68" s="641"/>
      <c r="K68" s="641"/>
      <c r="L68" s="641"/>
      <c r="M68" s="655"/>
      <c r="N68" s="640"/>
      <c r="P68" s="628" t="s">
        <v>169</v>
      </c>
      <c r="Q68" s="580">
        <v>182</v>
      </c>
      <c r="R68" s="616">
        <f t="shared" si="1"/>
        <v>43556</v>
      </c>
      <c r="S68" s="629" t="e">
        <f>-M69</f>
        <v>#VALUE!</v>
      </c>
      <c r="T68" s="619" t="e">
        <f t="shared" si="4"/>
        <v>#VALUE!</v>
      </c>
      <c r="U68" s="858" t="e">
        <f>S68</f>
        <v>#VALUE!</v>
      </c>
      <c r="V68" s="619" t="e">
        <f t="shared" si="5"/>
        <v>#VALUE!</v>
      </c>
    </row>
    <row r="69" spans="1:22" ht="15.75" customHeight="1" thickBot="1" x14ac:dyDescent="0.6">
      <c r="A69" s="765">
        <v>69</v>
      </c>
      <c r="B69" s="641"/>
      <c r="C69" s="671"/>
      <c r="D69" s="672"/>
      <c r="E69" s="673" t="s">
        <v>31</v>
      </c>
      <c r="F69" s="682"/>
      <c r="G69" s="682"/>
      <c r="H69" s="641"/>
      <c r="I69" s="641"/>
      <c r="J69" s="641"/>
      <c r="K69" s="641"/>
      <c r="L69" s="641"/>
      <c r="M69" s="258" t="str">
        <f>IF(M67=0,"N/A",K30)</f>
        <v>N/A</v>
      </c>
      <c r="N69" s="640"/>
      <c r="O69" s="582" t="s">
        <v>919</v>
      </c>
      <c r="P69" s="627" t="s">
        <v>171</v>
      </c>
      <c r="Q69" s="617">
        <v>0</v>
      </c>
      <c r="R69" s="616">
        <f t="shared" si="1"/>
        <v>43738</v>
      </c>
      <c r="S69" s="618" t="str">
        <f>M71</f>
        <v>N/A</v>
      </c>
      <c r="T69" s="619" t="e">
        <f t="shared" si="4"/>
        <v>#VALUE!</v>
      </c>
      <c r="U69" s="858" t="str">
        <f t="shared" si="2"/>
        <v>N/A</v>
      </c>
      <c r="V69" s="619" t="e">
        <f t="shared" si="5"/>
        <v>#VALUE!</v>
      </c>
    </row>
    <row r="70" spans="1:22" ht="15" customHeight="1" thickBot="1" x14ac:dyDescent="0.6">
      <c r="A70" s="765">
        <v>70</v>
      </c>
      <c r="B70" s="641"/>
      <c r="C70" s="671"/>
      <c r="D70" s="672"/>
      <c r="E70" s="673"/>
      <c r="F70" s="682"/>
      <c r="G70" s="682"/>
      <c r="H70" s="641"/>
      <c r="I70" s="641"/>
      <c r="J70" s="641"/>
      <c r="K70" s="641"/>
      <c r="L70" s="641"/>
      <c r="M70" s="655"/>
      <c r="N70" s="640"/>
      <c r="P70" s="627" t="s">
        <v>27</v>
      </c>
      <c r="Q70" s="617">
        <v>0</v>
      </c>
      <c r="R70" s="616">
        <f t="shared" si="1"/>
        <v>43738</v>
      </c>
      <c r="S70" s="618" t="str">
        <f>M73</f>
        <v>N/A</v>
      </c>
      <c r="T70" s="619" t="e">
        <f t="shared" si="4"/>
        <v>#VALUE!</v>
      </c>
      <c r="U70" s="858" t="str">
        <f t="shared" si="2"/>
        <v>N/A</v>
      </c>
      <c r="V70" s="619" t="e">
        <f t="shared" si="5"/>
        <v>#VALUE!</v>
      </c>
    </row>
    <row r="71" spans="1:22" ht="15" customHeight="1" thickBot="1" x14ac:dyDescent="0.6">
      <c r="A71" s="765">
        <v>71</v>
      </c>
      <c r="B71" s="641"/>
      <c r="C71" s="671"/>
      <c r="D71" s="672"/>
      <c r="E71" s="651" t="s">
        <v>45</v>
      </c>
      <c r="F71" s="682"/>
      <c r="G71" s="682"/>
      <c r="H71" s="680"/>
      <c r="I71" s="680"/>
      <c r="J71" s="680"/>
      <c r="K71" s="703"/>
      <c r="L71" s="694"/>
      <c r="M71" s="258" t="str">
        <f>IF(M67=0,"N/A",L34)</f>
        <v>N/A</v>
      </c>
      <c r="N71" s="640"/>
      <c r="O71" s="582" t="s">
        <v>288</v>
      </c>
      <c r="P71" s="621"/>
      <c r="Q71" s="579"/>
      <c r="R71" s="581"/>
      <c r="S71" s="579"/>
      <c r="T71" s="630"/>
      <c r="V71" s="859">
        <f t="shared" ref="V71" si="9">T71</f>
        <v>0</v>
      </c>
    </row>
    <row r="72" spans="1:22" ht="15" customHeight="1" thickBot="1" x14ac:dyDescent="0.6">
      <c r="A72" s="765">
        <v>72</v>
      </c>
      <c r="B72" s="641"/>
      <c r="C72" s="671"/>
      <c r="D72" s="672"/>
      <c r="E72" s="673"/>
      <c r="F72" s="682"/>
      <c r="G72" s="682"/>
      <c r="H72" s="641"/>
      <c r="I72" s="641"/>
      <c r="J72" s="641"/>
      <c r="K72" s="641"/>
      <c r="L72" s="641"/>
      <c r="M72" s="694"/>
      <c r="N72" s="688"/>
      <c r="P72" s="573"/>
      <c r="Q72" s="581"/>
      <c r="R72" s="581"/>
      <c r="S72" s="636" t="s">
        <v>213</v>
      </c>
      <c r="T72" s="633" t="e">
        <f>0.1*SIGN(SUM(S43:S70))</f>
        <v>#VALUE!</v>
      </c>
      <c r="V72" s="633" t="e">
        <f>0.1*SIGN(SUM(U43:U70))</f>
        <v>#VALUE!</v>
      </c>
    </row>
    <row r="73" spans="1:22" ht="15" customHeight="1" thickBot="1" x14ac:dyDescent="0.6">
      <c r="A73" s="765">
        <v>73</v>
      </c>
      <c r="B73" s="641"/>
      <c r="C73" s="671"/>
      <c r="D73" s="672"/>
      <c r="E73" s="651" t="s">
        <v>278</v>
      </c>
      <c r="F73" s="682"/>
      <c r="G73" s="682"/>
      <c r="H73" s="680"/>
      <c r="I73" s="641"/>
      <c r="J73" s="641"/>
      <c r="K73" s="641"/>
      <c r="L73" s="641"/>
      <c r="M73" s="258" t="str">
        <f>IF(M67=0,"N/A",L38)</f>
        <v>N/A</v>
      </c>
      <c r="N73" s="640"/>
      <c r="O73" s="582" t="s">
        <v>235</v>
      </c>
      <c r="P73" s="573"/>
      <c r="Q73" s="581"/>
      <c r="R73" s="581"/>
      <c r="S73" s="636" t="s">
        <v>212</v>
      </c>
      <c r="T73" s="635" t="e">
        <f>XIRR(S43:S70,R43:R70,T72)</f>
        <v>#VALUE!</v>
      </c>
      <c r="V73" s="635" t="e">
        <f>XIRR(U43:U70,R43:R70,V72)</f>
        <v>#VALUE!</v>
      </c>
    </row>
    <row r="74" spans="1:22" ht="15" customHeight="1" x14ac:dyDescent="0.55000000000000004">
      <c r="A74" s="765">
        <v>74</v>
      </c>
      <c r="B74" s="641"/>
      <c r="C74" s="671"/>
      <c r="D74" s="672"/>
      <c r="E74" s="673"/>
      <c r="F74" s="671"/>
      <c r="G74" s="671"/>
      <c r="H74" s="671"/>
      <c r="I74" s="671"/>
      <c r="J74" s="671"/>
      <c r="K74" s="671"/>
      <c r="L74" s="671"/>
      <c r="M74" s="671"/>
      <c r="N74" s="640"/>
      <c r="P74" s="621"/>
      <c r="Q74" s="579"/>
      <c r="R74" s="581"/>
      <c r="S74" s="636" t="s">
        <v>214</v>
      </c>
      <c r="T74" s="624" t="e">
        <f>SUM(T43:T70)</f>
        <v>#VALUE!</v>
      </c>
      <c r="V74" s="624" t="e">
        <f>SUM(V43:V70)</f>
        <v>#VALUE!</v>
      </c>
    </row>
    <row r="75" spans="1:22" ht="15" customHeight="1" thickBot="1" x14ac:dyDescent="0.6">
      <c r="A75" s="765">
        <v>75</v>
      </c>
      <c r="B75" s="641"/>
      <c r="C75" s="671"/>
      <c r="D75" s="675"/>
      <c r="E75" s="654"/>
      <c r="F75" s="646"/>
      <c r="G75" s="646"/>
      <c r="H75" s="766"/>
      <c r="I75" s="766"/>
      <c r="J75" s="766"/>
      <c r="K75" s="766"/>
      <c r="L75" s="766"/>
      <c r="M75" s="766"/>
      <c r="N75" s="640"/>
      <c r="P75" s="573"/>
      <c r="Q75" s="581"/>
      <c r="R75" s="581"/>
      <c r="S75" s="622" t="s">
        <v>139</v>
      </c>
      <c r="T75" s="635" t="e">
        <f>IF(ABS(T74)&lt;0.01,T73,"ERROR")</f>
        <v>#VALUE!</v>
      </c>
      <c r="V75" s="635" t="e">
        <f>IF(ABS(V74)&lt;0.01,V73,"ERROR")</f>
        <v>#VALUE!</v>
      </c>
    </row>
    <row r="76" spans="1:22" ht="15" customHeight="1" thickBot="1" x14ac:dyDescent="0.6">
      <c r="A76" s="765">
        <v>76</v>
      </c>
      <c r="B76" s="641"/>
      <c r="C76" s="671"/>
      <c r="D76" s="653" t="s">
        <v>166</v>
      </c>
      <c r="E76" s="653"/>
      <c r="F76" s="646"/>
      <c r="G76" s="646"/>
      <c r="H76" s="649"/>
      <c r="I76" s="704"/>
      <c r="J76" s="705"/>
      <c r="K76" s="705"/>
      <c r="L76" s="705"/>
      <c r="M76" s="262" t="str">
        <f>IF(M67=0,"N/A",V75)</f>
        <v>N/A</v>
      </c>
      <c r="N76" s="640"/>
      <c r="P76" s="631" t="s">
        <v>216</v>
      </c>
      <c r="Q76" s="580"/>
      <c r="R76" s="581"/>
      <c r="S76" s="581"/>
      <c r="T76" s="590"/>
      <c r="V76" s="574"/>
    </row>
    <row r="77" spans="1:22" ht="15" customHeight="1" thickBot="1" x14ac:dyDescent="0.6">
      <c r="A77" s="765">
        <v>77</v>
      </c>
      <c r="B77" s="641"/>
      <c r="C77" s="671"/>
      <c r="D77" s="695"/>
      <c r="E77" s="696"/>
      <c r="F77" s="697"/>
      <c r="G77" s="697"/>
      <c r="H77" s="705"/>
      <c r="I77" s="705"/>
      <c r="J77" s="705"/>
      <c r="K77" s="705"/>
      <c r="L77" s="704"/>
      <c r="M77" s="680"/>
      <c r="N77" s="640"/>
      <c r="P77" s="575"/>
      <c r="Q77" s="576"/>
      <c r="R77" s="576"/>
      <c r="S77" s="576"/>
      <c r="T77" s="577"/>
      <c r="U77" s="575"/>
      <c r="V77" s="577"/>
    </row>
    <row r="78" spans="1:22" ht="15" customHeight="1" thickBot="1" x14ac:dyDescent="0.6">
      <c r="A78" s="765">
        <v>78</v>
      </c>
      <c r="B78" s="641"/>
      <c r="C78" s="671"/>
      <c r="D78" s="653" t="s">
        <v>167</v>
      </c>
      <c r="E78" s="653"/>
      <c r="F78" s="646"/>
      <c r="G78" s="646"/>
      <c r="H78" s="649"/>
      <c r="I78" s="705"/>
      <c r="J78" s="705"/>
      <c r="K78" s="705"/>
      <c r="L78" s="704"/>
      <c r="M78" s="262" t="str">
        <f>IF(M76="N/A","N/A",M76-($M$43*$M$44*$M$45))</f>
        <v>N/A</v>
      </c>
      <c r="N78" s="640"/>
      <c r="O78" s="582" t="s">
        <v>920</v>
      </c>
      <c r="P78" s="569"/>
      <c r="Q78" s="569"/>
      <c r="R78" s="569"/>
      <c r="S78" s="569"/>
      <c r="T78" s="569"/>
    </row>
    <row r="79" spans="1:22" ht="15" customHeight="1" x14ac:dyDescent="0.55000000000000004">
      <c r="A79" s="765">
        <v>79</v>
      </c>
      <c r="B79" s="641"/>
      <c r="C79" s="671"/>
      <c r="D79" s="672"/>
      <c r="E79" s="673"/>
      <c r="F79" s="682"/>
      <c r="G79" s="682"/>
      <c r="H79" s="641"/>
      <c r="I79" s="641"/>
      <c r="J79" s="641"/>
      <c r="K79" s="641"/>
      <c r="L79" s="655"/>
      <c r="M79" s="693"/>
      <c r="N79" s="640"/>
      <c r="P79" s="569"/>
      <c r="Q79" s="569"/>
      <c r="R79" s="569"/>
      <c r="S79" s="569"/>
      <c r="T79" s="569"/>
    </row>
    <row r="80" spans="1:22" ht="15" customHeight="1" x14ac:dyDescent="0.55000000000000004">
      <c r="A80" s="765">
        <v>80</v>
      </c>
      <c r="B80" s="641"/>
      <c r="C80" s="671"/>
      <c r="D80" s="698"/>
      <c r="E80" s="673"/>
      <c r="F80" s="682"/>
      <c r="G80" s="682"/>
      <c r="H80" s="641"/>
      <c r="I80" s="641"/>
      <c r="J80" s="641"/>
      <c r="K80" s="641"/>
      <c r="L80" s="655"/>
      <c r="M80" s="693"/>
      <c r="N80" s="640"/>
      <c r="P80" s="748" t="s">
        <v>436</v>
      </c>
      <c r="Q80" s="749"/>
      <c r="R80" s="749"/>
      <c r="S80" s="569"/>
      <c r="T80" s="569"/>
    </row>
    <row r="81" spans="1:20" ht="15" customHeight="1" x14ac:dyDescent="0.55000000000000004">
      <c r="A81" s="765">
        <v>81</v>
      </c>
      <c r="B81" s="641"/>
      <c r="C81" s="671"/>
      <c r="D81" s="698"/>
      <c r="E81" s="673"/>
      <c r="F81" s="682"/>
      <c r="G81" s="682"/>
      <c r="H81" s="641"/>
      <c r="I81" s="641"/>
      <c r="J81" s="641"/>
      <c r="K81" s="641"/>
      <c r="L81" s="641"/>
      <c r="M81" s="693"/>
      <c r="N81" s="640"/>
      <c r="P81" s="534" t="s">
        <v>498</v>
      </c>
      <c r="Q81" s="535" t="s">
        <v>499</v>
      </c>
      <c r="R81" s="536"/>
      <c r="S81" s="569"/>
      <c r="T81" s="569"/>
    </row>
    <row r="82" spans="1:20" ht="15" customHeight="1" x14ac:dyDescent="0.55000000000000004">
      <c r="A82" s="765">
        <v>82</v>
      </c>
      <c r="B82" s="641"/>
      <c r="C82" s="671"/>
      <c r="D82" s="698"/>
      <c r="E82" s="776"/>
      <c r="F82" s="682"/>
      <c r="G82" s="682"/>
      <c r="H82" s="641"/>
      <c r="I82" s="641"/>
      <c r="J82" s="641"/>
      <c r="K82" s="641"/>
      <c r="L82" s="641"/>
      <c r="M82" s="693"/>
      <c r="N82" s="640"/>
      <c r="P82" s="537">
        <f>L25</f>
        <v>0</v>
      </c>
      <c r="Q82" s="750" t="b">
        <f>(ROUND(P82,0)=ROUND(G67,0))</f>
        <v>1</v>
      </c>
      <c r="R82" s="538"/>
      <c r="S82" s="569"/>
      <c r="T82" s="569"/>
    </row>
    <row r="83" spans="1:20" s="570" customFormat="1" ht="15" customHeight="1" x14ac:dyDescent="0.55000000000000004">
      <c r="A83" s="765">
        <v>83</v>
      </c>
      <c r="B83" s="641"/>
      <c r="C83" s="671"/>
      <c r="D83" s="693"/>
      <c r="E83" s="682"/>
      <c r="F83" s="693"/>
      <c r="G83" s="693"/>
      <c r="H83" s="693"/>
      <c r="I83" s="693"/>
      <c r="J83" s="693"/>
      <c r="K83" s="693"/>
      <c r="L83" s="693"/>
      <c r="M83" s="693"/>
      <c r="N83" s="640"/>
      <c r="O83" s="582" t="s">
        <v>496</v>
      </c>
      <c r="P83" s="749"/>
      <c r="Q83" s="749"/>
      <c r="R83" s="749"/>
    </row>
    <row r="84" spans="1:20" s="570" customFormat="1" ht="15" customHeight="1" x14ac:dyDescent="0.55000000000000004">
      <c r="A84" s="765">
        <v>84</v>
      </c>
      <c r="B84" s="641"/>
      <c r="C84" s="671"/>
      <c r="D84" s="698"/>
      <c r="E84" s="682"/>
      <c r="F84" s="693"/>
      <c r="G84" s="693"/>
      <c r="H84" s="693"/>
      <c r="I84" s="693"/>
      <c r="J84" s="693"/>
      <c r="K84" s="693"/>
      <c r="L84" s="693"/>
      <c r="M84" s="693"/>
      <c r="N84" s="640"/>
      <c r="O84" s="582"/>
      <c r="P84" s="748" t="s">
        <v>501</v>
      </c>
      <c r="Q84" s="749"/>
      <c r="R84" s="749"/>
    </row>
    <row r="85" spans="1:20" s="570" customFormat="1" ht="15" customHeight="1" x14ac:dyDescent="0.55000000000000004">
      <c r="A85" s="765">
        <v>85</v>
      </c>
      <c r="B85" s="641"/>
      <c r="C85" s="671"/>
      <c r="D85" s="698"/>
      <c r="E85" s="682"/>
      <c r="F85" s="693"/>
      <c r="G85" s="693"/>
      <c r="H85" s="693"/>
      <c r="I85" s="693"/>
      <c r="J85" s="693"/>
      <c r="K85" s="693"/>
      <c r="L85" s="693"/>
      <c r="M85" s="693"/>
      <c r="N85" s="640"/>
      <c r="O85" s="582" t="s">
        <v>921</v>
      </c>
      <c r="P85" s="534" t="s">
        <v>503</v>
      </c>
      <c r="Q85" s="535" t="s">
        <v>500</v>
      </c>
      <c r="R85" s="536"/>
    </row>
    <row r="86" spans="1:20" s="570" customFormat="1" ht="15" customHeight="1" x14ac:dyDescent="0.55000000000000004">
      <c r="A86" s="765">
        <v>86</v>
      </c>
      <c r="B86" s="641"/>
      <c r="C86" s="671"/>
      <c r="D86" s="698"/>
      <c r="E86" s="682"/>
      <c r="F86" s="693"/>
      <c r="G86" s="693"/>
      <c r="H86" s="693"/>
      <c r="I86" s="693"/>
      <c r="J86" s="693"/>
      <c r="K86" s="693"/>
      <c r="L86" s="693"/>
      <c r="M86" s="693"/>
      <c r="N86" s="640"/>
      <c r="O86" s="584"/>
      <c r="P86" s="537">
        <f>K27</f>
        <v>0</v>
      </c>
      <c r="Q86" s="750" t="b">
        <f>(ROUND(P86,0)=ROUND(I67,0))</f>
        <v>1</v>
      </c>
      <c r="R86" s="538"/>
    </row>
    <row r="87" spans="1:20" s="570" customFormat="1" ht="15" customHeight="1" x14ac:dyDescent="0.55000000000000004">
      <c r="A87" s="765">
        <v>87</v>
      </c>
      <c r="B87" s="641"/>
      <c r="C87" s="671"/>
      <c r="D87" s="651"/>
      <c r="E87" s="693"/>
      <c r="F87" s="693"/>
      <c r="G87" s="693"/>
      <c r="H87" s="693"/>
      <c r="I87" s="693"/>
      <c r="J87" s="693"/>
      <c r="K87" s="693"/>
      <c r="L87" s="693"/>
      <c r="M87" s="693"/>
      <c r="N87" s="640"/>
      <c r="O87" s="582"/>
      <c r="P87" s="534" t="s">
        <v>504</v>
      </c>
      <c r="Q87" s="535" t="s">
        <v>502</v>
      </c>
      <c r="R87" s="536"/>
    </row>
    <row r="88" spans="1:20" s="570" customFormat="1" ht="15" customHeight="1" x14ac:dyDescent="0.55000000000000004">
      <c r="A88" s="765">
        <v>88</v>
      </c>
      <c r="B88" s="641"/>
      <c r="C88" s="671"/>
      <c r="D88" s="693"/>
      <c r="E88" s="693"/>
      <c r="F88" s="693"/>
      <c r="G88" s="693"/>
      <c r="H88" s="693"/>
      <c r="I88" s="693"/>
      <c r="J88" s="693"/>
      <c r="K88" s="693"/>
      <c r="L88" s="693"/>
      <c r="M88" s="693"/>
      <c r="N88" s="640"/>
      <c r="O88" s="582"/>
      <c r="P88" s="537">
        <f>K28</f>
        <v>0</v>
      </c>
      <c r="Q88" s="750" t="b">
        <f>(ROUND(P88,0)=ROUND(J67,0))</f>
        <v>1</v>
      </c>
      <c r="R88" s="538"/>
    </row>
    <row r="89" spans="1:20" s="570" customFormat="1" ht="15" customHeight="1" x14ac:dyDescent="0.55000000000000004">
      <c r="A89" s="765">
        <v>89</v>
      </c>
      <c r="B89" s="641"/>
      <c r="C89" s="671"/>
      <c r="D89" s="671"/>
      <c r="E89" s="671"/>
      <c r="F89" s="671"/>
      <c r="G89" s="671"/>
      <c r="H89" s="671"/>
      <c r="I89" s="671"/>
      <c r="J89" s="671"/>
      <c r="K89" s="693"/>
      <c r="L89" s="693"/>
      <c r="M89" s="693"/>
      <c r="N89" s="640"/>
      <c r="O89" s="582" t="s">
        <v>289</v>
      </c>
      <c r="P89" s="749"/>
      <c r="Q89" s="749"/>
      <c r="R89" s="749"/>
    </row>
    <row r="90" spans="1:20" s="570" customFormat="1" ht="18" x14ac:dyDescent="0.55000000000000004">
      <c r="A90" s="765">
        <v>90</v>
      </c>
      <c r="B90" s="639"/>
      <c r="C90" s="699"/>
      <c r="D90" s="700"/>
      <c r="E90" s="701"/>
      <c r="F90" s="702"/>
      <c r="G90" s="702"/>
      <c r="H90" s="639"/>
      <c r="I90" s="639"/>
      <c r="J90" s="639"/>
      <c r="K90" s="639"/>
      <c r="L90" s="639"/>
      <c r="M90" s="639"/>
      <c r="N90" s="638"/>
      <c r="O90" s="584"/>
      <c r="P90" s="748" t="s">
        <v>507</v>
      </c>
      <c r="Q90" s="749"/>
      <c r="R90" s="749"/>
    </row>
    <row r="91" spans="1:20" x14ac:dyDescent="0.45">
      <c r="P91" s="534" t="s">
        <v>505</v>
      </c>
      <c r="Q91" s="535" t="s">
        <v>506</v>
      </c>
      <c r="R91" s="536"/>
    </row>
    <row r="92" spans="1:20" x14ac:dyDescent="0.45">
      <c r="P92" s="537">
        <f>K29</f>
        <v>0</v>
      </c>
      <c r="Q92" s="750" t="b">
        <f>(ROUND(P92,0)=ROUND(K67,0))</f>
        <v>1</v>
      </c>
      <c r="R92" s="539"/>
    </row>
    <row r="93" spans="1:20" x14ac:dyDescent="0.45">
      <c r="P93" s="751"/>
      <c r="Q93" s="752"/>
      <c r="R93" s="753"/>
    </row>
    <row r="94" spans="1:20" x14ac:dyDescent="0.45">
      <c r="P94" s="751"/>
      <c r="Q94" s="752"/>
      <c r="R94" s="753"/>
    </row>
    <row r="95" spans="1:20" x14ac:dyDescent="0.45">
      <c r="P95" s="748" t="s">
        <v>508</v>
      </c>
      <c r="Q95" s="754"/>
      <c r="R95" s="754"/>
    </row>
    <row r="96" spans="1:20" x14ac:dyDescent="0.45">
      <c r="P96" s="540" t="s">
        <v>437</v>
      </c>
      <c r="Q96" s="541" t="s">
        <v>509</v>
      </c>
      <c r="R96" s="542"/>
    </row>
    <row r="97" spans="16:18" x14ac:dyDescent="0.45">
      <c r="P97" s="543">
        <f>K31</f>
        <v>50000</v>
      </c>
      <c r="Q97" s="750" t="b">
        <f>(ROUND(P97,0)=ROUND(L67,0))</f>
        <v>0</v>
      </c>
      <c r="R97" s="544"/>
    </row>
  </sheetData>
  <sheetProtection formatRows="0" insertRows="0"/>
  <mergeCells count="3">
    <mergeCell ref="K2:M2"/>
    <mergeCell ref="K3:M3"/>
    <mergeCell ref="A5:M5"/>
  </mergeCells>
  <conditionalFormatting sqref="I67">
    <cfRule type="expression" dxfId="35" priority="2" stopIfTrue="1">
      <formula>$Q$86&lt;&gt;TRUE</formula>
    </cfRule>
  </conditionalFormatting>
  <conditionalFormatting sqref="L67">
    <cfRule type="expression" dxfId="34" priority="3" stopIfTrue="1">
      <formula>$Q$97&lt;&gt;TRUE</formula>
    </cfRule>
  </conditionalFormatting>
  <conditionalFormatting sqref="G67">
    <cfRule type="expression" dxfId="33" priority="4" stopIfTrue="1">
      <formula>$Q$82&lt;&gt;TRUE</formula>
    </cfRule>
  </conditionalFormatting>
  <conditionalFormatting sqref="K67">
    <cfRule type="expression" dxfId="32" priority="5" stopIfTrue="1">
      <formula>$Q$92&lt;&gt;TRUE</formula>
    </cfRule>
  </conditionalFormatting>
  <conditionalFormatting sqref="J67">
    <cfRule type="expression" dxfId="31" priority="6" stopIfTrue="1">
      <formula>$Q$88&lt;&gt;TRUE</formula>
    </cfRule>
  </conditionalFormatting>
  <pageMargins left="0.70866141732283472" right="0.70866141732283472" top="0.74803149606299213" bottom="0.74803149606299213" header="0.31496062992125989" footer="0.31496062992125989"/>
  <pageSetup paperSize="9" scale="57" fitToHeight="0" orientation="portrait" r:id="rId1"/>
  <headerFooter alignWithMargins="0">
    <oddHeader>&amp;CCommerce Commission Information Disclosure Template</oddHeader>
    <oddFooter>&amp;L&amp;F&amp;C&amp;P&amp;R&amp;A</oddFooter>
  </headerFooter>
  <rowBreaks count="1" manualBreakCount="1">
    <brk id="48" max="1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C4ACC-EFA6-4284-B9F5-4AFA1023AA5E}">
  <sheetPr>
    <tabColor rgb="FF99CCFF"/>
  </sheetPr>
  <dimension ref="A1:R59"/>
  <sheetViews>
    <sheetView showGridLines="0" view="pageBreakPreview" zoomScaleNormal="100" zoomScaleSheetLayoutView="100" workbookViewId="0">
      <selection activeCell="A5" sqref="A5:N5"/>
    </sheetView>
  </sheetViews>
  <sheetFormatPr defaultColWidth="9.1328125" defaultRowHeight="14.25" x14ac:dyDescent="0.45"/>
  <cols>
    <col min="1" max="1" width="4.265625" style="51" customWidth="1"/>
    <col min="2" max="2" width="3.1328125" style="51" customWidth="1"/>
    <col min="3" max="3" width="5.1328125" style="51" customWidth="1"/>
    <col min="4" max="4" width="2.265625" style="51" customWidth="1"/>
    <col min="5" max="5" width="1.59765625" style="51" customWidth="1"/>
    <col min="6" max="6" width="15.59765625" style="51" customWidth="1"/>
    <col min="7" max="7" width="13.3984375" style="51" customWidth="1"/>
    <col min="8" max="8" width="11.86328125" style="51" customWidth="1"/>
    <col min="9" max="11" width="3.1328125" style="51" customWidth="1"/>
    <col min="12" max="16" width="16.1328125" style="51" customWidth="1"/>
    <col min="17" max="17" width="17.265625" style="34" customWidth="1"/>
    <col min="18" max="16384" width="9.1328125" style="51"/>
  </cols>
  <sheetData>
    <row r="1" spans="1:18" s="156" customFormat="1" ht="15" customHeight="1" x14ac:dyDescent="0.45">
      <c r="A1" s="206"/>
      <c r="B1" s="204"/>
      <c r="C1" s="204"/>
      <c r="D1" s="204"/>
      <c r="E1" s="204"/>
      <c r="F1" s="204"/>
      <c r="G1" s="205"/>
      <c r="H1" s="205"/>
      <c r="I1" s="205"/>
      <c r="J1" s="205"/>
      <c r="K1" s="205"/>
      <c r="L1" s="205"/>
      <c r="M1" s="204"/>
      <c r="N1" s="204"/>
      <c r="O1" s="193"/>
      <c r="P1" s="194"/>
      <c r="Q1" s="34"/>
    </row>
    <row r="2" spans="1:18" s="156" customFormat="1" ht="18" customHeight="1" x14ac:dyDescent="0.5">
      <c r="A2" s="202"/>
      <c r="B2" s="193"/>
      <c r="C2" s="193"/>
      <c r="D2" s="193"/>
      <c r="E2" s="193"/>
      <c r="F2" s="193"/>
      <c r="G2" s="193"/>
      <c r="H2" s="193"/>
      <c r="I2" s="193"/>
      <c r="J2" s="193"/>
      <c r="K2" s="193"/>
      <c r="L2" s="201" t="s">
        <v>8</v>
      </c>
      <c r="M2" s="1184" t="s">
        <v>431</v>
      </c>
      <c r="N2" s="1185"/>
      <c r="O2" s="1186"/>
      <c r="P2" s="194"/>
      <c r="Q2" s="34"/>
    </row>
    <row r="3" spans="1:18" s="156" customFormat="1" ht="18" customHeight="1" x14ac:dyDescent="0.5">
      <c r="A3" s="202"/>
      <c r="B3" s="193"/>
      <c r="C3" s="193"/>
      <c r="D3" s="193"/>
      <c r="E3" s="193"/>
      <c r="F3" s="193"/>
      <c r="G3" s="193"/>
      <c r="H3" s="193"/>
      <c r="I3" s="193"/>
      <c r="J3" s="193"/>
      <c r="K3" s="193"/>
      <c r="L3" s="201" t="s">
        <v>122</v>
      </c>
      <c r="M3" s="1198" t="str">
        <f>IF(ISNUMBER(CoverSheet!$C$11),CoverSheet!$C$11,"")</f>
        <v/>
      </c>
      <c r="N3" s="1199"/>
      <c r="O3" s="1200"/>
      <c r="P3" s="194"/>
      <c r="Q3" s="34"/>
    </row>
    <row r="4" spans="1:18" s="156" customFormat="1" ht="20.25" customHeight="1" x14ac:dyDescent="0.65">
      <c r="A4" s="200" t="s">
        <v>290</v>
      </c>
      <c r="B4" s="199"/>
      <c r="C4" s="193"/>
      <c r="D4" s="193"/>
      <c r="E4" s="193"/>
      <c r="F4" s="193"/>
      <c r="G4" s="194"/>
      <c r="H4" s="194"/>
      <c r="I4" s="194"/>
      <c r="J4" s="194"/>
      <c r="K4" s="194"/>
      <c r="L4" s="196"/>
      <c r="M4" s="193"/>
      <c r="N4" s="193"/>
      <c r="O4" s="193"/>
      <c r="P4" s="194"/>
      <c r="Q4" s="34"/>
    </row>
    <row r="5" spans="1:18" s="52" customFormat="1" ht="60.75" customHeight="1" x14ac:dyDescent="0.45">
      <c r="A5" s="1182" t="s">
        <v>1176</v>
      </c>
      <c r="B5" s="1183"/>
      <c r="C5" s="1183"/>
      <c r="D5" s="1183"/>
      <c r="E5" s="1183"/>
      <c r="F5" s="1183"/>
      <c r="G5" s="1183"/>
      <c r="H5" s="1183"/>
      <c r="I5" s="1183"/>
      <c r="J5" s="1183"/>
      <c r="K5" s="1183"/>
      <c r="L5" s="1183"/>
      <c r="M5" s="1183"/>
      <c r="N5" s="1183"/>
      <c r="O5" s="421"/>
      <c r="P5" s="192"/>
      <c r="Q5" s="198"/>
    </row>
    <row r="6" spans="1:18" s="53" customFormat="1" ht="15" customHeight="1" x14ac:dyDescent="0.45">
      <c r="A6" s="197" t="s">
        <v>138</v>
      </c>
      <c r="B6" s="196"/>
      <c r="C6" s="195"/>
      <c r="D6" s="193"/>
      <c r="E6" s="193"/>
      <c r="F6" s="193"/>
      <c r="G6" s="194"/>
      <c r="H6" s="194"/>
      <c r="I6" s="194"/>
      <c r="J6" s="194"/>
      <c r="K6" s="194"/>
      <c r="L6" s="194"/>
      <c r="M6" s="193"/>
      <c r="N6" s="193"/>
      <c r="O6" s="193"/>
      <c r="P6" s="192"/>
      <c r="Q6" s="34"/>
    </row>
    <row r="7" spans="1:18" ht="24.95" customHeight="1" x14ac:dyDescent="0.55000000000000004">
      <c r="A7" s="169">
        <v>7</v>
      </c>
      <c r="B7" s="165"/>
      <c r="C7" s="174" t="s">
        <v>291</v>
      </c>
      <c r="D7" s="191"/>
      <c r="E7" s="191"/>
      <c r="F7" s="191"/>
      <c r="G7" s="191"/>
      <c r="H7" s="191"/>
      <c r="I7" s="191"/>
      <c r="J7" s="191"/>
      <c r="K7" s="191"/>
      <c r="L7" s="191"/>
      <c r="M7" s="191"/>
      <c r="N7" s="170" t="s">
        <v>19</v>
      </c>
      <c r="O7" s="426"/>
      <c r="P7" s="170" t="s">
        <v>19</v>
      </c>
      <c r="Q7" s="32"/>
    </row>
    <row r="8" spans="1:18" ht="15" customHeight="1" x14ac:dyDescent="0.45">
      <c r="A8" s="169">
        <v>8</v>
      </c>
      <c r="B8" s="165"/>
      <c r="C8" s="168"/>
      <c r="D8" s="184"/>
      <c r="E8" s="184" t="s">
        <v>1028</v>
      </c>
      <c r="F8" s="168"/>
      <c r="G8" s="166"/>
      <c r="H8" s="166"/>
      <c r="I8" s="166"/>
      <c r="J8" s="166"/>
      <c r="K8" s="166"/>
      <c r="L8" s="166"/>
      <c r="M8" s="190"/>
      <c r="N8" s="510" t="s">
        <v>329</v>
      </c>
      <c r="O8" s="510" t="s">
        <v>331</v>
      </c>
      <c r="P8" s="510" t="s">
        <v>330</v>
      </c>
      <c r="Q8" s="32"/>
      <c r="R8" s="525" t="s">
        <v>458</v>
      </c>
    </row>
    <row r="9" spans="1:18" ht="15" customHeight="1" x14ac:dyDescent="0.45">
      <c r="A9" s="169">
        <v>9</v>
      </c>
      <c r="B9" s="165"/>
      <c r="C9" s="171"/>
      <c r="D9" s="184"/>
      <c r="E9" s="184"/>
      <c r="F9" s="171" t="s">
        <v>257</v>
      </c>
      <c r="G9" s="171"/>
      <c r="H9" s="166"/>
      <c r="I9" s="166"/>
      <c r="J9" s="166"/>
      <c r="K9" s="166"/>
      <c r="L9" s="166"/>
      <c r="M9" s="166"/>
      <c r="N9" s="531">
        <f>'S7.Actual vs Forecast'!I12</f>
        <v>61000</v>
      </c>
      <c r="O9" s="531">
        <f>'S7.Actual vs Forecast'!L12</f>
        <v>0</v>
      </c>
      <c r="P9" s="189">
        <f>N9+O9</f>
        <v>61000</v>
      </c>
      <c r="Q9" s="31" t="s">
        <v>460</v>
      </c>
      <c r="R9" s="51" t="str">
        <f>IF(N9+O9=P9,"OK","ERROR")</f>
        <v>OK</v>
      </c>
    </row>
    <row r="10" spans="1:18" ht="15" customHeight="1" x14ac:dyDescent="0.45">
      <c r="A10" s="169">
        <v>10</v>
      </c>
      <c r="B10" s="165"/>
      <c r="C10" s="171"/>
      <c r="D10" s="187" t="s">
        <v>6</v>
      </c>
      <c r="E10" s="187"/>
      <c r="F10" s="171" t="s">
        <v>128</v>
      </c>
      <c r="G10" s="171"/>
      <c r="H10" s="166"/>
      <c r="I10" s="166"/>
      <c r="J10" s="166"/>
      <c r="K10" s="166"/>
      <c r="L10" s="166"/>
      <c r="M10" s="166"/>
      <c r="N10" s="180"/>
      <c r="O10" s="528"/>
      <c r="P10" s="531">
        <f>N10+O10</f>
        <v>0</v>
      </c>
      <c r="Q10" s="31"/>
    </row>
    <row r="11" spans="1:18" s="13" customFormat="1" ht="15" customHeight="1" x14ac:dyDescent="0.45">
      <c r="A11" s="169">
        <v>11</v>
      </c>
      <c r="B11" s="165"/>
      <c r="C11" s="171"/>
      <c r="D11" s="187" t="s">
        <v>6</v>
      </c>
      <c r="E11" s="187"/>
      <c r="F11" s="171" t="s">
        <v>129</v>
      </c>
      <c r="G11" s="171"/>
      <c r="H11" s="166"/>
      <c r="I11" s="166"/>
      <c r="J11" s="166"/>
      <c r="K11" s="166"/>
      <c r="L11" s="166"/>
      <c r="M11" s="166"/>
      <c r="N11" s="180">
        <v>50000</v>
      </c>
      <c r="O11" s="528">
        <v>50000</v>
      </c>
      <c r="P11" s="531">
        <f>N11+O11</f>
        <v>100000</v>
      </c>
      <c r="Q11" s="31"/>
    </row>
    <row r="12" spans="1:18" s="13" customFormat="1" ht="15" customHeight="1" thickBot="1" x14ac:dyDescent="0.5">
      <c r="A12" s="169">
        <v>12</v>
      </c>
      <c r="B12" s="165"/>
      <c r="C12" s="171"/>
      <c r="D12" s="187" t="s">
        <v>6</v>
      </c>
      <c r="E12" s="184"/>
      <c r="F12" s="171" t="s">
        <v>1069</v>
      </c>
      <c r="G12" s="171"/>
      <c r="H12" s="166"/>
      <c r="I12" s="166"/>
      <c r="J12" s="166"/>
      <c r="K12" s="166"/>
      <c r="L12" s="166"/>
      <c r="M12" s="166"/>
      <c r="N12" s="1170">
        <f>N57</f>
        <v>2000</v>
      </c>
      <c r="O12" s="1169"/>
      <c r="P12" s="531">
        <f>N12+O12</f>
        <v>2000</v>
      </c>
      <c r="Q12" s="31"/>
    </row>
    <row r="13" spans="1:18" ht="15" customHeight="1" thickBot="1" x14ac:dyDescent="0.5">
      <c r="A13" s="169">
        <v>13</v>
      </c>
      <c r="B13" s="165"/>
      <c r="C13" s="171"/>
      <c r="D13" s="181"/>
      <c r="E13" s="181" t="s">
        <v>46</v>
      </c>
      <c r="F13" s="171"/>
      <c r="G13" s="171"/>
      <c r="H13" s="166"/>
      <c r="I13" s="166"/>
      <c r="J13" s="166"/>
      <c r="K13" s="166"/>
      <c r="L13" s="166"/>
      <c r="M13" s="177"/>
      <c r="N13" s="650">
        <f>N9+N10+N11+N12</f>
        <v>113000</v>
      </c>
      <c r="O13" s="650">
        <f>O9+O10+O11</f>
        <v>50000</v>
      </c>
      <c r="P13" s="179">
        <f>P9+P10+P11+P12</f>
        <v>163000</v>
      </c>
      <c r="Q13" s="31"/>
    </row>
    <row r="14" spans="1:18" ht="20.100000000000001" customHeight="1" thickBot="1" x14ac:dyDescent="0.5">
      <c r="A14" s="169">
        <v>14</v>
      </c>
      <c r="B14" s="165"/>
      <c r="C14" s="171"/>
      <c r="D14" s="184"/>
      <c r="E14" s="184" t="s">
        <v>1033</v>
      </c>
      <c r="F14" s="171"/>
      <c r="G14" s="171"/>
      <c r="H14" s="166"/>
      <c r="I14" s="166"/>
      <c r="J14" s="166"/>
      <c r="K14" s="166"/>
      <c r="L14" s="166"/>
      <c r="M14" s="177"/>
      <c r="N14" s="165"/>
      <c r="O14" s="177"/>
      <c r="P14" s="165"/>
      <c r="Q14" s="31"/>
    </row>
    <row r="15" spans="1:18" ht="15" customHeight="1" thickBot="1" x14ac:dyDescent="0.5">
      <c r="A15" s="169">
        <v>15</v>
      </c>
      <c r="B15" s="165"/>
      <c r="C15" s="171"/>
      <c r="D15" s="186" t="s">
        <v>5</v>
      </c>
      <c r="E15" s="186"/>
      <c r="F15" s="171" t="s">
        <v>1042</v>
      </c>
      <c r="G15" s="171"/>
      <c r="H15" s="166"/>
      <c r="I15" s="166"/>
      <c r="J15" s="166"/>
      <c r="K15" s="166"/>
      <c r="L15" s="166"/>
      <c r="M15" s="166"/>
      <c r="N15" s="179">
        <f>'S5.Actual Expenditure Opex'!P22</f>
        <v>0</v>
      </c>
      <c r="O15" s="650">
        <f>'S5.Actual Expenditure Opex'!Q22</f>
        <v>0</v>
      </c>
      <c r="P15" s="179">
        <f>'S5.Actual Expenditure Opex'!R22</f>
        <v>0</v>
      </c>
      <c r="Q15" s="31" t="s">
        <v>295</v>
      </c>
    </row>
    <row r="16" spans="1:18" ht="15" customHeight="1" x14ac:dyDescent="0.45">
      <c r="A16" s="169">
        <v>16</v>
      </c>
      <c r="B16" s="165"/>
      <c r="C16" s="171"/>
      <c r="D16" s="186"/>
      <c r="E16" s="186"/>
      <c r="F16" s="171"/>
      <c r="G16" s="171"/>
      <c r="H16" s="166"/>
      <c r="I16" s="166"/>
      <c r="J16" s="166"/>
      <c r="K16" s="166"/>
      <c r="L16" s="166"/>
      <c r="M16" s="166"/>
      <c r="N16" s="165"/>
      <c r="O16" s="166"/>
      <c r="P16" s="165"/>
      <c r="Q16" s="31"/>
    </row>
    <row r="17" spans="1:17" ht="15" customHeight="1" x14ac:dyDescent="0.45">
      <c r="A17" s="169">
        <v>17</v>
      </c>
      <c r="B17" s="165"/>
      <c r="C17" s="171"/>
      <c r="D17" s="186" t="s">
        <v>5</v>
      </c>
      <c r="E17" s="186"/>
      <c r="F17" s="171" t="s">
        <v>250</v>
      </c>
      <c r="G17" s="171"/>
      <c r="H17" s="166"/>
      <c r="I17" s="166"/>
      <c r="J17" s="166"/>
      <c r="K17" s="166"/>
      <c r="L17" s="166"/>
      <c r="M17" s="166"/>
      <c r="N17" s="189">
        <f>N39</f>
        <v>0</v>
      </c>
      <c r="O17" s="531">
        <f>O39</f>
        <v>0</v>
      </c>
      <c r="P17" s="189">
        <f>N17+O17</f>
        <v>0</v>
      </c>
      <c r="Q17" s="31" t="s">
        <v>298</v>
      </c>
    </row>
    <row r="18" spans="1:17" ht="15" customHeight="1" thickBot="1" x14ac:dyDescent="0.5">
      <c r="A18" s="169">
        <v>18</v>
      </c>
      <c r="B18" s="165"/>
      <c r="C18" s="171"/>
      <c r="D18" s="184"/>
      <c r="E18" s="184"/>
      <c r="F18" s="171"/>
      <c r="G18" s="171"/>
      <c r="H18" s="166"/>
      <c r="I18" s="166"/>
      <c r="J18" s="166"/>
      <c r="K18" s="166"/>
      <c r="L18" s="166"/>
      <c r="M18" s="166"/>
      <c r="N18" s="165"/>
      <c r="O18" s="166"/>
      <c r="P18" s="165"/>
      <c r="Q18" s="31"/>
    </row>
    <row r="19" spans="1:17" ht="15" customHeight="1" thickBot="1" x14ac:dyDescent="0.5">
      <c r="A19" s="169">
        <v>19</v>
      </c>
      <c r="B19" s="165"/>
      <c r="C19" s="171"/>
      <c r="D19" s="184"/>
      <c r="E19" s="184" t="s">
        <v>21</v>
      </c>
      <c r="F19" s="171"/>
      <c r="G19" s="171"/>
      <c r="H19" s="166"/>
      <c r="I19" s="166"/>
      <c r="J19" s="166"/>
      <c r="K19" s="166"/>
      <c r="L19" s="166"/>
      <c r="M19" s="177"/>
      <c r="N19" s="179">
        <f>N13-N15-N17</f>
        <v>113000</v>
      </c>
      <c r="O19" s="650">
        <f>O13-O15-O17</f>
        <v>50000</v>
      </c>
      <c r="P19" s="179">
        <f>P13-P15-P17</f>
        <v>163000</v>
      </c>
      <c r="Q19" s="31"/>
    </row>
    <row r="20" spans="1:17" ht="15" customHeight="1" x14ac:dyDescent="0.45">
      <c r="A20" s="169">
        <v>20</v>
      </c>
      <c r="B20" s="165"/>
      <c r="C20" s="171"/>
      <c r="D20" s="184"/>
      <c r="E20" s="184"/>
      <c r="F20" s="171"/>
      <c r="G20" s="171"/>
      <c r="H20" s="166"/>
      <c r="I20" s="166"/>
      <c r="J20" s="166"/>
      <c r="K20" s="166"/>
      <c r="L20" s="166"/>
      <c r="M20" s="177"/>
      <c r="N20" s="165"/>
      <c r="O20" s="177"/>
      <c r="P20" s="165"/>
      <c r="Q20" s="31"/>
    </row>
    <row r="21" spans="1:17" ht="15" customHeight="1" x14ac:dyDescent="0.45">
      <c r="A21" s="169">
        <v>21</v>
      </c>
      <c r="B21" s="165"/>
      <c r="C21" s="188"/>
      <c r="D21" s="186" t="s">
        <v>5</v>
      </c>
      <c r="E21" s="186"/>
      <c r="F21" s="171" t="s">
        <v>1053</v>
      </c>
      <c r="G21" s="171"/>
      <c r="H21" s="166"/>
      <c r="I21" s="166"/>
      <c r="J21" s="166"/>
      <c r="K21" s="166"/>
      <c r="L21" s="166"/>
      <c r="M21" s="177"/>
      <c r="N21" s="185">
        <f>'S4c.PQ RAB Value Rolled F.'!P32</f>
        <v>0</v>
      </c>
      <c r="O21" s="530">
        <f>'S4d. ID-only RAB Value Rolled F'!P30</f>
        <v>0</v>
      </c>
      <c r="P21" s="185">
        <f>'S4b.ID RAB Value Rolled Forward'!P32</f>
        <v>0</v>
      </c>
      <c r="Q21" s="31" t="s">
        <v>130</v>
      </c>
    </row>
    <row r="22" spans="1:17" ht="15" customHeight="1" x14ac:dyDescent="0.45">
      <c r="A22" s="169">
        <v>22</v>
      </c>
      <c r="B22" s="165"/>
      <c r="C22" s="171"/>
      <c r="D22" s="184"/>
      <c r="E22" s="184"/>
      <c r="F22" s="171"/>
      <c r="G22" s="171"/>
      <c r="H22" s="166"/>
      <c r="I22" s="166"/>
      <c r="J22" s="166"/>
      <c r="K22" s="166"/>
      <c r="L22" s="166"/>
      <c r="M22" s="177"/>
      <c r="N22" s="165"/>
      <c r="O22" s="177"/>
      <c r="P22" s="165"/>
      <c r="Q22" s="31"/>
    </row>
    <row r="23" spans="1:17" ht="15" customHeight="1" x14ac:dyDescent="0.45">
      <c r="A23" s="169">
        <v>23</v>
      </c>
      <c r="B23" s="165"/>
      <c r="C23" s="171"/>
      <c r="D23" s="187" t="s">
        <v>6</v>
      </c>
      <c r="E23" s="187"/>
      <c r="F23" s="171" t="s">
        <v>1054</v>
      </c>
      <c r="G23" s="171"/>
      <c r="H23" s="166"/>
      <c r="I23" s="166"/>
      <c r="J23" s="166"/>
      <c r="K23" s="166"/>
      <c r="L23" s="166"/>
      <c r="M23" s="177"/>
      <c r="N23" s="185">
        <f>'S4c.PQ RAB Value Rolled F.'!P34</f>
        <v>0</v>
      </c>
      <c r="O23" s="530">
        <f>'S4d. ID-only RAB Value Rolled F'!P32</f>
        <v>0</v>
      </c>
      <c r="P23" s="185">
        <f>'S4b.ID RAB Value Rolled Forward'!P34</f>
        <v>0</v>
      </c>
      <c r="Q23" s="31" t="s">
        <v>130</v>
      </c>
    </row>
    <row r="24" spans="1:17" ht="15" customHeight="1" thickBot="1" x14ac:dyDescent="0.5">
      <c r="A24" s="169">
        <v>24</v>
      </c>
      <c r="B24" s="165"/>
      <c r="C24" s="171"/>
      <c r="D24" s="184"/>
      <c r="E24" s="184"/>
      <c r="F24" s="171"/>
      <c r="G24" s="171"/>
      <c r="H24" s="166"/>
      <c r="I24" s="166"/>
      <c r="J24" s="166"/>
      <c r="K24" s="166"/>
      <c r="L24" s="166"/>
      <c r="M24" s="177"/>
      <c r="N24" s="165"/>
      <c r="O24" s="177"/>
      <c r="P24" s="165"/>
      <c r="Q24" s="31"/>
    </row>
    <row r="25" spans="1:17" ht="15" customHeight="1" thickBot="1" x14ac:dyDescent="0.5">
      <c r="A25" s="169">
        <v>25</v>
      </c>
      <c r="B25" s="165"/>
      <c r="C25" s="171"/>
      <c r="D25" s="184"/>
      <c r="E25" s="184" t="s">
        <v>249</v>
      </c>
      <c r="F25" s="171"/>
      <c r="G25" s="171"/>
      <c r="H25" s="166"/>
      <c r="I25" s="166"/>
      <c r="J25" s="166"/>
      <c r="K25" s="166"/>
      <c r="L25" s="166"/>
      <c r="M25" s="177"/>
      <c r="N25" s="179">
        <f>N19-N21+N23</f>
        <v>113000</v>
      </c>
      <c r="O25" s="650">
        <f>O19-O21+O23</f>
        <v>50000</v>
      </c>
      <c r="P25" s="179">
        <f>P19-P21+P23</f>
        <v>163000</v>
      </c>
      <c r="Q25" s="31" t="s">
        <v>136</v>
      </c>
    </row>
    <row r="26" spans="1:17" ht="15" customHeight="1" x14ac:dyDescent="0.45">
      <c r="A26" s="169">
        <v>26</v>
      </c>
      <c r="B26" s="165"/>
      <c r="C26" s="171"/>
      <c r="D26" s="184"/>
      <c r="E26" s="184"/>
      <c r="F26" s="171"/>
      <c r="G26" s="171"/>
      <c r="H26" s="166"/>
      <c r="I26" s="166"/>
      <c r="J26" s="166"/>
      <c r="K26" s="166"/>
      <c r="L26" s="166"/>
      <c r="M26" s="177"/>
      <c r="N26" s="165"/>
      <c r="O26" s="177"/>
      <c r="P26" s="165"/>
      <c r="Q26" s="31"/>
    </row>
    <row r="27" spans="1:17" ht="15" customHeight="1" x14ac:dyDescent="0.45">
      <c r="A27" s="169">
        <v>27</v>
      </c>
      <c r="B27" s="165"/>
      <c r="C27" s="171"/>
      <c r="D27" s="186" t="s">
        <v>5</v>
      </c>
      <c r="E27" s="186"/>
      <c r="F27" s="171" t="s">
        <v>45</v>
      </c>
      <c r="G27" s="171"/>
      <c r="H27" s="166"/>
      <c r="I27" s="166"/>
      <c r="J27" s="166"/>
      <c r="K27" s="166"/>
      <c r="L27" s="166"/>
      <c r="M27" s="177"/>
      <c r="N27" s="185">
        <f>'S2a.TCSD Allowance'!J27</f>
        <v>0</v>
      </c>
      <c r="O27" s="530">
        <f>'S2a.TCSD Allowance'!K27</f>
        <v>0</v>
      </c>
      <c r="P27" s="185">
        <f>'S2a.TCSD Allowance'!I27</f>
        <v>0</v>
      </c>
      <c r="Q27" s="34" t="s">
        <v>287</v>
      </c>
    </row>
    <row r="28" spans="1:17" ht="15" customHeight="1" x14ac:dyDescent="0.45">
      <c r="A28" s="169">
        <v>28</v>
      </c>
      <c r="B28" s="165"/>
      <c r="C28" s="171"/>
      <c r="D28" s="184"/>
      <c r="E28" s="184"/>
      <c r="F28" s="171"/>
      <c r="G28" s="171"/>
      <c r="H28" s="166"/>
      <c r="I28" s="166"/>
      <c r="J28" s="166"/>
      <c r="K28" s="166"/>
      <c r="L28" s="166"/>
      <c r="M28" s="177"/>
      <c r="N28" s="165"/>
      <c r="O28" s="177"/>
      <c r="P28" s="165"/>
      <c r="Q28" s="31"/>
    </row>
    <row r="29" spans="1:17" ht="15" customHeight="1" x14ac:dyDescent="0.45">
      <c r="A29" s="169">
        <v>29</v>
      </c>
      <c r="B29" s="165"/>
      <c r="C29" s="171"/>
      <c r="D29" s="186" t="s">
        <v>5</v>
      </c>
      <c r="E29" s="186"/>
      <c r="F29" s="171" t="s">
        <v>22</v>
      </c>
      <c r="G29" s="171"/>
      <c r="H29" s="166"/>
      <c r="I29" s="166"/>
      <c r="J29" s="166"/>
      <c r="K29" s="166"/>
      <c r="L29" s="166"/>
      <c r="M29" s="177"/>
      <c r="N29" s="185">
        <f>'S3.Regulatory Tax Allowance '!I39</f>
        <v>18629.408000000003</v>
      </c>
      <c r="O29" s="530">
        <f>'S3.Regulatory Tax Allowance '!J39</f>
        <v>5215.9520000000011</v>
      </c>
      <c r="P29" s="185">
        <f>N29</f>
        <v>18629.408000000003</v>
      </c>
      <c r="Q29" s="31" t="s">
        <v>296</v>
      </c>
    </row>
    <row r="30" spans="1:17" ht="15" customHeight="1" thickBot="1" x14ac:dyDescent="0.5">
      <c r="A30" s="169">
        <v>30</v>
      </c>
      <c r="B30" s="165"/>
      <c r="C30" s="171"/>
      <c r="D30" s="184"/>
      <c r="E30" s="184"/>
      <c r="F30" s="171"/>
      <c r="G30" s="171"/>
      <c r="H30" s="166"/>
      <c r="I30" s="166"/>
      <c r="J30" s="166"/>
      <c r="K30" s="166"/>
      <c r="L30" s="166"/>
      <c r="M30" s="177"/>
      <c r="N30" s="165"/>
      <c r="O30" s="177"/>
      <c r="P30" s="165"/>
      <c r="Q30" s="31"/>
    </row>
    <row r="31" spans="1:17" ht="15" customHeight="1" thickBot="1" x14ac:dyDescent="0.5">
      <c r="A31" s="169">
        <v>31</v>
      </c>
      <c r="B31" s="165"/>
      <c r="C31" s="171"/>
      <c r="D31" s="184"/>
      <c r="E31" s="184" t="s">
        <v>254</v>
      </c>
      <c r="F31" s="171"/>
      <c r="G31" s="171"/>
      <c r="H31" s="166"/>
      <c r="I31" s="166"/>
      <c r="J31" s="166"/>
      <c r="K31" s="166"/>
      <c r="L31" s="166"/>
      <c r="M31" s="177"/>
      <c r="N31" s="179">
        <f>N25-N27-N29</f>
        <v>94370.592000000004</v>
      </c>
      <c r="O31" s="650">
        <f>O25-O27-O29</f>
        <v>44784.047999999995</v>
      </c>
      <c r="P31" s="179">
        <f>P25-P27-P29</f>
        <v>144370.592</v>
      </c>
      <c r="Q31" s="31" t="s">
        <v>297</v>
      </c>
    </row>
    <row r="32" spans="1:17" x14ac:dyDescent="0.45">
      <c r="A32" s="169">
        <v>32</v>
      </c>
      <c r="B32" s="165"/>
      <c r="C32" s="171"/>
      <c r="D32" s="171"/>
      <c r="E32" s="171"/>
      <c r="F32" s="171"/>
      <c r="G32" s="171"/>
      <c r="H32" s="166"/>
      <c r="I32" s="166"/>
      <c r="J32" s="166"/>
      <c r="K32" s="166"/>
      <c r="L32" s="166"/>
      <c r="M32" s="166"/>
      <c r="N32" s="166"/>
      <c r="O32" s="166"/>
      <c r="P32" s="166"/>
      <c r="Q32" s="31"/>
    </row>
    <row r="33" spans="1:17" ht="24.95" customHeight="1" x14ac:dyDescent="0.55000000000000004">
      <c r="A33" s="169">
        <v>33</v>
      </c>
      <c r="B33" s="165"/>
      <c r="C33" s="174" t="s">
        <v>292</v>
      </c>
      <c r="D33" s="166"/>
      <c r="E33" s="166"/>
      <c r="F33" s="166"/>
      <c r="G33" s="166"/>
      <c r="H33" s="166"/>
      <c r="I33" s="166"/>
      <c r="J33" s="166"/>
      <c r="K33" s="166"/>
      <c r="L33" s="652" t="s">
        <v>19</v>
      </c>
      <c r="M33" s="183" t="s">
        <v>19</v>
      </c>
      <c r="N33" s="652" t="s">
        <v>19</v>
      </c>
      <c r="O33" s="183" t="s">
        <v>19</v>
      </c>
      <c r="P33" s="182"/>
      <c r="Q33" s="32"/>
    </row>
    <row r="34" spans="1:17" s="156" customFormat="1" ht="15" customHeight="1" x14ac:dyDescent="0.45">
      <c r="A34" s="169">
        <v>34</v>
      </c>
      <c r="B34" s="172"/>
      <c r="C34" s="171"/>
      <c r="D34" s="181"/>
      <c r="E34" s="181" t="s">
        <v>208</v>
      </c>
      <c r="F34" s="181"/>
      <c r="G34" s="171"/>
      <c r="H34" s="171"/>
      <c r="I34" s="166"/>
      <c r="J34" s="166"/>
      <c r="K34" s="166"/>
      <c r="L34" s="510" t="s">
        <v>329</v>
      </c>
      <c r="M34" s="510" t="s">
        <v>331</v>
      </c>
      <c r="N34" s="177"/>
      <c r="O34" s="177"/>
      <c r="P34" s="177"/>
      <c r="Q34" s="31"/>
    </row>
    <row r="35" spans="1:17" s="156" customFormat="1" ht="15" customHeight="1" x14ac:dyDescent="0.45">
      <c r="A35" s="169">
        <v>35</v>
      </c>
      <c r="B35" s="172"/>
      <c r="C35" s="171"/>
      <c r="D35" s="171"/>
      <c r="E35" s="171"/>
      <c r="F35" s="166" t="s">
        <v>48</v>
      </c>
      <c r="G35" s="166"/>
      <c r="H35" s="171"/>
      <c r="I35" s="166"/>
      <c r="J35" s="166"/>
      <c r="K35" s="166"/>
      <c r="L35" s="528"/>
      <c r="M35" s="180"/>
      <c r="N35" s="177"/>
      <c r="O35" s="649"/>
      <c r="P35" s="177"/>
      <c r="Q35" s="31"/>
    </row>
    <row r="36" spans="1:17" s="156" customFormat="1" ht="15" customHeight="1" x14ac:dyDescent="0.45">
      <c r="A36" s="169">
        <v>36</v>
      </c>
      <c r="B36" s="172"/>
      <c r="C36" s="171"/>
      <c r="D36" s="171"/>
      <c r="E36" s="171"/>
      <c r="F36" s="166" t="s">
        <v>253</v>
      </c>
      <c r="G36" s="166"/>
      <c r="H36" s="171"/>
      <c r="I36" s="166"/>
      <c r="J36" s="166"/>
      <c r="K36" s="166"/>
      <c r="L36" s="528"/>
      <c r="M36" s="180"/>
      <c r="N36" s="177"/>
      <c r="O36" s="649"/>
      <c r="P36" s="177"/>
      <c r="Q36" s="31"/>
    </row>
    <row r="37" spans="1:17" s="156" customFormat="1" ht="15" customHeight="1" x14ac:dyDescent="0.45">
      <c r="A37" s="169">
        <v>37</v>
      </c>
      <c r="B37" s="172"/>
      <c r="C37" s="171"/>
      <c r="D37" s="171"/>
      <c r="E37" s="171"/>
      <c r="F37" s="166" t="s">
        <v>252</v>
      </c>
      <c r="G37" s="171"/>
      <c r="H37" s="171"/>
      <c r="I37" s="166"/>
      <c r="J37" s="166"/>
      <c r="K37" s="166"/>
      <c r="L37" s="528"/>
      <c r="M37" s="180"/>
      <c r="N37" s="177"/>
      <c r="O37" s="649"/>
      <c r="P37" s="177"/>
      <c r="Q37" s="31"/>
    </row>
    <row r="38" spans="1:17" s="156" customFormat="1" ht="15" customHeight="1" thickBot="1" x14ac:dyDescent="0.5">
      <c r="A38" s="169">
        <v>38</v>
      </c>
      <c r="B38" s="172"/>
      <c r="C38" s="171"/>
      <c r="D38" s="171"/>
      <c r="E38" s="171"/>
      <c r="F38" s="171" t="s">
        <v>251</v>
      </c>
      <c r="G38" s="171"/>
      <c r="H38" s="171"/>
      <c r="I38" s="166"/>
      <c r="J38" s="166"/>
      <c r="K38" s="166"/>
      <c r="L38" s="528"/>
      <c r="M38" s="180"/>
      <c r="N38" s="177"/>
      <c r="O38" s="649"/>
      <c r="P38" s="177"/>
      <c r="Q38" s="31"/>
    </row>
    <row r="39" spans="1:17" s="156" customFormat="1" ht="15" customHeight="1" thickBot="1" x14ac:dyDescent="0.5">
      <c r="A39" s="169">
        <v>39</v>
      </c>
      <c r="B39" s="172"/>
      <c r="C39" s="171"/>
      <c r="D39" s="178"/>
      <c r="E39" s="178" t="s">
        <v>250</v>
      </c>
      <c r="F39" s="171"/>
      <c r="G39" s="171"/>
      <c r="H39" s="171"/>
      <c r="I39" s="166"/>
      <c r="J39" s="166"/>
      <c r="K39" s="166"/>
      <c r="L39" s="166"/>
      <c r="M39" s="177"/>
      <c r="N39" s="179">
        <f>SUM(L35:L38)</f>
        <v>0</v>
      </c>
      <c r="O39" s="650">
        <f>SUM(M35:M38)</f>
        <v>0</v>
      </c>
      <c r="P39" s="179">
        <f>N39+O39</f>
        <v>0</v>
      </c>
      <c r="Q39" s="31" t="s">
        <v>132</v>
      </c>
    </row>
    <row r="40" spans="1:17" s="156" customFormat="1" x14ac:dyDescent="0.45">
      <c r="A40" s="169">
        <v>40</v>
      </c>
      <c r="B40" s="172"/>
      <c r="C40" s="171"/>
      <c r="D40" s="178"/>
      <c r="E40" s="178"/>
      <c r="F40" s="171"/>
      <c r="G40" s="171"/>
      <c r="H40" s="171"/>
      <c r="I40" s="166"/>
      <c r="J40" s="166"/>
      <c r="K40" s="166"/>
      <c r="L40" s="166"/>
      <c r="M40" s="177"/>
      <c r="N40" s="176"/>
      <c r="O40" s="177"/>
      <c r="P40" s="176"/>
      <c r="Q40" s="31"/>
    </row>
    <row r="41" spans="1:17" ht="24.95" customHeight="1" x14ac:dyDescent="0.55000000000000004">
      <c r="A41" s="169">
        <v>41</v>
      </c>
      <c r="B41" s="165"/>
      <c r="C41" s="174" t="s">
        <v>293</v>
      </c>
      <c r="D41" s="166"/>
      <c r="E41" s="166"/>
      <c r="F41" s="166"/>
      <c r="G41" s="166"/>
      <c r="H41" s="166"/>
      <c r="I41" s="166"/>
      <c r="J41" s="166"/>
      <c r="K41" s="166"/>
      <c r="L41" s="166"/>
      <c r="M41" s="166"/>
      <c r="N41" s="166"/>
      <c r="O41" s="166"/>
      <c r="P41" s="166"/>
      <c r="Q41" s="32"/>
    </row>
    <row r="42" spans="1:17" s="156" customFormat="1" ht="15" customHeight="1" x14ac:dyDescent="0.45">
      <c r="A42" s="169">
        <v>42</v>
      </c>
      <c r="B42" s="172"/>
      <c r="C42" s="171"/>
      <c r="D42" s="171"/>
      <c r="E42" s="171"/>
      <c r="F42" s="171"/>
      <c r="G42" s="171"/>
      <c r="H42" s="171"/>
      <c r="I42" s="166"/>
      <c r="J42" s="166"/>
      <c r="K42" s="166"/>
      <c r="L42" s="166"/>
      <c r="M42" s="165"/>
      <c r="N42" s="170" t="s">
        <v>19</v>
      </c>
      <c r="O42" s="166"/>
      <c r="P42" s="166"/>
      <c r="Q42" s="31"/>
    </row>
    <row r="43" spans="1:17" s="156" customFormat="1" ht="15" customHeight="1" x14ac:dyDescent="0.45">
      <c r="A43" s="169">
        <v>43</v>
      </c>
      <c r="B43" s="165"/>
      <c r="C43" s="168"/>
      <c r="D43" s="168"/>
      <c r="E43" s="168"/>
      <c r="F43" s="168" t="s">
        <v>168</v>
      </c>
      <c r="G43" s="168"/>
      <c r="H43" s="166"/>
      <c r="I43" s="166"/>
      <c r="J43" s="166"/>
      <c r="K43" s="166"/>
      <c r="L43" s="166"/>
      <c r="M43" s="166"/>
      <c r="N43" s="164"/>
      <c r="O43" s="166"/>
      <c r="P43" s="166"/>
      <c r="Q43" s="31"/>
    </row>
    <row r="44" spans="1:17" s="156" customFormat="1" ht="14.25" customHeight="1" x14ac:dyDescent="0.45">
      <c r="A44" s="169">
        <v>44</v>
      </c>
      <c r="B44" s="165"/>
      <c r="C44" s="168"/>
      <c r="D44" s="168"/>
      <c r="E44" s="168"/>
      <c r="F44" s="168"/>
      <c r="G44" s="168"/>
      <c r="H44" s="166"/>
      <c r="I44" s="166"/>
      <c r="J44" s="166"/>
      <c r="K44" s="166"/>
      <c r="L44" s="166"/>
      <c r="M44" s="166"/>
      <c r="N44" s="166"/>
      <c r="O44" s="166"/>
      <c r="P44" s="166"/>
      <c r="Q44" s="31"/>
    </row>
    <row r="45" spans="1:17" s="18" customFormat="1" ht="30" customHeight="1" x14ac:dyDescent="0.45">
      <c r="A45" s="169">
        <v>45</v>
      </c>
      <c r="B45" s="165"/>
      <c r="C45" s="168"/>
      <c r="D45" s="175"/>
      <c r="E45" s="175"/>
      <c r="F45" s="1196" t="s">
        <v>1037</v>
      </c>
      <c r="G45" s="1196"/>
      <c r="H45" s="1196"/>
      <c r="I45" s="1196"/>
      <c r="J45" s="1196"/>
      <c r="K45" s="1196"/>
      <c r="L45" s="1196"/>
      <c r="M45" s="1196"/>
      <c r="N45" s="1197"/>
      <c r="O45" s="422"/>
      <c r="P45" s="163"/>
      <c r="Q45" s="31"/>
    </row>
    <row r="46" spans="1:17" ht="24.95" customHeight="1" x14ac:dyDescent="0.55000000000000004">
      <c r="A46" s="169">
        <v>46</v>
      </c>
      <c r="B46" s="165"/>
      <c r="C46" s="174" t="s">
        <v>294</v>
      </c>
      <c r="D46" s="166"/>
      <c r="E46" s="166"/>
      <c r="F46" s="166"/>
      <c r="G46" s="166"/>
      <c r="H46" s="166"/>
      <c r="I46" s="166"/>
      <c r="J46" s="166"/>
      <c r="K46" s="166"/>
      <c r="L46" s="166"/>
      <c r="M46" s="166"/>
      <c r="N46" s="173"/>
      <c r="O46" s="173"/>
      <c r="P46" s="163"/>
      <c r="Q46" s="32"/>
    </row>
    <row r="47" spans="1:17" s="156" customFormat="1" ht="15" customHeight="1" x14ac:dyDescent="0.45">
      <c r="A47" s="169">
        <v>47</v>
      </c>
      <c r="B47" s="172"/>
      <c r="C47" s="171"/>
      <c r="D47" s="171"/>
      <c r="E47" s="171"/>
      <c r="F47" s="171"/>
      <c r="G47" s="171"/>
      <c r="H47" s="171"/>
      <c r="I47" s="166"/>
      <c r="J47" s="166"/>
      <c r="K47" s="166"/>
      <c r="L47" s="166"/>
      <c r="M47" s="165"/>
      <c r="N47" s="170" t="s">
        <v>19</v>
      </c>
      <c r="O47" s="173"/>
      <c r="P47" s="163"/>
      <c r="Q47" s="31"/>
    </row>
    <row r="48" spans="1:17" s="156" customFormat="1" ht="15" customHeight="1" x14ac:dyDescent="0.45">
      <c r="A48" s="169">
        <v>48</v>
      </c>
      <c r="B48" s="165"/>
      <c r="C48" s="168"/>
      <c r="D48" s="168"/>
      <c r="E48" s="168"/>
      <c r="F48" s="168" t="s">
        <v>49</v>
      </c>
      <c r="G48" s="168"/>
      <c r="H48" s="167"/>
      <c r="I48" s="166"/>
      <c r="J48" s="166"/>
      <c r="K48" s="166"/>
      <c r="L48" s="166"/>
      <c r="M48" s="165"/>
      <c r="N48" s="164"/>
      <c r="O48" s="173"/>
      <c r="P48" s="163"/>
      <c r="Q48" s="31"/>
    </row>
    <row r="49" spans="1:17" s="571" customFormat="1" ht="15" customHeight="1" x14ac:dyDescent="0.45">
      <c r="A49" s="765"/>
      <c r="B49" s="641"/>
      <c r="C49" s="1160"/>
      <c r="D49" s="1160"/>
      <c r="E49" s="1160"/>
      <c r="F49" s="1160"/>
      <c r="G49" s="1160"/>
      <c r="H49" s="764"/>
      <c r="I49" s="642"/>
      <c r="J49" s="642"/>
      <c r="K49" s="642"/>
      <c r="L49" s="642"/>
      <c r="M49" s="641"/>
      <c r="N49" s="641"/>
      <c r="O49" s="173"/>
      <c r="P49" s="763"/>
      <c r="Q49" s="582"/>
    </row>
    <row r="50" spans="1:17" s="571" customFormat="1" ht="15" customHeight="1" x14ac:dyDescent="0.55000000000000004">
      <c r="A50" s="765"/>
      <c r="B50" s="641"/>
      <c r="C50" s="648" t="s">
        <v>1072</v>
      </c>
      <c r="D50" s="1160"/>
      <c r="E50" s="1160"/>
      <c r="F50" s="1160"/>
      <c r="G50" s="1160"/>
      <c r="H50" s="764"/>
      <c r="I50" s="642"/>
      <c r="J50" s="642"/>
      <c r="K50" s="642"/>
      <c r="L50" s="642"/>
      <c r="M50" s="641"/>
      <c r="N50" s="641"/>
      <c r="O50" s="173"/>
      <c r="P50" s="763"/>
      <c r="Q50" s="582"/>
    </row>
    <row r="51" spans="1:17" s="571" customFormat="1" ht="15" customHeight="1" x14ac:dyDescent="0.45">
      <c r="A51" s="765"/>
      <c r="B51" s="641"/>
      <c r="C51" s="1160"/>
      <c r="D51" s="1160"/>
      <c r="E51" s="1160"/>
      <c r="F51" s="1160"/>
      <c r="G51" s="1160"/>
      <c r="H51" s="764"/>
      <c r="I51" s="642"/>
      <c r="J51" s="642"/>
      <c r="K51" s="642"/>
      <c r="L51" s="642"/>
      <c r="M51" s="641"/>
      <c r="N51" s="511"/>
      <c r="O51" s="173"/>
      <c r="P51" s="763"/>
      <c r="Q51" s="582"/>
    </row>
    <row r="52" spans="1:17" s="571" customFormat="1" ht="15" customHeight="1" x14ac:dyDescent="0.45">
      <c r="A52" s="765"/>
      <c r="B52" s="641"/>
      <c r="C52" s="1160"/>
      <c r="D52" s="1160"/>
      <c r="E52" s="1160"/>
      <c r="F52" s="1160" t="s">
        <v>1067</v>
      </c>
      <c r="G52" s="1160"/>
      <c r="H52" s="764"/>
      <c r="I52" s="642"/>
      <c r="J52" s="642"/>
      <c r="K52" s="642"/>
      <c r="L52" s="642"/>
      <c r="M52" s="641"/>
      <c r="N52" s="528">
        <v>62000</v>
      </c>
      <c r="O52" s="173"/>
      <c r="P52" s="763"/>
      <c r="Q52" s="582"/>
    </row>
    <row r="53" spans="1:17" s="571" customFormat="1" ht="15" customHeight="1" x14ac:dyDescent="0.45">
      <c r="A53" s="765"/>
      <c r="B53" s="641"/>
      <c r="C53" s="1160"/>
      <c r="D53" s="654" t="s">
        <v>5</v>
      </c>
      <c r="E53" s="1160"/>
      <c r="F53" s="1160" t="s">
        <v>1071</v>
      </c>
      <c r="G53" s="1160"/>
      <c r="H53" s="764"/>
      <c r="I53" s="642"/>
      <c r="J53" s="642"/>
      <c r="K53" s="642"/>
      <c r="L53" s="642"/>
      <c r="M53" s="641"/>
      <c r="N53" s="333">
        <v>59000</v>
      </c>
      <c r="O53" s="173"/>
      <c r="P53" s="763"/>
      <c r="Q53" s="582"/>
    </row>
    <row r="54" spans="1:17" s="571" customFormat="1" ht="15" customHeight="1" thickBot="1" x14ac:dyDescent="0.5">
      <c r="A54" s="765"/>
      <c r="B54" s="641"/>
      <c r="C54" s="1160"/>
      <c r="D54" s="654" t="s">
        <v>5</v>
      </c>
      <c r="E54" s="1160"/>
      <c r="F54" s="1160" t="s">
        <v>1066</v>
      </c>
      <c r="G54" s="1160"/>
      <c r="H54" s="764"/>
      <c r="I54" s="642"/>
      <c r="J54" s="642"/>
      <c r="K54" s="642"/>
      <c r="L54" s="642"/>
      <c r="M54" s="641"/>
      <c r="N54" s="1165">
        <v>1000</v>
      </c>
      <c r="O54" s="173"/>
      <c r="P54" s="763"/>
      <c r="Q54" s="582"/>
    </row>
    <row r="55" spans="1:17" s="571" customFormat="1" ht="15" customHeight="1" thickBot="1" x14ac:dyDescent="0.5">
      <c r="A55" s="765"/>
      <c r="B55" s="641"/>
      <c r="C55" s="1160"/>
      <c r="D55" s="654"/>
      <c r="E55" s="1160"/>
      <c r="F55" s="1160" t="s">
        <v>1068</v>
      </c>
      <c r="G55" s="1160"/>
      <c r="H55" s="764"/>
      <c r="I55" s="642"/>
      <c r="J55" s="642"/>
      <c r="K55" s="642"/>
      <c r="L55" s="642"/>
      <c r="M55" s="641"/>
      <c r="N55" s="1166">
        <f>N52-N53-N54</f>
        <v>2000</v>
      </c>
      <c r="O55" s="173"/>
      <c r="P55" s="763"/>
      <c r="Q55" s="582"/>
    </row>
    <row r="56" spans="1:17" s="571" customFormat="1" ht="15" customHeight="1" thickBot="1" x14ac:dyDescent="0.5">
      <c r="A56" s="765"/>
      <c r="B56" s="641"/>
      <c r="C56" s="1159"/>
      <c r="D56" s="654" t="s">
        <v>5</v>
      </c>
      <c r="E56" s="1160"/>
      <c r="F56" s="1160" t="s">
        <v>1077</v>
      </c>
      <c r="G56" s="1160"/>
      <c r="H56" s="764"/>
      <c r="I56" s="642"/>
      <c r="J56" s="642"/>
      <c r="K56" s="642"/>
      <c r="L56" s="642"/>
      <c r="M56" s="641"/>
      <c r="N56" s="1167">
        <v>0</v>
      </c>
      <c r="O56" s="173"/>
      <c r="P56" s="763"/>
      <c r="Q56" s="582"/>
    </row>
    <row r="57" spans="1:17" s="571" customFormat="1" ht="15" customHeight="1" thickBot="1" x14ac:dyDescent="0.5">
      <c r="A57" s="765"/>
      <c r="B57" s="641"/>
      <c r="C57" s="1160"/>
      <c r="D57" s="1160"/>
      <c r="E57" s="1160"/>
      <c r="F57" s="1164" t="s">
        <v>1069</v>
      </c>
      <c r="G57" s="1160"/>
      <c r="H57" s="764"/>
      <c r="I57" s="642"/>
      <c r="J57" s="642"/>
      <c r="K57" s="642"/>
      <c r="L57" s="642"/>
      <c r="M57" s="641"/>
      <c r="N57" s="1168">
        <f>N55-N56</f>
        <v>2000</v>
      </c>
      <c r="O57" s="173"/>
      <c r="P57" s="763"/>
      <c r="Q57" s="582"/>
    </row>
    <row r="58" spans="1:17" s="571" customFormat="1" ht="15" customHeight="1" x14ac:dyDescent="0.45">
      <c r="A58" s="765"/>
      <c r="B58" s="641"/>
      <c r="C58" s="1160"/>
      <c r="D58" s="1160"/>
      <c r="E58" s="1160"/>
      <c r="F58" s="1160"/>
      <c r="G58" s="1160"/>
      <c r="H58" s="764"/>
      <c r="I58" s="642"/>
      <c r="J58" s="642"/>
      <c r="K58" s="642"/>
      <c r="L58" s="642"/>
      <c r="M58" s="641"/>
      <c r="N58" s="641"/>
      <c r="O58" s="173"/>
      <c r="P58" s="763"/>
      <c r="Q58" s="582"/>
    </row>
    <row r="59" spans="1:17" s="22" customFormat="1" ht="15" customHeight="1" x14ac:dyDescent="0.45">
      <c r="A59" s="162"/>
      <c r="B59" s="160"/>
      <c r="C59" s="161"/>
      <c r="D59" s="160"/>
      <c r="E59" s="160"/>
      <c r="F59" s="159"/>
      <c r="G59" s="159"/>
      <c r="H59" s="159"/>
      <c r="I59" s="159"/>
      <c r="J59" s="159"/>
      <c r="K59" s="159"/>
      <c r="L59" s="159"/>
      <c r="M59" s="160"/>
      <c r="N59" s="159"/>
      <c r="O59" s="159"/>
      <c r="P59" s="158"/>
      <c r="Q59" s="31"/>
    </row>
  </sheetData>
  <sheetProtection formatRows="0" insertRows="0"/>
  <mergeCells count="4">
    <mergeCell ref="A5:N5"/>
    <mergeCell ref="F45:N45"/>
    <mergeCell ref="M2:O2"/>
    <mergeCell ref="M3:O3"/>
  </mergeCells>
  <pageMargins left="0.70866141732283472" right="0.70866141732283472" top="0.74803149606299213" bottom="0.74803149606299213" header="0.31496062992125989" footer="0.31496062992125989"/>
  <pageSetup paperSize="9" scale="64" fitToHeight="2" orientation="portrait" r:id="rId1"/>
  <headerFooter alignWithMargins="0">
    <oddHeader>&amp;CCommerce Commission Information Disclosure Template</oddHeader>
    <oddFooter>&amp;L&amp;F&amp;C&amp;P&amp;R&amp;A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rgb="FF99CCFF"/>
    <pageSetUpPr fitToPage="1"/>
  </sheetPr>
  <dimension ref="A1:P28"/>
  <sheetViews>
    <sheetView showGridLines="0" view="pageBreakPreview" zoomScaleNormal="100" zoomScaleSheetLayoutView="100" workbookViewId="0">
      <selection activeCell="A5" sqref="A5:O5"/>
    </sheetView>
  </sheetViews>
  <sheetFormatPr defaultColWidth="9.1328125" defaultRowHeight="14.25" x14ac:dyDescent="0.45"/>
  <cols>
    <col min="1" max="1" width="4.265625" style="15" customWidth="1"/>
    <col min="2" max="2" width="3.1328125" style="15" customWidth="1"/>
    <col min="3" max="3" width="4" style="15" customWidth="1"/>
    <col min="4" max="5" width="2.265625" style="15" customWidth="1"/>
    <col min="6" max="6" width="62.3984375" style="15" customWidth="1"/>
    <col min="7" max="9" width="16.1328125" style="15" customWidth="1"/>
    <col min="10" max="11" width="18.73046875" style="15" customWidth="1"/>
    <col min="12" max="14" width="16.1328125" style="15" customWidth="1"/>
    <col min="15" max="15" width="2.73046875" style="15" customWidth="1"/>
    <col min="16" max="16" width="14.73046875" style="34" customWidth="1"/>
    <col min="17" max="16384" width="9.1328125" style="15"/>
  </cols>
  <sheetData>
    <row r="1" spans="1:16" s="19" customFormat="1" ht="15" customHeight="1" x14ac:dyDescent="0.45">
      <c r="A1" s="313"/>
      <c r="B1" s="220"/>
      <c r="C1" s="220"/>
      <c r="D1" s="220"/>
      <c r="E1" s="220"/>
      <c r="F1" s="220"/>
      <c r="G1" s="220"/>
      <c r="H1" s="220"/>
      <c r="I1" s="220"/>
      <c r="J1" s="220"/>
      <c r="K1" s="220"/>
      <c r="L1" s="220"/>
      <c r="M1" s="220"/>
      <c r="N1" s="220"/>
      <c r="O1" s="221"/>
      <c r="P1" s="34"/>
    </row>
    <row r="2" spans="1:16" s="19" customFormat="1" ht="18" customHeight="1" x14ac:dyDescent="0.5">
      <c r="A2" s="314"/>
      <c r="B2" s="222"/>
      <c r="C2" s="222"/>
      <c r="D2" s="222"/>
      <c r="E2" s="222"/>
      <c r="F2" s="222"/>
      <c r="G2" s="222"/>
      <c r="H2" s="222"/>
      <c r="I2" s="222"/>
      <c r="J2" s="222"/>
      <c r="K2" s="222"/>
      <c r="L2" s="201" t="s">
        <v>8</v>
      </c>
      <c r="M2" s="1184" t="s">
        <v>431</v>
      </c>
      <c r="N2" s="1185"/>
      <c r="O2" s="1186"/>
      <c r="P2" s="34"/>
    </row>
    <row r="3" spans="1:16" s="19" customFormat="1" ht="18" customHeight="1" x14ac:dyDescent="0.5">
      <c r="A3" s="314"/>
      <c r="B3" s="222"/>
      <c r="C3" s="222"/>
      <c r="D3" s="222"/>
      <c r="E3" s="222"/>
      <c r="F3" s="222"/>
      <c r="G3" s="222"/>
      <c r="H3" s="222"/>
      <c r="I3" s="222"/>
      <c r="J3" s="222"/>
      <c r="K3" s="222"/>
      <c r="L3" s="201" t="s">
        <v>122</v>
      </c>
      <c r="M3" s="1198" t="str">
        <f>IF(ISNUMBER(CoverSheet!$C$11),CoverSheet!$C$11,"")</f>
        <v/>
      </c>
      <c r="N3" s="1199"/>
      <c r="O3" s="1200"/>
      <c r="P3" s="34"/>
    </row>
    <row r="4" spans="1:16" s="19" customFormat="1" ht="24" customHeight="1" x14ac:dyDescent="0.65">
      <c r="A4" s="200" t="s">
        <v>407</v>
      </c>
      <c r="B4" s="315"/>
      <c r="C4" s="222"/>
      <c r="D4" s="222"/>
      <c r="E4" s="222"/>
      <c r="F4" s="222"/>
      <c r="G4" s="222"/>
      <c r="H4" s="222"/>
      <c r="I4" s="222"/>
      <c r="J4" s="222"/>
      <c r="K4" s="222"/>
      <c r="L4" s="316"/>
      <c r="M4" s="222"/>
      <c r="N4" s="222"/>
      <c r="O4" s="223"/>
      <c r="P4" s="34"/>
    </row>
    <row r="5" spans="1:16" ht="34.5" customHeight="1" x14ac:dyDescent="0.45">
      <c r="A5" s="1182" t="s">
        <v>1177</v>
      </c>
      <c r="B5" s="1183"/>
      <c r="C5" s="1183"/>
      <c r="D5" s="1183"/>
      <c r="E5" s="1183"/>
      <c r="F5" s="1183"/>
      <c r="G5" s="1183"/>
      <c r="H5" s="1183"/>
      <c r="I5" s="1183"/>
      <c r="J5" s="1183"/>
      <c r="K5" s="1183"/>
      <c r="L5" s="1183"/>
      <c r="M5" s="1183"/>
      <c r="N5" s="1183"/>
      <c r="O5" s="1202"/>
      <c r="P5" s="35"/>
    </row>
    <row r="6" spans="1:16" s="19" customFormat="1" ht="15" customHeight="1" x14ac:dyDescent="0.45">
      <c r="A6" s="197" t="s">
        <v>138</v>
      </c>
      <c r="B6" s="316"/>
      <c r="C6" s="226"/>
      <c r="D6" s="222"/>
      <c r="E6" s="222"/>
      <c r="F6" s="222"/>
      <c r="G6" s="222"/>
      <c r="H6" s="222"/>
      <c r="I6" s="222"/>
      <c r="J6" s="222"/>
      <c r="K6" s="222"/>
      <c r="L6" s="222"/>
      <c r="M6" s="222"/>
      <c r="N6" s="222"/>
      <c r="O6" s="223"/>
      <c r="P6" s="34"/>
    </row>
    <row r="7" spans="1:16" s="19" customFormat="1" ht="15" customHeight="1" x14ac:dyDescent="0.45">
      <c r="A7" s="169">
        <v>7</v>
      </c>
      <c r="B7" s="165"/>
      <c r="C7" s="191"/>
      <c r="D7" s="191"/>
      <c r="E7" s="191"/>
      <c r="F7" s="191"/>
      <c r="G7" s="191"/>
      <c r="H7" s="191"/>
      <c r="I7" s="191"/>
      <c r="J7" s="191"/>
      <c r="K7" s="191"/>
      <c r="L7" s="191"/>
      <c r="M7" s="191"/>
      <c r="N7" s="191"/>
      <c r="O7" s="163"/>
      <c r="P7" s="34"/>
    </row>
    <row r="8" spans="1:16" s="19" customFormat="1" ht="18" x14ac:dyDescent="0.55000000000000004">
      <c r="A8" s="169">
        <v>8</v>
      </c>
      <c r="B8" s="165"/>
      <c r="C8" s="174" t="s">
        <v>1049</v>
      </c>
      <c r="D8" s="317"/>
      <c r="E8" s="318"/>
      <c r="F8" s="318"/>
      <c r="G8" s="318"/>
      <c r="H8" s="318"/>
      <c r="I8" s="318"/>
      <c r="J8" s="318"/>
      <c r="K8" s="318"/>
      <c r="L8" s="318"/>
      <c r="M8" s="318"/>
      <c r="N8" s="1171"/>
      <c r="O8" s="163"/>
      <c r="P8" s="34"/>
    </row>
    <row r="9" spans="1:16" s="19" customFormat="1" ht="15" customHeight="1" x14ac:dyDescent="0.5">
      <c r="A9" s="169">
        <v>9</v>
      </c>
      <c r="B9" s="165"/>
      <c r="C9" s="230"/>
      <c r="D9" s="230"/>
      <c r="E9" s="166"/>
      <c r="F9" s="166"/>
      <c r="G9" s="166"/>
      <c r="H9" s="166"/>
      <c r="I9" s="166"/>
      <c r="J9" s="166"/>
      <c r="K9" s="166"/>
      <c r="L9" s="166"/>
      <c r="M9" s="166"/>
      <c r="N9" s="318"/>
      <c r="O9" s="163"/>
      <c r="P9" s="34"/>
    </row>
    <row r="10" spans="1:16" s="19" customFormat="1" ht="63" customHeight="1" x14ac:dyDescent="0.45">
      <c r="A10" s="169">
        <v>10</v>
      </c>
      <c r="B10" s="165"/>
      <c r="C10" s="1201"/>
      <c r="D10" s="1201"/>
      <c r="E10" s="166"/>
      <c r="F10" s="319" t="s">
        <v>126</v>
      </c>
      <c r="G10" s="320" t="s">
        <v>62</v>
      </c>
      <c r="H10" s="320" t="s">
        <v>63</v>
      </c>
      <c r="I10" s="320" t="s">
        <v>64</v>
      </c>
      <c r="J10" s="320" t="s">
        <v>127</v>
      </c>
      <c r="K10" s="320" t="s">
        <v>65</v>
      </c>
      <c r="L10" s="320" t="s">
        <v>66</v>
      </c>
      <c r="M10" s="320" t="s">
        <v>67</v>
      </c>
      <c r="N10" s="320" t="s">
        <v>68</v>
      </c>
      <c r="O10" s="321"/>
      <c r="P10" s="34"/>
    </row>
    <row r="11" spans="1:16" s="19" customFormat="1" ht="15" customHeight="1" x14ac:dyDescent="0.45">
      <c r="A11" s="169">
        <v>11</v>
      </c>
      <c r="B11" s="165"/>
      <c r="C11" s="1201"/>
      <c r="D11" s="1201"/>
      <c r="E11" s="166"/>
      <c r="F11" s="101"/>
      <c r="G11" s="62"/>
      <c r="H11" s="62"/>
      <c r="I11" s="61"/>
      <c r="J11" s="60"/>
      <c r="K11" s="1"/>
      <c r="L11" s="1"/>
      <c r="M11" s="1"/>
      <c r="N11" s="1"/>
      <c r="O11" s="163"/>
      <c r="P11" s="34"/>
    </row>
    <row r="12" spans="1:16" s="19" customFormat="1" ht="15" customHeight="1" x14ac:dyDescent="0.45">
      <c r="A12" s="169">
        <v>12</v>
      </c>
      <c r="B12" s="165"/>
      <c r="C12" s="1201"/>
      <c r="D12" s="1201"/>
      <c r="E12" s="166"/>
      <c r="F12" s="101"/>
      <c r="G12" s="62"/>
      <c r="H12" s="62"/>
      <c r="I12" s="61"/>
      <c r="J12" s="60"/>
      <c r="K12" s="1"/>
      <c r="L12" s="1"/>
      <c r="M12" s="1"/>
      <c r="N12" s="1"/>
      <c r="O12" s="163"/>
      <c r="P12" s="34"/>
    </row>
    <row r="13" spans="1:16" s="19" customFormat="1" ht="15" customHeight="1" x14ac:dyDescent="0.45">
      <c r="A13" s="169">
        <v>13</v>
      </c>
      <c r="B13" s="165"/>
      <c r="C13" s="1201"/>
      <c r="D13" s="1201"/>
      <c r="E13" s="166"/>
      <c r="F13" s="101"/>
      <c r="G13" s="62"/>
      <c r="H13" s="62"/>
      <c r="I13" s="61"/>
      <c r="J13" s="60"/>
      <c r="K13" s="1"/>
      <c r="L13" s="1"/>
      <c r="M13" s="1"/>
      <c r="N13" s="1"/>
      <c r="O13" s="163"/>
      <c r="P13" s="34"/>
    </row>
    <row r="14" spans="1:16" s="19" customFormat="1" ht="15" customHeight="1" x14ac:dyDescent="0.45">
      <c r="A14" s="169">
        <v>14</v>
      </c>
      <c r="B14" s="165"/>
      <c r="C14" s="1201"/>
      <c r="D14" s="1201"/>
      <c r="E14" s="166"/>
      <c r="F14" s="101"/>
      <c r="G14" s="62"/>
      <c r="H14" s="62"/>
      <c r="I14" s="61"/>
      <c r="J14" s="60"/>
      <c r="K14" s="1"/>
      <c r="L14" s="1"/>
      <c r="M14" s="1"/>
      <c r="N14" s="1"/>
      <c r="O14" s="163"/>
      <c r="P14" s="34"/>
    </row>
    <row r="15" spans="1:16" s="19" customFormat="1" ht="15" customHeight="1" x14ac:dyDescent="0.45">
      <c r="A15" s="169">
        <v>15</v>
      </c>
      <c r="B15" s="165"/>
      <c r="C15" s="1201"/>
      <c r="D15" s="1201"/>
      <c r="E15" s="166"/>
      <c r="F15" s="101"/>
      <c r="G15" s="62"/>
      <c r="H15" s="62"/>
      <c r="I15" s="61"/>
      <c r="J15" s="60"/>
      <c r="K15" s="1"/>
      <c r="L15" s="1"/>
      <c r="M15" s="1"/>
      <c r="N15" s="1"/>
      <c r="O15" s="163"/>
      <c r="P15" s="34"/>
    </row>
    <row r="16" spans="1:16" s="19" customFormat="1" ht="15" customHeight="1" x14ac:dyDescent="0.45">
      <c r="A16" s="169">
        <v>16</v>
      </c>
      <c r="B16" s="165"/>
      <c r="C16" s="230"/>
      <c r="D16" s="230"/>
      <c r="E16" s="166"/>
      <c r="F16" s="323" t="s">
        <v>157</v>
      </c>
      <c r="G16" s="166"/>
      <c r="H16" s="166"/>
      <c r="I16" s="166"/>
      <c r="J16" s="166"/>
      <c r="K16" s="166"/>
      <c r="L16" s="324">
        <f>SUM(L11:L15)</f>
        <v>0</v>
      </c>
      <c r="M16" s="324">
        <f>SUM(M11:M15)</f>
        <v>0</v>
      </c>
      <c r="N16" s="324">
        <f>SUM(N11:N15)</f>
        <v>0</v>
      </c>
      <c r="O16" s="163"/>
      <c r="P16" s="34" t="s">
        <v>141</v>
      </c>
    </row>
    <row r="17" spans="1:16" s="19" customFormat="1" ht="12.75" customHeight="1" x14ac:dyDescent="0.45">
      <c r="A17" s="169">
        <v>17</v>
      </c>
      <c r="B17" s="165"/>
      <c r="C17" s="230"/>
      <c r="D17" s="230"/>
      <c r="E17" s="166"/>
      <c r="F17" s="166"/>
      <c r="G17" s="166"/>
      <c r="H17" s="166"/>
      <c r="I17" s="166"/>
      <c r="J17" s="166"/>
      <c r="K17" s="166"/>
      <c r="L17" s="166"/>
      <c r="M17" s="166"/>
      <c r="N17" s="166"/>
      <c r="O17" s="163"/>
      <c r="P17" s="34"/>
    </row>
    <row r="18" spans="1:16" s="19" customFormat="1" ht="17.25" customHeight="1" x14ac:dyDescent="0.55000000000000004">
      <c r="A18" s="169">
        <v>18</v>
      </c>
      <c r="B18" s="165"/>
      <c r="C18" s="174" t="s">
        <v>408</v>
      </c>
      <c r="D18" s="230"/>
      <c r="E18" s="166"/>
      <c r="F18" s="166"/>
      <c r="G18" s="166"/>
      <c r="H18" s="166"/>
      <c r="I18" s="166"/>
      <c r="J18" s="166"/>
      <c r="K18" s="166"/>
      <c r="L18" s="166"/>
      <c r="M18" s="166"/>
      <c r="N18" s="166"/>
      <c r="O18" s="163"/>
      <c r="P18" s="34"/>
    </row>
    <row r="19" spans="1:16" s="19" customFormat="1" ht="15" customHeight="1" thickBot="1" x14ac:dyDescent="0.5">
      <c r="A19" s="169">
        <v>19</v>
      </c>
      <c r="B19" s="165"/>
      <c r="C19" s="168"/>
      <c r="D19" s="166"/>
      <c r="E19" s="166"/>
      <c r="F19" s="166"/>
      <c r="G19" s="166"/>
      <c r="H19" s="166"/>
      <c r="I19" s="166"/>
      <c r="J19" s="166"/>
      <c r="K19" s="166"/>
      <c r="L19" s="166"/>
      <c r="M19" s="166"/>
      <c r="N19" s="166"/>
      <c r="O19" s="163"/>
      <c r="P19" s="34"/>
    </row>
    <row r="20" spans="1:16" s="19" customFormat="1" ht="15" customHeight="1" thickBot="1" x14ac:dyDescent="0.5">
      <c r="A20" s="169">
        <v>20</v>
      </c>
      <c r="B20" s="165"/>
      <c r="C20" s="168"/>
      <c r="D20" s="166"/>
      <c r="E20" s="184" t="s">
        <v>69</v>
      </c>
      <c r="F20" s="166"/>
      <c r="G20" s="166"/>
      <c r="H20" s="166"/>
      <c r="I20" s="325">
        <f>M16+N16</f>
        <v>0</v>
      </c>
      <c r="J20" s="166"/>
      <c r="K20" s="166"/>
      <c r="L20" s="166"/>
      <c r="M20" s="166"/>
      <c r="N20" s="166"/>
      <c r="O20" s="163"/>
      <c r="P20" s="34" t="s">
        <v>142</v>
      </c>
    </row>
    <row r="21" spans="1:16" s="19" customFormat="1" ht="15" customHeight="1" x14ac:dyDescent="0.45">
      <c r="A21" s="169">
        <v>21</v>
      </c>
      <c r="B21" s="165"/>
      <c r="C21" s="168"/>
      <c r="D21" s="166"/>
      <c r="E21" s="184"/>
      <c r="F21" s="166"/>
      <c r="G21" s="166"/>
      <c r="H21" s="166"/>
      <c r="I21" s="166"/>
      <c r="J21" s="166"/>
      <c r="K21" s="166"/>
      <c r="L21" s="166"/>
      <c r="M21" s="166"/>
      <c r="N21" s="166"/>
      <c r="O21" s="163"/>
      <c r="P21" s="34"/>
    </row>
    <row r="22" spans="1:16" s="19" customFormat="1" ht="15" customHeight="1" x14ac:dyDescent="0.45">
      <c r="A22" s="169">
        <v>22</v>
      </c>
      <c r="B22" s="165"/>
      <c r="C22" s="168"/>
      <c r="D22" s="167"/>
      <c r="E22" s="184"/>
      <c r="F22" s="171" t="s">
        <v>143</v>
      </c>
      <c r="G22" s="166"/>
      <c r="H22" s="1"/>
      <c r="I22" s="166"/>
      <c r="J22" s="166"/>
      <c r="K22" s="166"/>
      <c r="L22" s="166"/>
      <c r="M22" s="166"/>
      <c r="N22" s="166"/>
      <c r="O22" s="163"/>
      <c r="P22" s="34"/>
    </row>
    <row r="23" spans="1:16" s="19" customFormat="1" ht="15" customHeight="1" x14ac:dyDescent="0.45">
      <c r="A23" s="169">
        <v>23</v>
      </c>
      <c r="B23" s="165"/>
      <c r="C23" s="168"/>
      <c r="D23" s="167"/>
      <c r="E23" s="184"/>
      <c r="F23" s="171" t="s">
        <v>70</v>
      </c>
      <c r="G23" s="166"/>
      <c r="H23" s="326">
        <v>0.28999999999999998</v>
      </c>
      <c r="I23" s="166"/>
      <c r="J23" s="166"/>
      <c r="K23" s="166"/>
      <c r="L23" s="166"/>
      <c r="M23" s="166"/>
      <c r="N23" s="166"/>
      <c r="O23" s="163"/>
      <c r="P23" s="34"/>
    </row>
    <row r="24" spans="1:16" s="19" customFormat="1" ht="15" customHeight="1" x14ac:dyDescent="0.45">
      <c r="A24" s="169">
        <v>24</v>
      </c>
      <c r="B24" s="165"/>
      <c r="C24" s="168"/>
      <c r="D24" s="167"/>
      <c r="E24" s="184"/>
      <c r="F24" s="171" t="s">
        <v>71</v>
      </c>
      <c r="G24" s="166"/>
      <c r="H24" s="533">
        <f>AVERAGE('S4b.ID RAB Value Rolled Forward'!P10,'S4b.ID RAB Value Rolled Forward'!P24)</f>
        <v>2417488</v>
      </c>
      <c r="I24" s="166"/>
      <c r="J24" s="166"/>
      <c r="K24" s="166"/>
      <c r="L24" s="166"/>
      <c r="M24" s="166"/>
      <c r="N24" s="166"/>
      <c r="O24" s="163"/>
      <c r="P24" s="34"/>
    </row>
    <row r="25" spans="1:16" s="19" customFormat="1" ht="15" customHeight="1" x14ac:dyDescent="0.45">
      <c r="A25" s="169">
        <v>25</v>
      </c>
      <c r="B25" s="165"/>
      <c r="C25" s="168"/>
      <c r="D25" s="168"/>
      <c r="E25" s="184" t="s">
        <v>72</v>
      </c>
      <c r="F25" s="168"/>
      <c r="G25" s="166"/>
      <c r="H25" s="166"/>
      <c r="I25" s="524">
        <f>IF(H22&lt;&gt;0,H24*H23/H22,0)</f>
        <v>0</v>
      </c>
      <c r="J25" s="511" t="s">
        <v>329</v>
      </c>
      <c r="K25" s="511" t="s">
        <v>331</v>
      </c>
      <c r="L25" s="166"/>
      <c r="M25" s="166"/>
      <c r="N25" s="166"/>
      <c r="O25" s="163"/>
      <c r="P25" s="34"/>
    </row>
    <row r="26" spans="1:16" s="19" customFormat="1" ht="15" customHeight="1" thickBot="1" x14ac:dyDescent="0.5">
      <c r="A26" s="169">
        <v>26</v>
      </c>
      <c r="B26" s="165"/>
      <c r="C26" s="168"/>
      <c r="D26" s="166"/>
      <c r="E26" s="184"/>
      <c r="F26" s="166"/>
      <c r="G26" s="166"/>
      <c r="H26" s="166"/>
      <c r="I26" s="166"/>
      <c r="J26" s="166"/>
      <c r="K26" s="166"/>
      <c r="L26" s="166"/>
      <c r="M26" s="166"/>
      <c r="N26" s="166"/>
      <c r="O26" s="163"/>
      <c r="P26" s="34"/>
    </row>
    <row r="27" spans="1:16" s="19" customFormat="1" ht="15" customHeight="1" thickBot="1" x14ac:dyDescent="0.5">
      <c r="A27" s="169">
        <v>27</v>
      </c>
      <c r="B27" s="165"/>
      <c r="C27" s="168"/>
      <c r="D27" s="168"/>
      <c r="E27" s="184" t="s">
        <v>45</v>
      </c>
      <c r="F27" s="168"/>
      <c r="G27" s="166"/>
      <c r="H27" s="166"/>
      <c r="I27" s="327">
        <f>IF(I25="not defined",0,MAX(I20*I25,0))</f>
        <v>0</v>
      </c>
      <c r="J27" s="722">
        <f>AVERAGE('S4c.PQ RAB Value Rolled F.'!P10,'S4c.PQ RAB Value Rolled F.'!P24)/H24*I27</f>
        <v>0</v>
      </c>
      <c r="K27" s="722">
        <f>AVERAGE('S4d. ID-only RAB Value Rolled F'!P10,'S4d. ID-only RAB Value Rolled F'!P22)/H24*I27</f>
        <v>0</v>
      </c>
      <c r="L27" s="166"/>
      <c r="M27" s="166"/>
      <c r="N27" s="166"/>
      <c r="O27" s="163"/>
      <c r="P27" s="31" t="s">
        <v>285</v>
      </c>
    </row>
    <row r="28" spans="1:16" s="19" customFormat="1" x14ac:dyDescent="0.45">
      <c r="A28" s="162"/>
      <c r="B28" s="160"/>
      <c r="C28" s="322"/>
      <c r="D28" s="322"/>
      <c r="E28" s="322"/>
      <c r="F28" s="322"/>
      <c r="G28" s="322"/>
      <c r="H28" s="322"/>
      <c r="I28" s="322"/>
      <c r="J28" s="322"/>
      <c r="K28" s="322"/>
      <c r="L28" s="322"/>
      <c r="M28" s="322"/>
      <c r="N28" s="322"/>
      <c r="O28" s="158"/>
      <c r="P28" s="34"/>
    </row>
  </sheetData>
  <sheetProtection formatRows="0" insertRows="0"/>
  <customSheetViews>
    <customSheetView guid="{21F2E024-704F-4E93-AC63-213755ECFFE0}" scale="55" showPageBreaks="1" showGridLines="0" fitToPage="1" printArea="1" view="pageBreakPreview">
      <selection activeCell="O60" sqref="O60"/>
      <pageMargins left="0.70866141732283472" right="0.70866141732283472" top="0.74803149606299213" bottom="0.74803149606299213" header="0.31496062992125984" footer="0.31496062992125984"/>
      <pageSetup paperSize="9" scale="59"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9">
    <mergeCell ref="M2:O2"/>
    <mergeCell ref="M3:O3"/>
    <mergeCell ref="C15:D15"/>
    <mergeCell ref="C13:D13"/>
    <mergeCell ref="C14:D14"/>
    <mergeCell ref="A5:O5"/>
    <mergeCell ref="C10:D10"/>
    <mergeCell ref="C11:D11"/>
    <mergeCell ref="C12:D12"/>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9" footer="0.31496062992125989"/>
  <pageSetup paperSize="9" scale="61" orientation="landscape" r:id="rId2"/>
  <headerFooter alignWithMargins="0">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91AB2-C27A-46FA-9432-F739AEA324A5}">
  <sheetPr>
    <tabColor theme="0" tint="-0.499984740745262"/>
    <pageSetUpPr fitToPage="1"/>
  </sheetPr>
  <dimension ref="A1:O58"/>
  <sheetViews>
    <sheetView showGridLines="0" zoomScaleNormal="100" zoomScaleSheetLayoutView="100" workbookViewId="0">
      <selection activeCell="A5" sqref="A5:M5"/>
    </sheetView>
  </sheetViews>
  <sheetFormatPr defaultColWidth="9.1328125" defaultRowHeight="14.25" x14ac:dyDescent="0.45"/>
  <cols>
    <col min="1" max="1" width="4.265625" style="793" customWidth="1"/>
    <col min="2" max="2" width="15.86328125" style="793" customWidth="1"/>
    <col min="3" max="5" width="9.86328125" style="793" customWidth="1"/>
    <col min="6" max="6" width="11.73046875" style="793" customWidth="1"/>
    <col min="7" max="8" width="6.73046875" style="793" customWidth="1"/>
    <col min="9" max="9" width="11.3984375" style="793" customWidth="1"/>
    <col min="10" max="10" width="12.73046875" style="793" customWidth="1"/>
    <col min="11" max="11" width="3.1328125" style="793" customWidth="1"/>
    <col min="12" max="12" width="12.73046875" style="793" customWidth="1"/>
    <col min="13" max="13" width="3.265625" style="793" customWidth="1"/>
    <col min="14" max="14" width="12.73046875" style="793" customWidth="1"/>
    <col min="15" max="15" width="2.73046875" style="793" customWidth="1"/>
    <col min="16" max="16384" width="9.1328125" style="793"/>
  </cols>
  <sheetData>
    <row r="1" spans="1:15" x14ac:dyDescent="0.45">
      <c r="A1" s="840"/>
      <c r="B1" s="663"/>
      <c r="C1" s="663"/>
      <c r="D1" s="663"/>
      <c r="E1" s="663"/>
      <c r="F1" s="663"/>
      <c r="G1" s="663"/>
      <c r="H1" s="663"/>
      <c r="I1" s="775"/>
      <c r="J1" s="775"/>
      <c r="K1" s="775"/>
      <c r="L1" s="775"/>
      <c r="M1" s="656"/>
      <c r="N1" s="1156"/>
      <c r="O1" s="1156"/>
    </row>
    <row r="2" spans="1:15" ht="16.899999999999999" x14ac:dyDescent="0.5">
      <c r="A2" s="840"/>
      <c r="B2" s="656"/>
      <c r="C2" s="656"/>
      <c r="D2" s="656"/>
      <c r="E2" s="656"/>
      <c r="F2" s="656"/>
      <c r="G2" s="656"/>
      <c r="H2" s="656"/>
      <c r="I2" s="773" t="s">
        <v>8</v>
      </c>
      <c r="J2" s="1204"/>
      <c r="K2" s="1204"/>
      <c r="L2" s="1204"/>
      <c r="M2" s="656"/>
      <c r="N2" s="1156"/>
      <c r="O2" s="1156"/>
    </row>
    <row r="3" spans="1:15" ht="16.899999999999999" x14ac:dyDescent="0.5">
      <c r="A3" s="840"/>
      <c r="B3" s="656"/>
      <c r="C3" s="656"/>
      <c r="D3" s="656"/>
      <c r="E3" s="656"/>
      <c r="F3" s="656"/>
      <c r="G3" s="656"/>
      <c r="H3" s="656"/>
      <c r="I3" s="773" t="s">
        <v>122</v>
      </c>
      <c r="J3" s="1203"/>
      <c r="K3" s="1203"/>
      <c r="L3" s="1203"/>
      <c r="M3" s="656"/>
      <c r="N3" s="1156"/>
      <c r="O3" s="1156"/>
    </row>
    <row r="4" spans="1:15" ht="21" x14ac:dyDescent="0.65">
      <c r="A4" s="839" t="s">
        <v>479</v>
      </c>
      <c r="B4" s="839"/>
      <c r="C4" s="199"/>
      <c r="D4" s="656"/>
      <c r="E4" s="656"/>
      <c r="F4" s="656"/>
      <c r="G4" s="656"/>
      <c r="H4" s="656"/>
      <c r="I4" s="769"/>
      <c r="J4" s="769"/>
      <c r="K4" s="769"/>
      <c r="L4" s="769"/>
      <c r="M4" s="656"/>
      <c r="N4" s="1156"/>
      <c r="O4" s="1156"/>
    </row>
    <row r="5" spans="1:15" ht="63" customHeight="1" x14ac:dyDescent="0.45">
      <c r="A5" s="1205" t="s">
        <v>1178</v>
      </c>
      <c r="B5" s="1205"/>
      <c r="C5" s="1205"/>
      <c r="D5" s="1205"/>
      <c r="E5" s="1205"/>
      <c r="F5" s="1205"/>
      <c r="G5" s="1205"/>
      <c r="H5" s="1205"/>
      <c r="I5" s="1205"/>
      <c r="J5" s="1205"/>
      <c r="K5" s="1205"/>
      <c r="L5" s="1205"/>
      <c r="M5" s="1205"/>
      <c r="N5" s="1156"/>
      <c r="O5" s="1156"/>
    </row>
    <row r="6" spans="1:15" x14ac:dyDescent="0.45">
      <c r="A6" s="831"/>
      <c r="B6" s="831"/>
      <c r="C6" s="770"/>
      <c r="D6" s="657"/>
      <c r="E6" s="656"/>
      <c r="F6" s="656"/>
      <c r="G6" s="656"/>
      <c r="H6" s="656"/>
      <c r="I6" s="769"/>
      <c r="J6" s="769"/>
      <c r="K6" s="769"/>
      <c r="L6" s="769"/>
      <c r="M6" s="656"/>
      <c r="N6" s="1156"/>
      <c r="O6" s="1156"/>
    </row>
    <row r="7" spans="1:15" ht="15.75" x14ac:dyDescent="0.5">
      <c r="A7" s="810">
        <v>7</v>
      </c>
      <c r="B7" s="832"/>
      <c r="C7" s="833"/>
      <c r="D7" s="834"/>
      <c r="E7" s="835"/>
      <c r="F7" s="835"/>
      <c r="G7" s="835"/>
      <c r="H7" s="835"/>
      <c r="I7" s="836"/>
      <c r="J7" s="837"/>
      <c r="K7" s="837"/>
      <c r="L7" s="837"/>
      <c r="M7" s="835"/>
      <c r="N7" s="835"/>
      <c r="O7" s="835"/>
    </row>
    <row r="8" spans="1:15" ht="16.5" customHeight="1" x14ac:dyDescent="0.45">
      <c r="A8" s="810">
        <v>8</v>
      </c>
      <c r="B8" s="795"/>
      <c r="C8" s="795"/>
      <c r="D8" s="795"/>
      <c r="E8" s="795"/>
      <c r="F8" s="795"/>
      <c r="G8" s="795"/>
      <c r="H8" s="795"/>
      <c r="I8" s="795"/>
      <c r="J8" s="795"/>
      <c r="K8" s="796"/>
      <c r="L8" s="795"/>
      <c r="M8" s="795"/>
      <c r="N8" s="795"/>
      <c r="O8" s="795"/>
    </row>
    <row r="9" spans="1:15" ht="16.5" customHeight="1" x14ac:dyDescent="0.45">
      <c r="A9" s="810">
        <v>9</v>
      </c>
      <c r="B9" s="795"/>
      <c r="C9" s="795"/>
      <c r="D9" s="795"/>
      <c r="E9" s="795"/>
      <c r="F9" s="795"/>
      <c r="G9" s="795"/>
      <c r="H9" s="795"/>
      <c r="I9" s="797"/>
      <c r="J9" s="1206" t="s">
        <v>329</v>
      </c>
      <c r="K9" s="1206"/>
      <c r="L9" s="1206"/>
      <c r="M9" s="795"/>
      <c r="N9" s="795"/>
      <c r="O9" s="795"/>
    </row>
    <row r="10" spans="1:15" ht="17.25" customHeight="1" x14ac:dyDescent="0.7">
      <c r="A10" s="810">
        <v>10</v>
      </c>
      <c r="B10" s="799" t="s">
        <v>489</v>
      </c>
      <c r="C10" s="795"/>
      <c r="D10" s="795"/>
      <c r="E10" s="795"/>
      <c r="F10" s="795"/>
      <c r="G10" s="795"/>
      <c r="H10" s="795"/>
      <c r="I10" s="795"/>
      <c r="J10" s="1154" t="s">
        <v>1063</v>
      </c>
      <c r="K10" s="1155"/>
      <c r="L10" s="1155" t="s">
        <v>652</v>
      </c>
      <c r="M10" s="795"/>
      <c r="N10" s="795"/>
      <c r="O10" s="795"/>
    </row>
    <row r="11" spans="1:15" x14ac:dyDescent="0.45">
      <c r="A11" s="810">
        <v>11</v>
      </c>
      <c r="B11" s="800" t="s">
        <v>470</v>
      </c>
      <c r="C11" s="801"/>
      <c r="D11" s="801"/>
      <c r="E11" s="801"/>
      <c r="F11" s="802" t="s">
        <v>492</v>
      </c>
      <c r="G11" s="800"/>
      <c r="H11" s="800"/>
      <c r="I11" s="815"/>
      <c r="J11" s="812">
        <v>1000000</v>
      </c>
      <c r="K11" s="795"/>
      <c r="L11" s="812"/>
      <c r="M11" s="795"/>
      <c r="N11" s="795"/>
      <c r="O11" s="795"/>
    </row>
    <row r="12" spans="1:15" x14ac:dyDescent="0.45">
      <c r="A12" s="810">
        <v>12</v>
      </c>
      <c r="B12" s="966" t="s">
        <v>1173</v>
      </c>
      <c r="C12" s="801"/>
      <c r="D12" s="801"/>
      <c r="E12" s="801"/>
      <c r="F12" s="802" t="s">
        <v>492</v>
      </c>
      <c r="G12" s="800"/>
      <c r="H12" s="820"/>
      <c r="I12" s="816"/>
      <c r="J12" s="812"/>
      <c r="K12" s="795"/>
      <c r="L12" s="812"/>
      <c r="M12" s="795"/>
      <c r="N12" s="795"/>
      <c r="O12" s="795"/>
    </row>
    <row r="13" spans="1:15" x14ac:dyDescent="0.45">
      <c r="A13" s="810">
        <v>13</v>
      </c>
      <c r="B13" s="804" t="s">
        <v>471</v>
      </c>
      <c r="C13" s="805"/>
      <c r="D13" s="805"/>
      <c r="E13" s="805"/>
      <c r="F13" s="806" t="s">
        <v>492</v>
      </c>
      <c r="G13" s="804"/>
      <c r="H13" s="804"/>
      <c r="I13" s="804"/>
      <c r="J13" s="814">
        <f>J11+J12</f>
        <v>1000000</v>
      </c>
      <c r="K13" s="795"/>
      <c r="L13" s="814">
        <f>L11-L12</f>
        <v>0</v>
      </c>
      <c r="M13" s="795"/>
      <c r="N13" s="795"/>
      <c r="O13" s="795"/>
    </row>
    <row r="14" spans="1:15" ht="21.75" customHeight="1" x14ac:dyDescent="0.45">
      <c r="A14" s="810">
        <v>14</v>
      </c>
      <c r="B14" s="795"/>
      <c r="C14" s="795"/>
      <c r="D14" s="795"/>
      <c r="E14" s="795"/>
      <c r="F14" s="795"/>
      <c r="G14" s="830"/>
      <c r="H14" s="830"/>
      <c r="I14" s="830"/>
      <c r="J14" s="841"/>
      <c r="K14" s="795"/>
      <c r="L14" s="830"/>
      <c r="M14" s="795"/>
      <c r="N14" s="795"/>
      <c r="O14" s="795"/>
    </row>
    <row r="15" spans="1:15" ht="13.5" customHeight="1" x14ac:dyDescent="0.45">
      <c r="A15" s="810">
        <v>15</v>
      </c>
      <c r="B15" s="795"/>
      <c r="C15" s="795"/>
      <c r="D15" s="795"/>
      <c r="E15" s="795"/>
      <c r="F15" s="795"/>
      <c r="G15" s="825"/>
      <c r="H15" s="825"/>
      <c r="I15" s="825"/>
      <c r="J15" s="825"/>
      <c r="K15" s="795"/>
      <c r="L15" s="830"/>
      <c r="M15" s="795"/>
      <c r="N15" s="795"/>
      <c r="O15" s="795"/>
    </row>
    <row r="16" spans="1:15" ht="21.75" customHeight="1" x14ac:dyDescent="0.7">
      <c r="A16" s="810">
        <v>16</v>
      </c>
      <c r="B16" s="799" t="s">
        <v>488</v>
      </c>
      <c r="C16" s="795"/>
      <c r="D16" s="795"/>
      <c r="E16" s="795"/>
      <c r="F16" s="795"/>
      <c r="G16" s="825"/>
      <c r="H16" s="825"/>
      <c r="I16" s="825"/>
      <c r="J16" s="825"/>
      <c r="K16" s="795"/>
      <c r="L16" s="830"/>
      <c r="M16" s="795"/>
      <c r="N16" s="795"/>
      <c r="O16" s="795"/>
    </row>
    <row r="17" spans="1:15" ht="15" customHeight="1" x14ac:dyDescent="0.45">
      <c r="A17" s="810">
        <v>17</v>
      </c>
      <c r="B17" s="800" t="s">
        <v>482</v>
      </c>
      <c r="C17" s="801"/>
      <c r="D17" s="801"/>
      <c r="E17" s="801"/>
      <c r="F17" s="802" t="s">
        <v>492</v>
      </c>
      <c r="G17" s="800"/>
      <c r="H17" s="800"/>
      <c r="I17" s="823"/>
      <c r="J17" s="812"/>
      <c r="K17" s="795"/>
      <c r="L17" s="812"/>
      <c r="M17" s="795"/>
      <c r="N17" s="795"/>
      <c r="O17" s="795"/>
    </row>
    <row r="18" spans="1:15" ht="15" customHeight="1" x14ac:dyDescent="0.45">
      <c r="A18" s="810">
        <v>18</v>
      </c>
      <c r="B18" s="800" t="s">
        <v>483</v>
      </c>
      <c r="C18" s="801"/>
      <c r="D18" s="801"/>
      <c r="E18" s="801"/>
      <c r="F18" s="802" t="s">
        <v>492</v>
      </c>
      <c r="G18" s="800"/>
      <c r="H18" s="820"/>
      <c r="I18" s="803"/>
      <c r="J18" s="812"/>
      <c r="K18" s="795"/>
      <c r="L18" s="812"/>
      <c r="M18" s="795"/>
      <c r="N18" s="795"/>
      <c r="O18" s="795"/>
    </row>
    <row r="19" spans="1:15" ht="15" customHeight="1" x14ac:dyDescent="0.45">
      <c r="A19" s="810">
        <v>19</v>
      </c>
      <c r="B19" s="800" t="s">
        <v>491</v>
      </c>
      <c r="C19" s="801"/>
      <c r="D19" s="801"/>
      <c r="E19" s="801"/>
      <c r="F19" s="802" t="s">
        <v>492</v>
      </c>
      <c r="G19" s="800"/>
      <c r="H19" s="820"/>
      <c r="I19" s="803"/>
      <c r="J19" s="812"/>
      <c r="K19" s="795"/>
      <c r="L19" s="812"/>
      <c r="M19" s="795"/>
      <c r="N19" s="795"/>
      <c r="O19" s="795"/>
    </row>
    <row r="20" spans="1:15" ht="15" customHeight="1" x14ac:dyDescent="0.45">
      <c r="A20" s="810">
        <v>20</v>
      </c>
      <c r="B20" s="804" t="s">
        <v>484</v>
      </c>
      <c r="C20" s="805"/>
      <c r="D20" s="805"/>
      <c r="E20" s="805"/>
      <c r="F20" s="806" t="s">
        <v>492</v>
      </c>
      <c r="G20" s="804"/>
      <c r="H20" s="804"/>
      <c r="I20" s="804"/>
      <c r="J20" s="814">
        <f>J17+J18-J19</f>
        <v>0</v>
      </c>
      <c r="K20" s="795"/>
      <c r="L20" s="814">
        <f>L17+L18-L19</f>
        <v>0</v>
      </c>
      <c r="M20" s="795"/>
      <c r="N20" s="795"/>
      <c r="O20" s="795"/>
    </row>
    <row r="21" spans="1:15" ht="15" customHeight="1" x14ac:dyDescent="0.45">
      <c r="A21" s="810">
        <v>21</v>
      </c>
      <c r="B21" s="800" t="s">
        <v>485</v>
      </c>
      <c r="C21" s="801"/>
      <c r="D21" s="801"/>
      <c r="E21" s="801"/>
      <c r="F21" s="802" t="s">
        <v>11</v>
      </c>
      <c r="G21" s="800"/>
      <c r="H21" s="822"/>
      <c r="I21" s="808"/>
      <c r="J21" s="1181">
        <v>5.5E-2</v>
      </c>
      <c r="K21" s="795"/>
      <c r="L21" s="1181">
        <v>5.5E-2</v>
      </c>
      <c r="M21" s="795"/>
      <c r="N21" s="795"/>
      <c r="O21" s="795"/>
    </row>
    <row r="22" spans="1:15" ht="21.75" customHeight="1" x14ac:dyDescent="0.45">
      <c r="A22" s="810">
        <v>22</v>
      </c>
      <c r="B22" s="795"/>
      <c r="C22" s="826"/>
      <c r="D22" s="826"/>
      <c r="E22" s="826"/>
      <c r="F22" s="827"/>
      <c r="G22" s="827"/>
      <c r="H22" s="827"/>
      <c r="I22" s="826"/>
      <c r="J22" s="818"/>
      <c r="K22" s="795"/>
      <c r="L22" s="818"/>
      <c r="M22" s="795"/>
      <c r="N22" s="795"/>
      <c r="O22" s="795"/>
    </row>
    <row r="23" spans="1:15" ht="23.25" x14ac:dyDescent="0.7">
      <c r="A23" s="810">
        <v>23</v>
      </c>
      <c r="B23" s="799" t="s">
        <v>472</v>
      </c>
      <c r="C23" s="795"/>
      <c r="D23" s="795"/>
      <c r="E23" s="795"/>
      <c r="F23" s="795"/>
      <c r="G23" s="824"/>
      <c r="H23" s="795"/>
      <c r="I23" s="795"/>
      <c r="J23" s="795"/>
      <c r="K23" s="795"/>
      <c r="L23" s="795"/>
      <c r="M23" s="795"/>
      <c r="N23" s="795"/>
      <c r="O23" s="795"/>
    </row>
    <row r="24" spans="1:15" x14ac:dyDescent="0.45">
      <c r="A24" s="810">
        <v>24</v>
      </c>
      <c r="B24" s="800" t="s">
        <v>473</v>
      </c>
      <c r="C24" s="801"/>
      <c r="D24" s="801"/>
      <c r="E24" s="801"/>
      <c r="F24" s="802" t="s">
        <v>492</v>
      </c>
      <c r="G24" s="795"/>
      <c r="H24" s="800"/>
      <c r="I24" s="823"/>
      <c r="J24" s="812"/>
      <c r="K24" s="795"/>
      <c r="L24" s="812"/>
      <c r="M24" s="795"/>
      <c r="N24" s="795"/>
      <c r="O24" s="795"/>
    </row>
    <row r="25" spans="1:15" x14ac:dyDescent="0.45">
      <c r="A25" s="810">
        <v>25</v>
      </c>
      <c r="B25" s="966" t="s">
        <v>1173</v>
      </c>
      <c r="C25" s="801"/>
      <c r="D25" s="801"/>
      <c r="E25" s="801"/>
      <c r="F25" s="802" t="s">
        <v>492</v>
      </c>
      <c r="G25" s="800"/>
      <c r="H25" s="820"/>
      <c r="I25" s="803"/>
      <c r="J25" s="812"/>
      <c r="K25" s="795"/>
      <c r="L25" s="812"/>
      <c r="M25" s="795"/>
      <c r="N25" s="795"/>
      <c r="O25" s="795"/>
    </row>
    <row r="26" spans="1:15" x14ac:dyDescent="0.45">
      <c r="A26" s="810">
        <v>26</v>
      </c>
      <c r="B26" s="804" t="s">
        <v>474</v>
      </c>
      <c r="C26" s="805"/>
      <c r="D26" s="805"/>
      <c r="E26" s="805"/>
      <c r="F26" s="806" t="s">
        <v>492</v>
      </c>
      <c r="G26" s="804"/>
      <c r="H26" s="804"/>
      <c r="I26" s="804"/>
      <c r="J26" s="814">
        <f>J24+J25</f>
        <v>0</v>
      </c>
      <c r="K26" s="795"/>
      <c r="L26" s="814">
        <f>L24-L25</f>
        <v>0</v>
      </c>
      <c r="M26" s="795"/>
      <c r="N26" s="795"/>
      <c r="O26" s="795"/>
    </row>
    <row r="27" spans="1:15" x14ac:dyDescent="0.45">
      <c r="A27" s="810">
        <v>27</v>
      </c>
      <c r="B27" s="800" t="s">
        <v>469</v>
      </c>
      <c r="C27" s="801"/>
      <c r="D27" s="801"/>
      <c r="E27" s="801"/>
      <c r="F27" s="802" t="s">
        <v>11</v>
      </c>
      <c r="G27" s="800"/>
      <c r="H27" s="822"/>
      <c r="I27" s="808"/>
      <c r="J27" s="817">
        <f>'S1a.ID FFLAS IRR'!M45</f>
        <v>3.2899999999999999E-2</v>
      </c>
      <c r="K27" s="795"/>
      <c r="L27" s="812"/>
      <c r="M27" s="795"/>
      <c r="N27" s="795"/>
      <c r="O27" s="795"/>
    </row>
    <row r="28" spans="1:15" x14ac:dyDescent="0.45">
      <c r="A28" s="810">
        <v>28</v>
      </c>
      <c r="B28" s="795"/>
      <c r="C28" s="795"/>
      <c r="D28" s="795"/>
      <c r="E28" s="795"/>
      <c r="F28" s="795"/>
      <c r="G28" s="795"/>
      <c r="H28" s="795"/>
      <c r="I28" s="797"/>
      <c r="J28" s="798"/>
      <c r="K28" s="795"/>
      <c r="L28" s="798"/>
      <c r="M28" s="795"/>
      <c r="N28" s="795"/>
      <c r="O28" s="795"/>
    </row>
    <row r="29" spans="1:15" ht="23.25" x14ac:dyDescent="0.7">
      <c r="A29" s="810">
        <v>29</v>
      </c>
      <c r="B29" s="799" t="s">
        <v>475</v>
      </c>
      <c r="C29" s="795"/>
      <c r="D29" s="795"/>
      <c r="E29" s="795"/>
      <c r="F29" s="795"/>
      <c r="G29" s="824"/>
      <c r="H29" s="795"/>
      <c r="I29" s="795"/>
      <c r="J29" s="795"/>
      <c r="K29" s="795"/>
      <c r="L29" s="795"/>
      <c r="M29" s="795"/>
      <c r="N29" s="795"/>
      <c r="O29" s="795"/>
    </row>
    <row r="30" spans="1:15" x14ac:dyDescent="0.45">
      <c r="A30" s="810">
        <v>30</v>
      </c>
      <c r="B30" s="800" t="s">
        <v>473</v>
      </c>
      <c r="C30" s="801"/>
      <c r="D30" s="801"/>
      <c r="E30" s="801"/>
      <c r="F30" s="802" t="s">
        <v>492</v>
      </c>
      <c r="G30" s="795"/>
      <c r="H30" s="800"/>
      <c r="I30" s="823"/>
      <c r="J30" s="812"/>
      <c r="K30" s="795"/>
      <c r="L30" s="812"/>
      <c r="M30" s="795"/>
      <c r="N30" s="795"/>
      <c r="O30" s="795"/>
    </row>
    <row r="31" spans="1:15" x14ac:dyDescent="0.45">
      <c r="A31" s="810">
        <v>31</v>
      </c>
      <c r="B31" s="966" t="s">
        <v>1173</v>
      </c>
      <c r="C31" s="801"/>
      <c r="D31" s="801"/>
      <c r="E31" s="801"/>
      <c r="F31" s="802" t="s">
        <v>492</v>
      </c>
      <c r="G31" s="800"/>
      <c r="H31" s="800"/>
      <c r="I31" s="800"/>
      <c r="J31" s="812"/>
      <c r="K31" s="795"/>
      <c r="L31" s="812"/>
      <c r="M31" s="795"/>
      <c r="N31" s="795"/>
      <c r="O31" s="795"/>
    </row>
    <row r="32" spans="1:15" x14ac:dyDescent="0.45">
      <c r="A32" s="810">
        <v>32</v>
      </c>
      <c r="B32" s="804" t="s">
        <v>474</v>
      </c>
      <c r="C32" s="805"/>
      <c r="D32" s="805"/>
      <c r="E32" s="805"/>
      <c r="F32" s="806" t="s">
        <v>492</v>
      </c>
      <c r="G32" s="804"/>
      <c r="H32" s="822"/>
      <c r="I32" s="822"/>
      <c r="J32" s="814">
        <f>SUM(J30:J31)</f>
        <v>0</v>
      </c>
      <c r="K32" s="795"/>
      <c r="L32" s="814">
        <f>SUM(L30:L31)</f>
        <v>0</v>
      </c>
      <c r="M32" s="795"/>
      <c r="N32" s="795"/>
      <c r="O32" s="795"/>
    </row>
    <row r="33" spans="1:15" x14ac:dyDescent="0.45">
      <c r="A33" s="810">
        <v>33</v>
      </c>
      <c r="B33" s="800" t="s">
        <v>469</v>
      </c>
      <c r="C33" s="801"/>
      <c r="D33" s="801"/>
      <c r="E33" s="801"/>
      <c r="F33" s="802" t="s">
        <v>11</v>
      </c>
      <c r="G33" s="800"/>
      <c r="H33" s="822"/>
      <c r="I33" s="808"/>
      <c r="J33" s="817">
        <f>J27</f>
        <v>3.2899999999999999E-2</v>
      </c>
      <c r="K33" s="795"/>
      <c r="L33" s="817">
        <f>L27</f>
        <v>0</v>
      </c>
      <c r="M33" s="795"/>
      <c r="N33" s="795"/>
      <c r="O33" s="795"/>
    </row>
    <row r="34" spans="1:15" x14ac:dyDescent="0.45">
      <c r="A34" s="810">
        <v>34</v>
      </c>
      <c r="B34" s="966" t="s">
        <v>590</v>
      </c>
      <c r="C34" s="801"/>
      <c r="D34" s="801"/>
      <c r="E34" s="801"/>
      <c r="F34" s="802"/>
      <c r="G34" s="800"/>
      <c r="H34" s="822"/>
      <c r="I34" s="808"/>
      <c r="J34" s="817">
        <v>4.1000000000000003E-3</v>
      </c>
      <c r="K34" s="795"/>
      <c r="L34" s="817">
        <v>4.1000000000000003E-3</v>
      </c>
      <c r="M34" s="795"/>
      <c r="N34" s="795"/>
      <c r="O34" s="795"/>
    </row>
    <row r="35" spans="1:15" x14ac:dyDescent="0.45">
      <c r="A35" s="810">
        <v>35</v>
      </c>
      <c r="B35" s="966" t="s">
        <v>591</v>
      </c>
      <c r="C35" s="805"/>
      <c r="D35" s="805"/>
      <c r="E35" s="805"/>
      <c r="F35" s="806"/>
      <c r="G35" s="804"/>
      <c r="H35" s="804"/>
      <c r="I35" s="805"/>
      <c r="J35" s="817">
        <f>J33+J34</f>
        <v>3.6999999999999998E-2</v>
      </c>
      <c r="K35" s="795"/>
      <c r="L35" s="817">
        <f>L33+L34</f>
        <v>4.1000000000000003E-3</v>
      </c>
      <c r="M35" s="795"/>
      <c r="N35" s="795"/>
      <c r="O35" s="795"/>
    </row>
    <row r="36" spans="1:15" x14ac:dyDescent="0.45">
      <c r="A36" s="810">
        <v>36</v>
      </c>
      <c r="B36" s="795"/>
      <c r="C36" s="795"/>
      <c r="D36" s="795"/>
      <c r="E36" s="795"/>
      <c r="F36" s="795"/>
      <c r="G36" s="795"/>
      <c r="H36" s="795"/>
      <c r="I36" s="819"/>
      <c r="J36" s="819"/>
      <c r="K36" s="795"/>
      <c r="L36" s="838"/>
      <c r="M36" s="795"/>
      <c r="N36" s="795"/>
      <c r="O36" s="795"/>
    </row>
    <row r="37" spans="1:15" ht="23.25" x14ac:dyDescent="0.7">
      <c r="A37" s="810">
        <v>37</v>
      </c>
      <c r="B37" s="799" t="s">
        <v>1086</v>
      </c>
      <c r="C37" s="795"/>
      <c r="D37" s="795"/>
      <c r="E37" s="795"/>
      <c r="F37" s="795"/>
      <c r="G37" s="795" t="s">
        <v>486</v>
      </c>
      <c r="H37" s="795"/>
      <c r="I37" s="819"/>
      <c r="J37" s="819"/>
      <c r="K37" s="795"/>
      <c r="L37" s="819"/>
      <c r="M37" s="795"/>
      <c r="N37" s="795"/>
      <c r="O37" s="795"/>
    </row>
    <row r="38" spans="1:15" x14ac:dyDescent="0.45">
      <c r="A38" s="810">
        <v>38</v>
      </c>
      <c r="B38" s="800" t="s">
        <v>480</v>
      </c>
      <c r="C38" s="801"/>
      <c r="D38" s="801"/>
      <c r="E38" s="801"/>
      <c r="F38" s="802" t="s">
        <v>492</v>
      </c>
      <c r="G38" s="800"/>
      <c r="H38" s="800"/>
      <c r="I38" s="800"/>
      <c r="J38" s="1180">
        <f>(J53*J27+J54*J35)*(J24+J30)</f>
        <v>0</v>
      </c>
      <c r="K38" s="795"/>
      <c r="L38" s="812"/>
      <c r="M38" s="795"/>
      <c r="N38" s="795"/>
      <c r="O38" s="795"/>
    </row>
    <row r="39" spans="1:15" x14ac:dyDescent="0.45">
      <c r="A39" s="810">
        <v>39</v>
      </c>
      <c r="B39" s="800" t="s">
        <v>481</v>
      </c>
      <c r="C39" s="805"/>
      <c r="D39" s="805"/>
      <c r="E39" s="805"/>
      <c r="F39" s="802" t="s">
        <v>492</v>
      </c>
      <c r="G39" s="804"/>
      <c r="H39" s="822"/>
      <c r="I39" s="822"/>
      <c r="J39" s="1180">
        <f>(0.75*J21+0.25*J27)*J17</f>
        <v>0</v>
      </c>
      <c r="K39" s="795"/>
      <c r="L39" s="812"/>
      <c r="M39" s="795"/>
      <c r="N39" s="1171"/>
      <c r="O39" s="795"/>
    </row>
    <row r="40" spans="1:15" x14ac:dyDescent="0.45">
      <c r="A40" s="810">
        <v>40</v>
      </c>
      <c r="B40" s="804" t="s">
        <v>3</v>
      </c>
      <c r="C40" s="801"/>
      <c r="D40" s="801"/>
      <c r="E40" s="801"/>
      <c r="F40" s="806" t="s">
        <v>492</v>
      </c>
      <c r="G40" s="800"/>
      <c r="H40" s="822"/>
      <c r="I40" s="808"/>
      <c r="J40" s="814">
        <f>(SUM(J38:J39))</f>
        <v>0</v>
      </c>
      <c r="K40" s="795"/>
      <c r="L40" s="814">
        <f>(SUM(L38:L39))</f>
        <v>0</v>
      </c>
      <c r="M40" s="795"/>
      <c r="N40" s="795"/>
      <c r="O40" s="795"/>
    </row>
    <row r="41" spans="1:15" x14ac:dyDescent="0.45">
      <c r="A41" s="810">
        <v>41</v>
      </c>
      <c r="B41" s="795"/>
      <c r="C41" s="828"/>
      <c r="D41" s="828"/>
      <c r="E41" s="828"/>
      <c r="F41" s="829"/>
      <c r="G41" s="821"/>
      <c r="H41" s="821"/>
      <c r="I41" s="828"/>
      <c r="J41" s="819"/>
      <c r="K41" s="795"/>
      <c r="L41" s="819"/>
      <c r="M41" s="795"/>
      <c r="N41" s="795"/>
      <c r="O41" s="795"/>
    </row>
    <row r="42" spans="1:15" ht="15.75" x14ac:dyDescent="0.5">
      <c r="A42" s="810">
        <v>42</v>
      </c>
      <c r="B42" s="849" t="s">
        <v>1085</v>
      </c>
      <c r="C42" s="846"/>
      <c r="D42" s="846"/>
      <c r="E42" s="846"/>
      <c r="F42" s="847"/>
      <c r="G42" s="848"/>
      <c r="H42" s="848"/>
      <c r="I42" s="846"/>
      <c r="J42" s="813">
        <f>J40-L40</f>
        <v>0</v>
      </c>
      <c r="K42" s="795"/>
      <c r="L42" s="819"/>
      <c r="M42" s="795"/>
      <c r="N42" s="795"/>
      <c r="O42" s="795"/>
    </row>
    <row r="43" spans="1:15" x14ac:dyDescent="0.45">
      <c r="A43" s="810">
        <v>43</v>
      </c>
      <c r="B43" s="795"/>
      <c r="C43" s="846"/>
      <c r="D43" s="846"/>
      <c r="E43" s="846"/>
      <c r="F43" s="847"/>
      <c r="G43" s="848"/>
      <c r="H43" s="848"/>
      <c r="I43" s="846"/>
      <c r="J43" s="819"/>
      <c r="K43" s="795"/>
      <c r="L43" s="819"/>
      <c r="M43" s="795"/>
      <c r="N43" s="795"/>
      <c r="O43" s="795"/>
    </row>
    <row r="44" spans="1:15" ht="23.25" x14ac:dyDescent="0.7">
      <c r="A44" s="810">
        <v>44</v>
      </c>
      <c r="B44" s="799" t="s">
        <v>53</v>
      </c>
      <c r="C44" s="795"/>
      <c r="D44" s="795"/>
      <c r="E44" s="795"/>
      <c r="F44" s="795"/>
      <c r="G44" s="795" t="s">
        <v>487</v>
      </c>
      <c r="H44" s="795"/>
      <c r="I44" s="795"/>
      <c r="J44" s="1155" t="s">
        <v>329</v>
      </c>
      <c r="K44" s="795"/>
      <c r="L44" s="1155" t="s">
        <v>331</v>
      </c>
      <c r="M44" s="795"/>
      <c r="N44" s="795"/>
      <c r="O44" s="795"/>
    </row>
    <row r="45" spans="1:15" x14ac:dyDescent="0.45">
      <c r="A45" s="810">
        <v>45</v>
      </c>
      <c r="B45" s="800" t="s">
        <v>275</v>
      </c>
      <c r="C45" s="801"/>
      <c r="D45" s="801"/>
      <c r="E45" s="801"/>
      <c r="F45" s="802" t="s">
        <v>492</v>
      </c>
      <c r="G45" s="800"/>
      <c r="H45" s="800"/>
      <c r="I45" s="801"/>
      <c r="J45" s="813">
        <f>'S4c.PQ RAB Value Rolled F.'!P10</f>
        <v>3400000</v>
      </c>
      <c r="K45" s="795"/>
      <c r="L45" s="813">
        <f>'S4d. ID-only RAB Value Rolled F'!P10</f>
        <v>600000</v>
      </c>
      <c r="M45" s="795"/>
      <c r="N45" s="795"/>
      <c r="O45" s="795"/>
    </row>
    <row r="46" spans="1:15" x14ac:dyDescent="0.45">
      <c r="A46" s="810">
        <v>46</v>
      </c>
      <c r="B46" s="800" t="s">
        <v>476</v>
      </c>
      <c r="C46" s="801"/>
      <c r="D46" s="801"/>
      <c r="E46" s="801"/>
      <c r="F46" s="802" t="s">
        <v>492</v>
      </c>
      <c r="G46" s="800"/>
      <c r="H46" s="800"/>
      <c r="I46" s="801"/>
      <c r="J46" s="813">
        <f>J11</f>
        <v>1000000</v>
      </c>
      <c r="K46" s="795"/>
      <c r="L46" s="1172"/>
      <c r="M46" s="795"/>
      <c r="N46" s="795"/>
      <c r="O46" s="795"/>
    </row>
    <row r="47" spans="1:15" x14ac:dyDescent="0.45">
      <c r="A47" s="810">
        <v>47</v>
      </c>
      <c r="B47" s="804" t="s">
        <v>490</v>
      </c>
      <c r="C47" s="805"/>
      <c r="D47" s="805"/>
      <c r="E47" s="805"/>
      <c r="F47" s="806" t="s">
        <v>492</v>
      </c>
      <c r="G47" s="804"/>
      <c r="H47" s="804"/>
      <c r="I47" s="805"/>
      <c r="J47" s="814">
        <f>J45-J46</f>
        <v>2400000</v>
      </c>
      <c r="K47" s="795"/>
      <c r="L47" s="814">
        <f>L45</f>
        <v>600000</v>
      </c>
      <c r="M47" s="795"/>
      <c r="N47" s="795"/>
      <c r="O47" s="795"/>
    </row>
    <row r="48" spans="1:15" x14ac:dyDescent="0.45">
      <c r="A48" s="810">
        <v>48</v>
      </c>
      <c r="B48" s="800" t="s">
        <v>70</v>
      </c>
      <c r="C48" s="801"/>
      <c r="D48" s="801"/>
      <c r="E48" s="801"/>
      <c r="F48" s="802" t="s">
        <v>11</v>
      </c>
      <c r="G48" s="800"/>
      <c r="H48" s="822"/>
      <c r="I48" s="808"/>
      <c r="J48" s="817">
        <f>'S1a.ID FFLAS IRR'!M44</f>
        <v>0.28999999999999998</v>
      </c>
      <c r="K48" s="795"/>
      <c r="L48" s="817">
        <f>'S1a.ID FFLAS IRR'!M44</f>
        <v>0.28999999999999998</v>
      </c>
      <c r="M48" s="795"/>
      <c r="N48" s="795"/>
      <c r="O48" s="795"/>
    </row>
    <row r="49" spans="1:15" x14ac:dyDescent="0.45">
      <c r="A49" s="810">
        <v>49</v>
      </c>
      <c r="B49" s="800" t="s">
        <v>469</v>
      </c>
      <c r="C49" s="801"/>
      <c r="D49" s="801"/>
      <c r="E49" s="801"/>
      <c r="F49" s="802" t="s">
        <v>492</v>
      </c>
      <c r="G49" s="800"/>
      <c r="H49" s="822"/>
      <c r="I49" s="808"/>
      <c r="J49" s="809">
        <f>'S1a.ID FFLAS IRR'!M45</f>
        <v>3.2899999999999999E-2</v>
      </c>
      <c r="K49" s="795"/>
      <c r="L49" s="809">
        <f>'S1a.ID FFLAS IRR'!M45</f>
        <v>3.2899999999999999E-2</v>
      </c>
      <c r="M49" s="795"/>
      <c r="N49" s="795"/>
      <c r="O49" s="795"/>
    </row>
    <row r="50" spans="1:15" x14ac:dyDescent="0.45">
      <c r="A50" s="810">
        <v>50</v>
      </c>
      <c r="B50" s="804" t="s">
        <v>477</v>
      </c>
      <c r="C50" s="805"/>
      <c r="D50" s="805"/>
      <c r="E50" s="805"/>
      <c r="F50" s="806" t="s">
        <v>492</v>
      </c>
      <c r="G50" s="804"/>
      <c r="H50" s="804"/>
      <c r="I50" s="805"/>
      <c r="J50" s="807">
        <f>J47*J48*J49</f>
        <v>22898.399999999998</v>
      </c>
      <c r="K50" s="795"/>
      <c r="L50" s="807">
        <f>L47*L48*L49</f>
        <v>5724.5999999999995</v>
      </c>
      <c r="M50" s="795"/>
      <c r="N50" s="795"/>
      <c r="O50" s="795"/>
    </row>
    <row r="51" spans="1:15" x14ac:dyDescent="0.45">
      <c r="A51" s="810">
        <v>51</v>
      </c>
      <c r="B51" s="795"/>
      <c r="C51" s="795"/>
      <c r="D51" s="795"/>
      <c r="E51" s="795"/>
      <c r="F51" s="795"/>
      <c r="G51" s="795"/>
      <c r="H51" s="795"/>
      <c r="I51" s="797"/>
      <c r="J51" s="798"/>
      <c r="K51" s="795"/>
      <c r="L51" s="798"/>
      <c r="M51" s="795"/>
      <c r="N51" s="795"/>
      <c r="O51" s="795"/>
    </row>
    <row r="52" spans="1:15" ht="23.25" x14ac:dyDescent="0.7">
      <c r="A52" s="810">
        <v>52</v>
      </c>
      <c r="B52" s="799" t="s">
        <v>478</v>
      </c>
      <c r="C52" s="795"/>
      <c r="D52" s="795"/>
      <c r="E52" s="795"/>
      <c r="F52" s="795"/>
      <c r="G52" s="795"/>
      <c r="H52" s="795"/>
      <c r="I52" s="795"/>
      <c r="J52" s="795"/>
      <c r="K52" s="795"/>
      <c r="L52" s="795"/>
      <c r="M52" s="795"/>
      <c r="N52" s="795"/>
      <c r="O52" s="795"/>
    </row>
    <row r="53" spans="1:15" x14ac:dyDescent="0.45">
      <c r="A53" s="810">
        <v>53</v>
      </c>
      <c r="B53" s="800" t="s">
        <v>472</v>
      </c>
      <c r="C53" s="801"/>
      <c r="D53" s="801"/>
      <c r="E53" s="801"/>
      <c r="F53" s="802" t="s">
        <v>11</v>
      </c>
      <c r="G53" s="800"/>
      <c r="H53" s="800"/>
      <c r="I53" s="800"/>
      <c r="J53" s="809">
        <f>J24/(J11-J17)</f>
        <v>0</v>
      </c>
      <c r="K53" s="795"/>
      <c r="L53" s="809" t="e">
        <f>L24/(L11-L17)</f>
        <v>#DIV/0!</v>
      </c>
      <c r="M53" s="795"/>
      <c r="N53" s="795"/>
      <c r="O53" s="795"/>
    </row>
    <row r="54" spans="1:15" x14ac:dyDescent="0.45">
      <c r="A54" s="810">
        <v>54</v>
      </c>
      <c r="B54" s="800" t="s">
        <v>475</v>
      </c>
      <c r="C54" s="801"/>
      <c r="D54" s="801"/>
      <c r="E54" s="801"/>
      <c r="F54" s="802" t="s">
        <v>11</v>
      </c>
      <c r="G54" s="800"/>
      <c r="H54" s="800"/>
      <c r="I54" s="800"/>
      <c r="J54" s="809">
        <f>J30/(J11-J17)</f>
        <v>0</v>
      </c>
      <c r="K54" s="795"/>
      <c r="L54" s="809" t="e">
        <f>L30/(L11-L17)</f>
        <v>#DIV/0!</v>
      </c>
      <c r="M54" s="795"/>
      <c r="N54" s="795"/>
      <c r="O54" s="795"/>
    </row>
    <row r="55" spans="1:15" x14ac:dyDescent="0.45">
      <c r="A55" s="810">
        <v>55</v>
      </c>
      <c r="B55" s="810"/>
      <c r="C55" s="810"/>
      <c r="D55" s="810"/>
      <c r="E55" s="810"/>
      <c r="F55" s="810"/>
      <c r="G55" s="810"/>
      <c r="H55" s="810"/>
      <c r="I55" s="810"/>
      <c r="J55" s="810"/>
      <c r="K55" s="795"/>
      <c r="L55" s="810"/>
      <c r="M55" s="795"/>
      <c r="N55" s="795"/>
      <c r="O55" s="795"/>
    </row>
    <row r="56" spans="1:15" x14ac:dyDescent="0.45">
      <c r="A56" s="810">
        <v>56</v>
      </c>
      <c r="B56" s="810"/>
      <c r="C56" s="810"/>
      <c r="D56" s="810"/>
      <c r="E56" s="810"/>
      <c r="F56" s="810"/>
      <c r="G56" s="810"/>
      <c r="H56" s="810"/>
      <c r="I56" s="810"/>
      <c r="J56" s="811">
        <f>SUM(J53:J54)-1</f>
        <v>-1</v>
      </c>
      <c r="K56" s="811"/>
      <c r="L56" s="811" t="e">
        <f>SUM(L53:L54)-1</f>
        <v>#DIV/0!</v>
      </c>
      <c r="M56" s="795"/>
      <c r="N56" s="795"/>
      <c r="O56" s="795"/>
    </row>
    <row r="57" spans="1:15" x14ac:dyDescent="0.45">
      <c r="M57" s="794"/>
    </row>
    <row r="58" spans="1:15" x14ac:dyDescent="0.45">
      <c r="M58" s="794"/>
    </row>
  </sheetData>
  <sheetProtection formatColumns="0" formatRows="0"/>
  <mergeCells count="4">
    <mergeCell ref="J3:L3"/>
    <mergeCell ref="J2:L2"/>
    <mergeCell ref="A5:M5"/>
    <mergeCell ref="J9:L9"/>
  </mergeCells>
  <pageMargins left="0.70866141732283472" right="0.70866141732283472" top="0.74803149606299213" bottom="0.74803149606299213" header="0.31496062992125984" footer="0.31496062992125984"/>
  <pageSetup paperSize="9" scale="43" fitToHeight="0" orientation="portrait" r:id="rId1"/>
  <headerFooter>
    <oddHeader>&amp;R&amp;D &amp;T</oddHeader>
    <oddFooter>&amp;L&amp;F&amp;C&amp;A&amp;R&amp;P</oddFooter>
  </headerFooter>
</worksheet>
</file>

<file path=customXML/item2.xml><?xml version="1.0" encoding="utf-8"?>
<im:links xmlns:im="http://www.autonomy.com/WorkSite">
  <im:linkstream>C:\Users\pxr1\AppData\Local\Temp\NetRight\Links\iManage\3991775_1.xlsx?!nrtdms:0:!session:COPPER:!database:iManage:!document:3991775,1:?N*</im:linkstream>
</im:links>
</file>

<file path=customXML/item3.xml>��< ? x m l   v e r s i o n = " 1 . 0 "   e n c o d i n g = " u t f - 1 6 " ? >  
 < p r o p e r t i e s   x m l n s = " h t t p : / / w w w . i m a n a g e . c o m / w o r k / x m l s c h e m a " >  
     < d o c u m e n t i d > i M a n a g e ! 3 9 7 7 0 3 8 . 1 < / d o c u m e n t i d >  
     < s e n d e r i d > J A C K R U < / s e n d e r i d >  
     < s e n d e r e m a i l > J A C K . R U D D L E @ C O M C O M . G O V T . N Z < / s e n d e r e m a i l >  
     < l a s t m o d i f i e d > 2 0 2 1 - 0 5 - 2 6 T 1 6 : 1 8 : 4 1 . 0 0 0 0 0 0 0 + 1 2 : 0 0 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46</vt:i4>
      </vt:variant>
    </vt:vector>
  </HeadingPairs>
  <TitlesOfParts>
    <vt:vector size="73" baseType="lpstr">
      <vt:lpstr>CoverSheet</vt:lpstr>
      <vt:lpstr>Instructions</vt:lpstr>
      <vt:lpstr>TOC</vt:lpstr>
      <vt:lpstr>S1a.ID FFLAS IRR</vt:lpstr>
      <vt:lpstr>S1b.PQ FFLAS IRR </vt:lpstr>
      <vt:lpstr>S1c.ID-only FFLAS IRR</vt:lpstr>
      <vt:lpstr>S2.Regulatory Profit </vt:lpstr>
      <vt:lpstr>S2a.TCSD Allowance</vt:lpstr>
      <vt:lpstr> S2b. Crown financing &amp; NDI</vt:lpstr>
      <vt:lpstr>S3.Regulatory Tax Allowance </vt:lpstr>
      <vt:lpstr>S4a.Asset Allocations</vt:lpstr>
      <vt:lpstr>S4b.ID RAB Value Rolled Forward</vt:lpstr>
      <vt:lpstr>S4c.PQ RAB Value Rolled F.</vt:lpstr>
      <vt:lpstr>S4d. ID-only RAB Value Rolled F</vt:lpstr>
      <vt:lpstr>S5.Actual Expenditure Opex</vt:lpstr>
      <vt:lpstr>S5a.Cost Allocations</vt:lpstr>
      <vt:lpstr>S6.Actual Expenditure Capex</vt:lpstr>
      <vt:lpstr>S7.Actual vs Forecast</vt:lpstr>
      <vt:lpstr>S8.Consolidation Statement</vt:lpstr>
      <vt:lpstr>S9.Related Party Transactions</vt:lpstr>
      <vt:lpstr>S10a.PQ Asset Register</vt:lpstr>
      <vt:lpstr>S10b ID-only Asset Register</vt:lpstr>
      <vt:lpstr>S11.Capex Forecast</vt:lpstr>
      <vt:lpstr>S11a.Opex Forecast</vt:lpstr>
      <vt:lpstr>S12.Capacity Forecast</vt:lpstr>
      <vt:lpstr>S12a.Demand Forecast</vt:lpstr>
      <vt:lpstr>S13.Asset Management capability</vt:lpstr>
      <vt:lpstr>'S9.Related Party Transactions'!dd_Basis</vt:lpstr>
      <vt:lpstr>' S2b. Crown financing &amp; NDI'!Print_Area</vt:lpstr>
      <vt:lpstr>CoverSheet!Print_Area</vt:lpstr>
      <vt:lpstr>Instructions!Print_Area</vt:lpstr>
      <vt:lpstr>'S10a.PQ Asset Register'!Print_Area</vt:lpstr>
      <vt:lpstr>'S10b ID-only Asset Register'!Print_Area</vt:lpstr>
      <vt:lpstr>'S11.Capex Forecast'!Print_Area</vt:lpstr>
      <vt:lpstr>'S13.Asset Management capability'!Print_Area</vt:lpstr>
      <vt:lpstr>'S1a.ID FFLAS IRR'!Print_Area</vt:lpstr>
      <vt:lpstr>'S1b.PQ FFLAS IRR '!Print_Area</vt:lpstr>
      <vt:lpstr>'S1c.ID-only FFLAS IRR'!Print_Area</vt:lpstr>
      <vt:lpstr>'S2.Regulatory Profit '!Print_Area</vt:lpstr>
      <vt:lpstr>'S2a.TCSD Allowance'!Print_Area</vt:lpstr>
      <vt:lpstr>'S3.Regulatory Tax Allowance '!Print_Area</vt:lpstr>
      <vt:lpstr>'S4a.Asset Allocations'!Print_Area</vt:lpstr>
      <vt:lpstr>'S4b.ID RAB Value Rolled Forward'!Print_Area</vt:lpstr>
      <vt:lpstr>'S4c.PQ RAB Value Rolled F.'!Print_Area</vt:lpstr>
      <vt:lpstr>'S4d. ID-only RAB Value Rolled F'!Print_Area</vt:lpstr>
      <vt:lpstr>'S5.Actual Expenditure Opex'!Print_Area</vt:lpstr>
      <vt:lpstr>'S5a.Cost Allocations'!Print_Area</vt:lpstr>
      <vt:lpstr>'S6.Actual Expenditure Capex'!Print_Area</vt:lpstr>
      <vt:lpstr>'S7.Actual vs Forecast'!Print_Area</vt:lpstr>
      <vt:lpstr>'S8.Consolidation Statement'!Print_Area</vt:lpstr>
      <vt:lpstr>'S9.Related Party Transactions'!Print_Area</vt:lpstr>
      <vt:lpstr>TOC!Print_Area</vt:lpstr>
      <vt:lpstr>'S10a.PQ Asset Register'!Print_Titles</vt:lpstr>
      <vt:lpstr>'S10b ID-only Asset Register'!Print_Titles</vt:lpstr>
      <vt:lpstr>'S11.Capex Forecast'!Print_Titles</vt:lpstr>
      <vt:lpstr>'S11a.Opex Forecast'!Print_Titles</vt:lpstr>
      <vt:lpstr>'S12.Capacity Forecast'!Print_Titles</vt:lpstr>
      <vt:lpstr>'S12a.Demand Forecast'!Print_Titles</vt:lpstr>
      <vt:lpstr>'S13.Asset Management capability'!Print_Titles</vt:lpstr>
      <vt:lpstr>'S1a.ID FFLAS IRR'!Print_Titles</vt:lpstr>
      <vt:lpstr>'S1b.PQ FFLAS IRR '!Print_Titles</vt:lpstr>
      <vt:lpstr>'S1c.ID-only FFLAS IRR'!Print_Titles</vt:lpstr>
      <vt:lpstr>'S2.Regulatory Profit '!Print_Titles</vt:lpstr>
      <vt:lpstr>'S2a.TCSD Allowance'!Print_Titles</vt:lpstr>
      <vt:lpstr>'S4a.Asset Allocations'!Print_Titles</vt:lpstr>
      <vt:lpstr>'S4b.ID RAB Value Rolled Forward'!Print_Titles</vt:lpstr>
      <vt:lpstr>'S4c.PQ RAB Value Rolled F.'!Print_Titles</vt:lpstr>
      <vt:lpstr>'S4d. ID-only RAB Value Rolled F'!Print_Titles</vt:lpstr>
      <vt:lpstr>'S5.Actual Expenditure Opex'!Print_Titles</vt:lpstr>
      <vt:lpstr>'S5a.Cost Allocations'!Print_Titles</vt:lpstr>
      <vt:lpstr>'S6.Actual Expenditure Capex'!Print_Titles</vt:lpstr>
      <vt:lpstr>'S7.Actual vs Forecast'!Print_Titles</vt:lpstr>
      <vt:lpstr>'S9.Related Party Transactions'!Print_Titles</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Walter Lubberink</cp:lastModifiedBy>
  <cp:lastPrinted>2021-03-09T23:41:14Z</cp:lastPrinted>
  <dcterms:created xsi:type="dcterms:W3CDTF">2010-01-15T02:39:26Z</dcterms:created>
  <dcterms:modified xsi:type="dcterms:W3CDTF">2021-05-26T04:18:41Z</dcterms:modified>
</cp:coreProperties>
</file>