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fileSharing readOnlyRecommended="1"/>
  <workbookPr filterPrivacy="1" codeName="ThisWorkbook"/>
  <xr:revisionPtr revIDLastSave="0" documentId="13_ncr:1_{5639A04F-B078-4D34-8BA3-A57BE2998ADF}" xr6:coauthVersionLast="47" xr6:coauthVersionMax="47" xr10:uidLastSave="{00000000-0000-0000-0000-000000000000}"/>
  <bookViews>
    <workbookView xWindow="-28920" yWindow="-120" windowWidth="29040" windowHeight="15840" tabRatio="755" xr2:uid="{00000000-000D-0000-FFFF-FFFF00000000}"/>
  </bookViews>
  <sheets>
    <sheet name="CoverSheet" sheetId="11" r:id="rId1"/>
    <sheet name="Table of Contents" sheetId="13" r:id="rId2"/>
    <sheet name="Inputs" sheetId="1" r:id="rId3"/>
    <sheet name="Calculations" sheetId="18" r:id="rId4"/>
    <sheet name="Output" sheetId="3" r:id="rId5"/>
  </sheets>
  <externalReferences>
    <externalReference r:id="rId6"/>
    <externalReference r:id="rId7"/>
  </externalReferences>
  <definedNames>
    <definedName name="a3print" localSheetId="3">#REF!</definedName>
    <definedName name="a3print">#REF!</definedName>
    <definedName name="a8print" localSheetId="3">#REF!</definedName>
    <definedName name="a8print">#REF!</definedName>
    <definedName name="CalcSheets">#REF!</definedName>
    <definedName name="EarlyBaseYear">'[1]GPB data'!$B$16</definedName>
    <definedName name="GPB_name">[1]Inputs!$C$3</definedName>
    <definedName name="_xlnm.Print_Area" localSheetId="3">Calculations!$A$1:$H$142</definedName>
    <definedName name="_xlnm.Print_Area" localSheetId="0">CoverSheet!$A$1:$D$17</definedName>
    <definedName name="_xlnm.Print_Area" localSheetId="2">Inputs!$A$1:$O$90</definedName>
    <definedName name="_xlnm.Print_Area" localSheetId="4">Output!$A$1:$G$12</definedName>
    <definedName name="_xlnm.Print_Area" localSheetId="1">'Table of Contents'!$A$1:$D$8</definedName>
    <definedName name="rGPBNames">[1]Inputs!$B$24:$G$24</definedName>
    <definedName name="Scenario">'[1]GPB data'!$C$4</definedName>
    <definedName name="WACC">'[1]GPB data'!$B$7</definedName>
  </definedNames>
  <calcPr calcId="191029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0" i="1" l="1"/>
  <c r="I90" i="1"/>
  <c r="H90" i="1"/>
  <c r="G90" i="1"/>
  <c r="F90" i="1"/>
  <c r="E90" i="1"/>
  <c r="D90" i="1"/>
  <c r="C90" i="1"/>
  <c r="J87" i="1"/>
  <c r="I87" i="1"/>
  <c r="H87" i="1"/>
  <c r="G87" i="1"/>
  <c r="F87" i="1"/>
  <c r="E87" i="1"/>
  <c r="D87" i="1"/>
  <c r="C87" i="1"/>
  <c r="J84" i="1"/>
  <c r="I84" i="1"/>
  <c r="H84" i="1"/>
  <c r="G84" i="1"/>
  <c r="F84" i="1"/>
  <c r="E84" i="1"/>
  <c r="D84" i="1"/>
  <c r="C84" i="1"/>
  <c r="J81" i="1"/>
  <c r="I81" i="1"/>
  <c r="H81" i="1"/>
  <c r="G81" i="1"/>
  <c r="F81" i="1"/>
  <c r="E81" i="1"/>
  <c r="D81" i="1"/>
  <c r="C81" i="1"/>
  <c r="J78" i="1"/>
  <c r="I78" i="1"/>
  <c r="H78" i="1"/>
  <c r="G78" i="1"/>
  <c r="F78" i="1"/>
  <c r="E78" i="1"/>
  <c r="D78" i="1"/>
  <c r="C78" i="1"/>
  <c r="C60" i="18" l="1"/>
  <c r="D60" i="18"/>
  <c r="E60" i="18"/>
  <c r="F60" i="18"/>
  <c r="G60" i="18"/>
  <c r="C61" i="18"/>
  <c r="D61" i="18"/>
  <c r="E61" i="18"/>
  <c r="F61" i="18"/>
  <c r="G61" i="18"/>
  <c r="C62" i="18"/>
  <c r="D62" i="18"/>
  <c r="E62" i="18"/>
  <c r="F62" i="18"/>
  <c r="G62" i="18"/>
  <c r="C63" i="18"/>
  <c r="D63" i="18"/>
  <c r="E63" i="18"/>
  <c r="F63" i="18"/>
  <c r="G63" i="18"/>
  <c r="C64" i="18"/>
  <c r="D64" i="18"/>
  <c r="E64" i="18"/>
  <c r="F64" i="18"/>
  <c r="G64" i="18"/>
  <c r="D59" i="18"/>
  <c r="E59" i="18"/>
  <c r="F59" i="18"/>
  <c r="G59" i="18"/>
  <c r="C59" i="18"/>
  <c r="B99" i="18" l="1"/>
  <c r="B116" i="18" s="1"/>
  <c r="B130" i="18" s="1"/>
  <c r="B141" i="18" s="1"/>
  <c r="B98" i="18"/>
  <c r="B115" i="18" s="1"/>
  <c r="B129" i="18" s="1"/>
  <c r="B140" i="18" s="1"/>
  <c r="G77" i="18"/>
  <c r="G78" i="18"/>
  <c r="F76" i="18"/>
  <c r="F77" i="18"/>
  <c r="F78" i="18"/>
  <c r="E77" i="18"/>
  <c r="E78" i="18"/>
  <c r="D76" i="18"/>
  <c r="D78" i="18"/>
  <c r="C76" i="18"/>
  <c r="C77" i="18"/>
  <c r="G76" i="18"/>
  <c r="E76" i="18"/>
  <c r="D77" i="18"/>
  <c r="C78" i="18"/>
  <c r="C82" i="18" l="1"/>
  <c r="C83" i="18"/>
  <c r="G82" i="18"/>
  <c r="E82" i="18"/>
  <c r="F83" i="18"/>
  <c r="G83" i="18"/>
  <c r="D83" i="18"/>
  <c r="E83" i="18"/>
  <c r="F82" i="18"/>
  <c r="D82" i="18"/>
  <c r="G119" i="18" l="1"/>
  <c r="F119" i="18"/>
  <c r="E119" i="18"/>
  <c r="D119" i="18"/>
  <c r="C119" i="18"/>
  <c r="C106" i="18"/>
  <c r="D106" i="18"/>
  <c r="E106" i="18"/>
  <c r="F106" i="18"/>
  <c r="G106" i="18"/>
  <c r="F105" i="18"/>
  <c r="G105" i="18"/>
  <c r="D105" i="18"/>
  <c r="E105" i="18"/>
  <c r="C105" i="18"/>
  <c r="C102" i="18"/>
  <c r="D120" i="18" l="1"/>
  <c r="C120" i="18"/>
  <c r="G120" i="18"/>
  <c r="F120" i="18"/>
  <c r="E120" i="18"/>
  <c r="B68" i="18"/>
  <c r="B93" i="18" s="1"/>
  <c r="B110" i="18" s="1"/>
  <c r="B124" i="18" s="1"/>
  <c r="B135" i="18" s="1"/>
  <c r="B69" i="18"/>
  <c r="B94" i="18" s="1"/>
  <c r="B111" i="18" s="1"/>
  <c r="B125" i="18" s="1"/>
  <c r="B136" i="18" s="1"/>
  <c r="B70" i="18"/>
  <c r="B95" i="18" s="1"/>
  <c r="B112" i="18" s="1"/>
  <c r="B126" i="18" s="1"/>
  <c r="B137" i="18" s="1"/>
  <c r="B71" i="18"/>
  <c r="B96" i="18" s="1"/>
  <c r="B113" i="18" s="1"/>
  <c r="B127" i="18" s="1"/>
  <c r="B138" i="18" s="1"/>
  <c r="B72" i="18"/>
  <c r="B97" i="18" s="1"/>
  <c r="B114" i="18" s="1"/>
  <c r="B128" i="18" s="1"/>
  <c r="B139" i="18" s="1"/>
  <c r="B67" i="18"/>
  <c r="B92" i="18" s="1"/>
  <c r="B109" i="18" s="1"/>
  <c r="B123" i="18" s="1"/>
  <c r="B134" i="18" s="1"/>
  <c r="C12" i="1"/>
  <c r="D56" i="18"/>
  <c r="E56" i="18"/>
  <c r="F56" i="18"/>
  <c r="G56" i="18"/>
  <c r="C56" i="18"/>
  <c r="F55" i="18"/>
  <c r="F58" i="18" s="1"/>
  <c r="G55" i="18"/>
  <c r="G58" i="18" s="1"/>
  <c r="D55" i="18"/>
  <c r="D58" i="18" s="1"/>
  <c r="E55" i="18"/>
  <c r="E58" i="18" s="1"/>
  <c r="C55" i="18"/>
  <c r="C58" i="18" s="1"/>
  <c r="B56" i="18"/>
  <c r="B55" i="18"/>
  <c r="B33" i="18"/>
  <c r="C33" i="18"/>
  <c r="C44" i="18" s="1"/>
  <c r="D33" i="18"/>
  <c r="D44" i="18" s="1"/>
  <c r="E33" i="18"/>
  <c r="E44" i="18" s="1"/>
  <c r="F33" i="18"/>
  <c r="F44" i="18" s="1"/>
  <c r="G33" i="18"/>
  <c r="B34" i="18"/>
  <c r="C34" i="18"/>
  <c r="C45" i="18" s="1"/>
  <c r="D34" i="18"/>
  <c r="D45" i="18" s="1"/>
  <c r="E34" i="18"/>
  <c r="E45" i="18" s="1"/>
  <c r="F34" i="18"/>
  <c r="F45" i="18" s="1"/>
  <c r="G34" i="18"/>
  <c r="G45" i="18" s="1"/>
  <c r="B35" i="18"/>
  <c r="C35" i="18"/>
  <c r="C46" i="18" s="1"/>
  <c r="D35" i="18"/>
  <c r="D46" i="18" s="1"/>
  <c r="E35" i="18"/>
  <c r="E46" i="18" s="1"/>
  <c r="F35" i="18"/>
  <c r="F46" i="18" s="1"/>
  <c r="G35" i="18"/>
  <c r="G46" i="18" s="1"/>
  <c r="B36" i="18"/>
  <c r="C36" i="18"/>
  <c r="C47" i="18" s="1"/>
  <c r="D36" i="18"/>
  <c r="D47" i="18" s="1"/>
  <c r="E36" i="18"/>
  <c r="E47" i="18" s="1"/>
  <c r="F36" i="18"/>
  <c r="F47" i="18" s="1"/>
  <c r="G36" i="18"/>
  <c r="G47" i="18" s="1"/>
  <c r="C28" i="18"/>
  <c r="D28" i="18"/>
  <c r="E28" i="18"/>
  <c r="F28" i="18"/>
  <c r="G28" i="18"/>
  <c r="B29" i="18"/>
  <c r="C29" i="18"/>
  <c r="C40" i="18" s="1"/>
  <c r="D29" i="18"/>
  <c r="D40" i="18" s="1"/>
  <c r="E29" i="18"/>
  <c r="E40" i="18" s="1"/>
  <c r="F29" i="18"/>
  <c r="G29" i="18"/>
  <c r="B30" i="18"/>
  <c r="C30" i="18"/>
  <c r="C41" i="18" s="1"/>
  <c r="D30" i="18"/>
  <c r="D41" i="18" s="1"/>
  <c r="E30" i="18"/>
  <c r="E41" i="18" s="1"/>
  <c r="F30" i="18"/>
  <c r="G30" i="18"/>
  <c r="B31" i="18"/>
  <c r="C31" i="18"/>
  <c r="C42" i="18" s="1"/>
  <c r="D31" i="18"/>
  <c r="D42" i="18" s="1"/>
  <c r="E31" i="18"/>
  <c r="E42" i="18" s="1"/>
  <c r="F31" i="18"/>
  <c r="G31" i="18"/>
  <c r="B32" i="18"/>
  <c r="C32" i="18"/>
  <c r="C43" i="18" s="1"/>
  <c r="D32" i="18"/>
  <c r="D43" i="18" s="1"/>
  <c r="E32" i="18"/>
  <c r="E43" i="18" s="1"/>
  <c r="F32" i="18"/>
  <c r="F43" i="18" s="1"/>
  <c r="G32" i="18"/>
  <c r="B27" i="18"/>
  <c r="E7" i="18"/>
  <c r="E18" i="18" s="1"/>
  <c r="F7" i="18"/>
  <c r="G7" i="18"/>
  <c r="E8" i="18"/>
  <c r="E19" i="18" s="1"/>
  <c r="F8" i="18"/>
  <c r="G8" i="18"/>
  <c r="E9" i="18"/>
  <c r="E20" i="18" s="1"/>
  <c r="F9" i="18"/>
  <c r="G9" i="18"/>
  <c r="E10" i="18"/>
  <c r="E21" i="18" s="1"/>
  <c r="F10" i="18"/>
  <c r="F21" i="18" s="1"/>
  <c r="G10" i="18"/>
  <c r="E11" i="18"/>
  <c r="E22" i="18" s="1"/>
  <c r="F11" i="18"/>
  <c r="F22" i="18" s="1"/>
  <c r="G11" i="18"/>
  <c r="E12" i="18"/>
  <c r="E23" i="18" s="1"/>
  <c r="F12" i="18"/>
  <c r="F23" i="18" s="1"/>
  <c r="G12" i="18"/>
  <c r="G23" i="18" s="1"/>
  <c r="E13" i="18"/>
  <c r="E24" i="18" s="1"/>
  <c r="F13" i="18"/>
  <c r="F24" i="18" s="1"/>
  <c r="G13" i="18"/>
  <c r="G24" i="18" s="1"/>
  <c r="E14" i="18"/>
  <c r="E25" i="18" s="1"/>
  <c r="F14" i="18"/>
  <c r="F25" i="18" s="1"/>
  <c r="G14" i="18"/>
  <c r="G25" i="18" s="1"/>
  <c r="G6" i="18"/>
  <c r="G17" i="18" s="1"/>
  <c r="F6" i="18"/>
  <c r="F17" i="18" s="1"/>
  <c r="C6" i="18"/>
  <c r="C17" i="18" s="1"/>
  <c r="D6" i="18"/>
  <c r="D17" i="18" s="1"/>
  <c r="E6" i="18"/>
  <c r="E17" i="18" s="1"/>
  <c r="C7" i="18"/>
  <c r="C18" i="18" s="1"/>
  <c r="D7" i="18"/>
  <c r="D18" i="18" s="1"/>
  <c r="C8" i="18"/>
  <c r="C19" i="18" s="1"/>
  <c r="D8" i="18"/>
  <c r="D19" i="18" s="1"/>
  <c r="C9" i="18"/>
  <c r="C20" i="18" s="1"/>
  <c r="D9" i="18"/>
  <c r="D20" i="18" s="1"/>
  <c r="C10" i="18"/>
  <c r="C21" i="18" s="1"/>
  <c r="D10" i="18"/>
  <c r="D21" i="18" s="1"/>
  <c r="C11" i="18"/>
  <c r="C22" i="18" s="1"/>
  <c r="D11" i="18"/>
  <c r="D22" i="18" s="1"/>
  <c r="C12" i="18"/>
  <c r="C23" i="18" s="1"/>
  <c r="D12" i="18"/>
  <c r="D23" i="18" s="1"/>
  <c r="C13" i="18"/>
  <c r="C24" i="18" s="1"/>
  <c r="D13" i="18"/>
  <c r="D24" i="18" s="1"/>
  <c r="C14" i="18"/>
  <c r="C25" i="18" s="1"/>
  <c r="D14" i="18"/>
  <c r="D25" i="18" s="1"/>
  <c r="B14" i="18"/>
  <c r="B25" i="18" s="1"/>
  <c r="B12" i="18"/>
  <c r="B23" i="18" s="1"/>
  <c r="B13" i="18"/>
  <c r="B24" i="18" s="1"/>
  <c r="B10" i="18"/>
  <c r="B21" i="18" s="1"/>
  <c r="B11" i="18"/>
  <c r="B22" i="18" s="1"/>
  <c r="B7" i="18"/>
  <c r="B18" i="18" s="1"/>
  <c r="B8" i="18"/>
  <c r="B19" i="18" s="1"/>
  <c r="B9" i="18"/>
  <c r="B20" i="18" s="1"/>
  <c r="B5" i="18"/>
  <c r="C66" i="18" l="1"/>
  <c r="C75" i="18" s="1"/>
  <c r="F66" i="18"/>
  <c r="F75" i="18" s="1"/>
  <c r="G66" i="18"/>
  <c r="G75" i="18" s="1"/>
  <c r="E66" i="18"/>
  <c r="E75" i="18" s="1"/>
  <c r="D66" i="18"/>
  <c r="D75" i="18" s="1"/>
  <c r="D67" i="18"/>
  <c r="D123" i="18" s="1"/>
  <c r="F67" i="18"/>
  <c r="F123" i="18" s="1"/>
  <c r="D50" i="18"/>
  <c r="C50" i="18"/>
  <c r="C67" i="18"/>
  <c r="C123" i="18" s="1"/>
  <c r="E67" i="18"/>
  <c r="E123" i="18" s="1"/>
  <c r="F50" i="18"/>
  <c r="G50" i="18"/>
  <c r="E50" i="18"/>
  <c r="C81" i="18" l="1"/>
  <c r="C86" i="18" s="1"/>
  <c r="C91" i="18"/>
  <c r="C108" i="18" s="1"/>
  <c r="C122" i="18" s="1"/>
  <c r="C133" i="18" s="1"/>
  <c r="E81" i="18"/>
  <c r="E86" i="18" s="1"/>
  <c r="E91" i="18"/>
  <c r="E108" i="18" s="1"/>
  <c r="E122" i="18" s="1"/>
  <c r="E133" i="18" s="1"/>
  <c r="G81" i="18"/>
  <c r="G86" i="18" s="1"/>
  <c r="G91" i="18"/>
  <c r="G108" i="18" s="1"/>
  <c r="G122" i="18" s="1"/>
  <c r="G133" i="18" s="1"/>
  <c r="F81" i="18"/>
  <c r="F86" i="18" s="1"/>
  <c r="F91" i="18"/>
  <c r="F108" i="18" s="1"/>
  <c r="F122" i="18" s="1"/>
  <c r="F133" i="18" s="1"/>
  <c r="D81" i="18"/>
  <c r="D86" i="18" s="1"/>
  <c r="D91" i="18"/>
  <c r="D108" i="18" s="1"/>
  <c r="D122" i="18" s="1"/>
  <c r="D133" i="18" s="1"/>
  <c r="C92" i="18"/>
  <c r="C109" i="18" s="1"/>
  <c r="C134" i="18" s="1"/>
  <c r="B4" i="3" s="1"/>
  <c r="D92" i="18"/>
  <c r="D109" i="18" s="1"/>
  <c r="D134" i="18" s="1"/>
  <c r="C4" i="3" s="1"/>
  <c r="D68" i="18"/>
  <c r="G67" i="18"/>
  <c r="F92" i="18"/>
  <c r="F109" i="18" s="1"/>
  <c r="F134" i="18" s="1"/>
  <c r="E4" i="3" s="1"/>
  <c r="C68" i="18"/>
  <c r="E92" i="18"/>
  <c r="E109" i="18" s="1"/>
  <c r="E134" i="18" s="1"/>
  <c r="D4" i="3" s="1"/>
  <c r="G68" i="18"/>
  <c r="G92" i="18" l="1"/>
  <c r="G109" i="18" s="1"/>
  <c r="G123" i="18"/>
  <c r="G93" i="18"/>
  <c r="G110" i="18" s="1"/>
  <c r="G124" i="18"/>
  <c r="F68" i="18"/>
  <c r="F93" i="18" s="1"/>
  <c r="F110" i="18" s="1"/>
  <c r="D93" i="18"/>
  <c r="D110" i="18" s="1"/>
  <c r="D124" i="18"/>
  <c r="C93" i="18"/>
  <c r="C110" i="18" s="1"/>
  <c r="C124" i="18"/>
  <c r="E68" i="18"/>
  <c r="F69" i="18"/>
  <c r="D69" i="18"/>
  <c r="E69" i="18"/>
  <c r="G69" i="18"/>
  <c r="F124" i="18" l="1"/>
  <c r="F135" i="18" s="1"/>
  <c r="E5" i="3" s="1"/>
  <c r="D135" i="18"/>
  <c r="C5" i="3" s="1"/>
  <c r="C135" i="18"/>
  <c r="B5" i="3" s="1"/>
  <c r="G135" i="18"/>
  <c r="F5" i="3" s="1"/>
  <c r="G134" i="18"/>
  <c r="F4" i="3" s="1"/>
  <c r="G94" i="18"/>
  <c r="G111" i="18" s="1"/>
  <c r="G125" i="18"/>
  <c r="F94" i="18"/>
  <c r="F111" i="18" s="1"/>
  <c r="F125" i="18"/>
  <c r="D94" i="18"/>
  <c r="D111" i="18" s="1"/>
  <c r="D125" i="18"/>
  <c r="C69" i="18"/>
  <c r="E94" i="18"/>
  <c r="E111" i="18" s="1"/>
  <c r="E125" i="18"/>
  <c r="E93" i="18"/>
  <c r="E110" i="18" s="1"/>
  <c r="E124" i="18"/>
  <c r="C70" i="18"/>
  <c r="E70" i="18"/>
  <c r="F70" i="18"/>
  <c r="G70" i="18"/>
  <c r="D70" i="18"/>
  <c r="E135" i="18" l="1"/>
  <c r="D5" i="3" s="1"/>
  <c r="E136" i="18"/>
  <c r="D6" i="3" s="1"/>
  <c r="F136" i="18"/>
  <c r="E6" i="3" s="1"/>
  <c r="G95" i="18"/>
  <c r="G112" i="18" s="1"/>
  <c r="G126" i="18"/>
  <c r="G136" i="18"/>
  <c r="F6" i="3" s="1"/>
  <c r="F95" i="18"/>
  <c r="F112" i="18" s="1"/>
  <c r="F126" i="18"/>
  <c r="D136" i="18"/>
  <c r="C6" i="3" s="1"/>
  <c r="D95" i="18"/>
  <c r="D112" i="18" s="1"/>
  <c r="D126" i="18"/>
  <c r="C95" i="18"/>
  <c r="C112" i="18" s="1"/>
  <c r="C126" i="18"/>
  <c r="C94" i="18"/>
  <c r="C111" i="18" s="1"/>
  <c r="C125" i="18"/>
  <c r="E95" i="18"/>
  <c r="E112" i="18" s="1"/>
  <c r="E126" i="18"/>
  <c r="G72" i="18"/>
  <c r="G128" i="18" s="1"/>
  <c r="G71" i="18"/>
  <c r="F71" i="18"/>
  <c r="F72" i="18"/>
  <c r="F128" i="18" s="1"/>
  <c r="C71" i="18"/>
  <c r="C72" i="18"/>
  <c r="E71" i="18"/>
  <c r="E72" i="18"/>
  <c r="E128" i="18" s="1"/>
  <c r="D72" i="18"/>
  <c r="D128" i="18" s="1"/>
  <c r="D71" i="18"/>
  <c r="C128" i="18" l="1"/>
  <c r="C87" i="18"/>
  <c r="C129" i="18" s="1"/>
  <c r="C136" i="18"/>
  <c r="B6" i="3" s="1"/>
  <c r="E137" i="18"/>
  <c r="D7" i="3" s="1"/>
  <c r="G137" i="18"/>
  <c r="F7" i="3" s="1"/>
  <c r="D137" i="18"/>
  <c r="C7" i="3" s="1"/>
  <c r="G96" i="18"/>
  <c r="G113" i="18" s="1"/>
  <c r="G127" i="18"/>
  <c r="F137" i="18"/>
  <c r="E7" i="3" s="1"/>
  <c r="F96" i="18"/>
  <c r="F113" i="18" s="1"/>
  <c r="F127" i="18"/>
  <c r="D96" i="18"/>
  <c r="D113" i="18" s="1"/>
  <c r="D127" i="18"/>
  <c r="C137" i="18"/>
  <c r="B7" i="3" s="1"/>
  <c r="C96" i="18"/>
  <c r="C113" i="18" s="1"/>
  <c r="C127" i="18"/>
  <c r="E96" i="18"/>
  <c r="E113" i="18" s="1"/>
  <c r="E127" i="18"/>
  <c r="F87" i="18"/>
  <c r="F97" i="18"/>
  <c r="F114" i="18" s="1"/>
  <c r="F139" i="18" s="1"/>
  <c r="E9" i="3" s="1"/>
  <c r="E87" i="18"/>
  <c r="E97" i="18"/>
  <c r="E114" i="18" s="1"/>
  <c r="E139" i="18" s="1"/>
  <c r="D9" i="3" s="1"/>
  <c r="C97" i="18"/>
  <c r="C114" i="18" s="1"/>
  <c r="C139" i="18" s="1"/>
  <c r="B9" i="3" s="1"/>
  <c r="D87" i="18"/>
  <c r="D97" i="18"/>
  <c r="D114" i="18" s="1"/>
  <c r="D139" i="18" s="1"/>
  <c r="C9" i="3" s="1"/>
  <c r="G87" i="18"/>
  <c r="G97" i="18"/>
  <c r="G114" i="18" s="1"/>
  <c r="G139" i="18" s="1"/>
  <c r="F9" i="3" s="1"/>
  <c r="E138" i="18" l="1"/>
  <c r="D8" i="3" s="1"/>
  <c r="C138" i="18"/>
  <c r="B8" i="3" s="1"/>
  <c r="G138" i="18"/>
  <c r="F8" i="3" s="1"/>
  <c r="F138" i="18"/>
  <c r="E8" i="3" s="1"/>
  <c r="D138" i="18"/>
  <c r="C8" i="3" s="1"/>
  <c r="D88" i="18"/>
  <c r="D129" i="18"/>
  <c r="D98" i="18"/>
  <c r="D115" i="18" s="1"/>
  <c r="E88" i="18"/>
  <c r="E129" i="18"/>
  <c r="E98" i="18"/>
  <c r="E115" i="18" s="1"/>
  <c r="G88" i="18"/>
  <c r="G98" i="18"/>
  <c r="G115" i="18" s="1"/>
  <c r="G129" i="18"/>
  <c r="C88" i="18"/>
  <c r="C98" i="18"/>
  <c r="C115" i="18" s="1"/>
  <c r="C140" i="18" s="1"/>
  <c r="B10" i="3" s="1"/>
  <c r="F88" i="18"/>
  <c r="F98" i="18"/>
  <c r="F115" i="18" s="1"/>
  <c r="F129" i="18"/>
  <c r="D140" i="18" l="1"/>
  <c r="C10" i="3" s="1"/>
  <c r="E140" i="18"/>
  <c r="D10" i="3" s="1"/>
  <c r="G140" i="18"/>
  <c r="F10" i="3" s="1"/>
  <c r="E99" i="18"/>
  <c r="E116" i="18" s="1"/>
  <c r="E130" i="18"/>
  <c r="G99" i="18"/>
  <c r="G116" i="18" s="1"/>
  <c r="G130" i="18"/>
  <c r="F140" i="18"/>
  <c r="E10" i="3" s="1"/>
  <c r="C130" i="18"/>
  <c r="C99" i="18"/>
  <c r="C116" i="18" s="1"/>
  <c r="F99" i="18"/>
  <c r="F116" i="18" s="1"/>
  <c r="F130" i="18"/>
  <c r="D130" i="18"/>
  <c r="D99" i="18"/>
  <c r="D116" i="18" s="1"/>
  <c r="E141" i="18" l="1"/>
  <c r="D11" i="3" s="1"/>
  <c r="D141" i="18"/>
  <c r="C11" i="3" s="1"/>
  <c r="C141" i="18"/>
  <c r="B11" i="3" s="1"/>
  <c r="F141" i="18"/>
  <c r="E11" i="3" s="1"/>
  <c r="G141" i="18"/>
  <c r="F11" i="3" s="1"/>
</calcChain>
</file>

<file path=xl/sharedStrings.xml><?xml version="1.0" encoding="utf-8"?>
<sst xmlns="http://schemas.openxmlformats.org/spreadsheetml/2006/main" count="192" uniqueCount="98">
  <si>
    <t>Opex partial productivity factor</t>
  </si>
  <si>
    <t>Elasticity of opex to network length</t>
  </si>
  <si>
    <t>Elasticity of opex to number of consumers</t>
  </si>
  <si>
    <t>Powerco</t>
  </si>
  <si>
    <t>Network length factor</t>
  </si>
  <si>
    <t>Number of consumers factor</t>
  </si>
  <si>
    <t>Vector Dist</t>
  </si>
  <si>
    <t>Vector Trans</t>
  </si>
  <si>
    <t>Total customers (ICP number at year end)</t>
  </si>
  <si>
    <t>First Gas Dist</t>
  </si>
  <si>
    <t>First Gas Trans</t>
  </si>
  <si>
    <t>Out of Trend factors</t>
  </si>
  <si>
    <t>N/A</t>
  </si>
  <si>
    <t>Gas Pipeline Businesses</t>
  </si>
  <si>
    <t>Table of Contents</t>
  </si>
  <si>
    <t>Sheet Name</t>
  </si>
  <si>
    <t>Link</t>
  </si>
  <si>
    <t>Inputs</t>
  </si>
  <si>
    <t>Calculations</t>
  </si>
  <si>
    <t>Output</t>
  </si>
  <si>
    <t>Inputs to the step and trend model</t>
  </si>
  <si>
    <t>Factor</t>
  </si>
  <si>
    <t>Elasticity weighting</t>
  </si>
  <si>
    <t xml:space="preserve">Historical series of network length </t>
  </si>
  <si>
    <t xml:space="preserve">Historical series of number of consumers </t>
  </si>
  <si>
    <t>Internal decision</t>
  </si>
  <si>
    <t>Opex expenditure allowance (nominal $000)</t>
  </si>
  <si>
    <t xml:space="preserve">GasNet </t>
  </si>
  <si>
    <t>Price-Quality Regulation 1 October 2022 Reset</t>
  </si>
  <si>
    <t xml:space="preserve">ID information schedule 9c </t>
  </si>
  <si>
    <t>ID information schedule 9d</t>
  </si>
  <si>
    <t>Consumer connection</t>
  </si>
  <si>
    <t>System growth</t>
  </si>
  <si>
    <t xml:space="preserve"> </t>
  </si>
  <si>
    <t xml:space="preserve">Powerco </t>
  </si>
  <si>
    <t>GasNet</t>
  </si>
  <si>
    <t xml:space="preserve">Vector </t>
  </si>
  <si>
    <t>First Gas Distribution</t>
  </si>
  <si>
    <t>PowerCo</t>
  </si>
  <si>
    <t>Vector</t>
  </si>
  <si>
    <t>First Gas Transmission</t>
  </si>
  <si>
    <t>Elasticity of network length with respect to ICP numbers</t>
  </si>
  <si>
    <t>Natural log of total customers</t>
  </si>
  <si>
    <t xml:space="preserve">Natural log of system length </t>
  </si>
  <si>
    <t>System length (km)</t>
  </si>
  <si>
    <t>Elasticities</t>
  </si>
  <si>
    <t>Forecast ICP reduction factor weightings</t>
  </si>
  <si>
    <t>Forecast number of consumers</t>
  </si>
  <si>
    <t>Forecast total customers</t>
  </si>
  <si>
    <t>Forecast growth rate of number of customers</t>
  </si>
  <si>
    <t>Forecast network size growth factor</t>
  </si>
  <si>
    <t>Trend factors</t>
  </si>
  <si>
    <t>Elasticity of opex with respect to network length</t>
  </si>
  <si>
    <t>Elasticity of opex with respect to number of consumers</t>
  </si>
  <si>
    <t>Sum of trend factors</t>
  </si>
  <si>
    <t>Accept supplier forecasts</t>
  </si>
  <si>
    <t>Yes</t>
  </si>
  <si>
    <t>No</t>
  </si>
  <si>
    <t>Options</t>
  </si>
  <si>
    <t>Imputed growth rate of number of customers</t>
  </si>
  <si>
    <t>Forecast consumer connection expenditure</t>
  </si>
  <si>
    <t>Forecast change in consumer connection expenditure</t>
  </si>
  <si>
    <t>Imputed growth rate in number of customers</t>
  </si>
  <si>
    <t>Forecast network length growth</t>
  </si>
  <si>
    <t>Forecast connections at year end (ICPs)</t>
  </si>
  <si>
    <t>Note</t>
  </si>
  <si>
    <t>Asset management plans schedule 11a</t>
  </si>
  <si>
    <t>Asset management plans schedule 12c for distribution businesses, 12b for the transmission business</t>
  </si>
  <si>
    <t>Internal analysis</t>
  </si>
  <si>
    <t>Real trend factor for year commencing</t>
  </si>
  <si>
    <t>These factors allow us to increase the total</t>
  </si>
  <si>
    <t>trend in operating expenditure if we</t>
  </si>
  <si>
    <t>identify any factors that would do so</t>
  </si>
  <si>
    <t>besides growth in the size of the network.</t>
  </si>
  <si>
    <t>As none have been identified, these cells</t>
  </si>
  <si>
    <t>are left blank</t>
  </si>
  <si>
    <t>In the ID data, for the years 2013 - 2015,</t>
  </si>
  <si>
    <t>Vector has pipeline data split into the</t>
  </si>
  <si>
    <t>Auckland network, the North Island</t>
  </si>
  <si>
    <t>network, and the total across these two.</t>
  </si>
  <si>
    <t>The North Island network was</t>
  </si>
  <si>
    <t>subsequently sold, meaning data for later</t>
  </si>
  <si>
    <t>years (2016 - 2020) reflect only the</t>
  </si>
  <si>
    <t>Auckland network. Therefore, the Auckland</t>
  </si>
  <si>
    <t>2013 - 2015</t>
  </si>
  <si>
    <t>network figures are used for the years</t>
  </si>
  <si>
    <t xml:space="preserve">The North Island network was </t>
  </si>
  <si>
    <t>GDB AMPs forecast the total number of</t>
  </si>
  <si>
    <t>connections in schedule 12c. This is not</t>
  </si>
  <si>
    <t>done for the GTB, however they do forecast</t>
  </si>
  <si>
    <t>the number of new connections in each</t>
  </si>
  <si>
    <t>year in schedule 12b. We have assumed</t>
  </si>
  <si>
    <t>there will be no disconnections, and added</t>
  </si>
  <si>
    <t>these new connections to the number of</t>
  </si>
  <si>
    <t>connections at year end in the previous</t>
  </si>
  <si>
    <t>year</t>
  </si>
  <si>
    <t>Default Price Path Draft Trand Model</t>
  </si>
  <si>
    <t>Published 10 February 2022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</si>
</sst>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[$-C09]dd\-mmm\-yy;@"/>
    <numFmt numFmtId="170" formatCode="0.0000"/>
    <numFmt numFmtId="171" formatCode="_(* #,##0_);_(* \(#,##0\);_(* &quot;–&quot;???_);_(* @_)"/>
    <numFmt numFmtId="172" formatCode="_(@_)"/>
    <numFmt numFmtId="173" formatCode="_(* #,##0.0_);_(* \(#,##0.0\);_(* &quot;–&quot;???_);_(* @_)"/>
    <numFmt numFmtId="174" formatCode="_(* #,##0.00_);_(* \(#,##0.00\);_(* &quot;–&quot;???_);_(* @_)"/>
    <numFmt numFmtId="175" formatCode="_(* #,##0.0000_);_(* \(#,##0.0000\);_(* &quot;–&quot;??_);_(* @_)"/>
    <numFmt numFmtId="176" formatCode="[$-1409]d\ mmm\ yy;@"/>
    <numFmt numFmtId="177" formatCode="_(* #,##0%_);_(* \(#,##0%\);_(* &quot;–&quot;???_);_(* @_)"/>
    <numFmt numFmtId="178" formatCode="_(* #,##0%_);_(* \(#,##0%\);_(* &quot;–&quot;??_);_(* @_)"/>
    <numFmt numFmtId="179" formatCode="_(* #,##0.0%_);_(* \(#,##0.0%\);_(* &quot;–&quot;??_);_(* @_)"/>
    <numFmt numFmtId="180" formatCode="_(* #,##0.00%_);_(* \(#,##0.00%\);_(* &quot;–&quot;???_);_(* @_)"/>
    <numFmt numFmtId="181" formatCode="_(* #,##0.000%_);_(* \(#,##0.000%\);_(* &quot;–&quot;???_);_(* @_)"/>
    <numFmt numFmtId="182" formatCode="_(* 0_);_(* \(0\);_(* &quot;–&quot;??_);_(@_)"/>
    <numFmt numFmtId="183" formatCode="_(* #,##0.0000_);_(* \(#,##0.0000\);_(* &quot;–&quot;???_);_(* @_)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070C0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4"/>
      <scheme val="minor"/>
    </font>
    <font>
      <b/>
      <sz val="16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0"/>
      <color theme="10"/>
      <name val="Calibri"/>
      <family val="2"/>
    </font>
    <font>
      <b/>
      <i/>
      <sz val="14"/>
      <name val="Calibri"/>
      <family val="2"/>
    </font>
    <font>
      <i/>
      <sz val="11"/>
      <color theme="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65">
    <xf numFmtId="0" fontId="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12" fillId="0" borderId="0" applyFont="0" applyFill="0" applyBorder="0" applyAlignment="0" applyProtection="0">
      <protection locked="0"/>
    </xf>
    <xf numFmtId="49" fontId="7" fillId="0" borderId="0" applyFill="0" applyAlignment="0"/>
    <xf numFmtId="0" fontId="29" fillId="0" borderId="0" applyNumberFormat="0" applyFill="0" applyBorder="0" applyAlignment="0" applyProtection="0">
      <alignment vertical="top"/>
      <protection locked="0"/>
    </xf>
    <xf numFmtId="49" fontId="9" fillId="0" borderId="0" applyFill="0" applyAlignment="0"/>
    <xf numFmtId="49" fontId="10" fillId="3" borderId="0" applyFill="0" applyBorder="0">
      <alignment horizontal="left"/>
    </xf>
    <xf numFmtId="171" fontId="4" fillId="0" borderId="0" applyFont="0" applyFill="0" applyBorder="0" applyAlignment="0" applyProtection="0"/>
    <xf numFmtId="180" fontId="12" fillId="0" borderId="0" applyFont="0" applyFill="0" applyBorder="0" applyAlignment="0" applyProtection="0">
      <protection locked="0"/>
    </xf>
    <xf numFmtId="178" fontId="3" fillId="0" borderId="0" applyFont="0" applyFill="0" applyBorder="0" applyAlignment="0" applyProtection="0"/>
    <xf numFmtId="0" fontId="13" fillId="4" borderId="1" applyNumberFormat="0" applyFill="0">
      <alignment horizontal="centerContinuous" wrapText="1"/>
    </xf>
    <xf numFmtId="17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9" fillId="0" borderId="0" applyFill="0" applyAlignment="0"/>
    <xf numFmtId="49" fontId="26" fillId="0" borderId="0" applyFill="0" applyAlignment="0"/>
    <xf numFmtId="49" fontId="10" fillId="3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7" fillId="5" borderId="1" applyNumberFormat="0" applyFill="0" applyAlignment="0">
      <protection locked="0"/>
    </xf>
    <xf numFmtId="0" fontId="3" fillId="7" borderId="1" applyNumberFormat="0" applyFill="0" applyAlignment="0"/>
    <xf numFmtId="0" fontId="21" fillId="11" borderId="3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1" fillId="0" borderId="0" applyNumberFormat="0" applyFill="0" applyBorder="0" applyAlignment="0" applyProtection="0"/>
    <xf numFmtId="0" fontId="3" fillId="13" borderId="6" applyNumberFormat="0" applyFont="0" applyAlignment="0" applyProtection="0"/>
    <xf numFmtId="49" fontId="25" fillId="0" borderId="0" applyFill="0" applyProtection="0">
      <alignment horizontal="left" indent="1"/>
    </xf>
    <xf numFmtId="0" fontId="2" fillId="0" borderId="7" applyNumberFormat="0" applyFill="0" applyAlignment="0" applyProtection="0"/>
    <xf numFmtId="0" fontId="2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4" fillId="37" borderId="0" applyNumberFormat="0" applyBorder="0" applyAlignment="0" applyProtection="0"/>
    <xf numFmtId="182" fontId="12" fillId="0" borderId="0" applyFont="0" applyFill="0" applyBorder="0" applyAlignment="0" applyProtection="0">
      <alignment horizontal="left"/>
      <protection locked="0"/>
    </xf>
    <xf numFmtId="172" fontId="5" fillId="0" borderId="0" applyFont="0" applyFill="0" applyBorder="0" applyAlignment="0" applyProtection="0">
      <alignment horizontal="left"/>
      <protection locked="0"/>
    </xf>
    <xf numFmtId="165" fontId="3" fillId="7" borderId="2" applyNumberFormat="0" applyFont="0" applyFill="0" applyAlignment="0" applyProtection="0"/>
    <xf numFmtId="181" fontId="4" fillId="6" borderId="0" applyFont="0" applyBorder="0"/>
    <xf numFmtId="179" fontId="4" fillId="0" borderId="0" applyFont="0" applyFill="0" applyBorder="0" applyAlignment="0" applyProtection="0">
      <alignment horizontal="center" vertical="top" wrapText="1"/>
    </xf>
    <xf numFmtId="177" fontId="14" fillId="5" borderId="1" applyNumberFormat="0" applyFill="0" applyAlignment="0"/>
    <xf numFmtId="176" fontId="12" fillId="0" borderId="0" applyFont="0" applyFill="0" applyBorder="0" applyAlignment="0" applyProtection="0">
      <alignment wrapText="1"/>
    </xf>
    <xf numFmtId="173" fontId="12" fillId="0" borderId="0" applyFont="0" applyFill="0" applyBorder="0" applyAlignment="0" applyProtection="0">
      <protection locked="0"/>
    </xf>
  </cellStyleXfs>
  <cellXfs count="105">
    <xf numFmtId="0" fontId="0" fillId="0" borderId="0" xfId="0"/>
    <xf numFmtId="0" fontId="13" fillId="0" borderId="1" xfId="11" applyFill="1" applyAlignment="1">
      <alignment horizontal="left"/>
    </xf>
    <xf numFmtId="9" fontId="0" fillId="0" borderId="0" xfId="0" applyNumberFormat="1"/>
    <xf numFmtId="0" fontId="1" fillId="0" borderId="0" xfId="0" applyFon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168" fontId="0" fillId="0" borderId="0" xfId="1" applyNumberFormat="1" applyFont="1" applyBorder="1"/>
    <xf numFmtId="170" fontId="0" fillId="0" borderId="0" xfId="0" applyNumberFormat="1"/>
    <xf numFmtId="0" fontId="0" fillId="0" borderId="0" xfId="0" applyFill="1" applyBorder="1"/>
    <xf numFmtId="0" fontId="0" fillId="2" borderId="0" xfId="0" applyFill="1"/>
    <xf numFmtId="0" fontId="15" fillId="0" borderId="0" xfId="0" applyFont="1"/>
    <xf numFmtId="10" fontId="4" fillId="0" borderId="0" xfId="2" applyNumberFormat="1" applyFont="1"/>
    <xf numFmtId="0" fontId="4" fillId="0" borderId="0" xfId="0" applyFont="1" applyBorder="1" applyAlignment="1">
      <alignment horizontal="center"/>
    </xf>
    <xf numFmtId="171" fontId="4" fillId="0" borderId="1" xfId="8" applyFont="1" applyFill="1" applyBorder="1" applyProtection="1">
      <protection locked="0"/>
    </xf>
    <xf numFmtId="1" fontId="4" fillId="0" borderId="1" xfId="8" applyNumberFormat="1" applyFont="1" applyFill="1" applyBorder="1" applyAlignment="1" applyProtection="1">
      <alignment horizontal="center"/>
      <protection locked="0"/>
    </xf>
    <xf numFmtId="183" fontId="15" fillId="0" borderId="1" xfId="8" applyNumberFormat="1" applyFont="1" applyFill="1" applyBorder="1" applyProtection="1">
      <protection locked="0"/>
    </xf>
    <xf numFmtId="1" fontId="4" fillId="0" borderId="0" xfId="8" applyNumberFormat="1" applyFont="1" applyFill="1" applyBorder="1" applyAlignment="1" applyProtection="1">
      <alignment horizontal="center"/>
      <protection locked="0"/>
    </xf>
    <xf numFmtId="171" fontId="27" fillId="0" borderId="1" xfId="24" applyNumberFormat="1" applyFill="1">
      <protection locked="0"/>
    </xf>
    <xf numFmtId="49" fontId="10" fillId="0" borderId="0" xfId="19" applyFill="1">
      <alignment horizontal="left"/>
    </xf>
    <xf numFmtId="182" fontId="4" fillId="0" borderId="1" xfId="57" applyFont="1" applyFill="1" applyBorder="1" applyAlignment="1" applyProtection="1">
      <alignment horizontal="center"/>
      <protection locked="0"/>
    </xf>
    <xf numFmtId="1" fontId="13" fillId="0" borderId="1" xfId="11" applyNumberFormat="1" applyFill="1">
      <alignment horizontal="centerContinuous" wrapText="1"/>
    </xf>
    <xf numFmtId="0" fontId="13" fillId="0" borderId="1" xfId="11" applyFill="1">
      <alignment horizontal="centerContinuous" wrapText="1"/>
    </xf>
    <xf numFmtId="183" fontId="13" fillId="0" borderId="1" xfId="11" applyNumberFormat="1" applyFill="1">
      <alignment horizontal="centerContinuous" wrapText="1"/>
    </xf>
    <xf numFmtId="182" fontId="4" fillId="0" borderId="1" xfId="57" applyFont="1" applyFill="1" applyBorder="1" applyAlignment="1" applyProtection="1">
      <protection locked="0"/>
    </xf>
    <xf numFmtId="9" fontId="27" fillId="0" borderId="1" xfId="24" applyNumberFormat="1" applyFill="1">
      <protection locked="0"/>
    </xf>
    <xf numFmtId="172" fontId="13" fillId="0" borderId="1" xfId="11" applyNumberFormat="1" applyFill="1">
      <alignment horizontal="centerContinuous" wrapText="1"/>
    </xf>
    <xf numFmtId="0" fontId="6" fillId="0" borderId="0" xfId="0" applyFont="1" applyFill="1" applyBorder="1"/>
    <xf numFmtId="49" fontId="7" fillId="0" borderId="0" xfId="4"/>
    <xf numFmtId="49" fontId="7" fillId="0" borderId="0" xfId="4" applyFill="1" applyAlignment="1">
      <alignment vertical="center"/>
    </xf>
    <xf numFmtId="0" fontId="11" fillId="4" borderId="8" xfId="0" applyFont="1" applyFill="1" applyBorder="1"/>
    <xf numFmtId="49" fontId="0" fillId="5" borderId="10" xfId="0" applyNumberFormat="1" applyFill="1" applyBorder="1"/>
    <xf numFmtId="0" fontId="11" fillId="4" borderId="9" xfId="0" applyFont="1" applyFill="1" applyBorder="1"/>
    <xf numFmtId="0" fontId="29" fillId="5" borderId="11" xfId="5" applyFill="1" applyBorder="1" applyAlignment="1" applyProtection="1"/>
    <xf numFmtId="49" fontId="0" fillId="7" borderId="10" xfId="0" applyNumberFormat="1" applyFill="1" applyBorder="1"/>
    <xf numFmtId="0" fontId="29" fillId="7" borderId="11" xfId="5" applyFill="1" applyBorder="1" applyAlignment="1" applyProtection="1"/>
    <xf numFmtId="0" fontId="0" fillId="0" borderId="0" xfId="0" applyFill="1" applyBorder="1" applyAlignment="1">
      <alignment horizontal="centerContinuous"/>
    </xf>
    <xf numFmtId="49" fontId="8" fillId="0" borderId="0" xfId="4" applyFont="1" applyFill="1" applyBorder="1" applyAlignment="1">
      <alignment horizontal="centerContinuous"/>
    </xf>
    <xf numFmtId="1" fontId="12" fillId="0" borderId="0" xfId="8" applyNumberFormat="1" applyFont="1" applyFill="1" applyBorder="1" applyAlignment="1" applyProtection="1">
      <alignment horizontal="center"/>
      <protection locked="0"/>
    </xf>
    <xf numFmtId="0" fontId="0" fillId="0" borderId="0" xfId="0"/>
    <xf numFmtId="15" fontId="28" fillId="0" borderId="0" xfId="0" applyNumberFormat="1" applyFont="1" applyFill="1" applyBorder="1" applyAlignment="1">
      <alignment horizontal="centerContinuous"/>
    </xf>
    <xf numFmtId="49" fontId="0" fillId="7" borderId="12" xfId="0" applyNumberFormat="1" applyFill="1" applyBorder="1"/>
    <xf numFmtId="0" fontId="29" fillId="7" borderId="13" xfId="5" applyFill="1" applyBorder="1" applyAlignment="1" applyProtection="1"/>
    <xf numFmtId="10" fontId="3" fillId="0" borderId="1" xfId="8" applyNumberFormat="1" applyFont="1" applyFill="1" applyBorder="1" applyAlignment="1">
      <alignment horizontal="right"/>
    </xf>
    <xf numFmtId="183" fontId="27" fillId="6" borderId="1" xfId="24" applyNumberFormat="1" applyFill="1">
      <protection locked="0"/>
    </xf>
    <xf numFmtId="0" fontId="30" fillId="0" borderId="0" xfId="19" applyNumberFormat="1" applyFont="1" applyFill="1" applyAlignment="1">
      <alignment horizontal="center"/>
    </xf>
    <xf numFmtId="0" fontId="3" fillId="0" borderId="1" xfId="25" applyFill="1" applyAlignment="1">
      <alignment horizontal="left"/>
    </xf>
    <xf numFmtId="171" fontId="27" fillId="6" borderId="1" xfId="8" applyFont="1" applyFill="1" applyBorder="1" applyProtection="1">
      <protection locked="0"/>
    </xf>
    <xf numFmtId="171" fontId="27" fillId="0" borderId="1" xfId="8" applyFont="1" applyBorder="1" applyProtection="1">
      <protection locked="0"/>
    </xf>
    <xf numFmtId="0" fontId="4" fillId="0" borderId="0" xfId="11" applyNumberFormat="1" applyFont="1" applyFill="1" applyBorder="1" applyAlignment="1">
      <alignment horizontal="left"/>
    </xf>
    <xf numFmtId="171" fontId="27" fillId="0" borderId="0" xfId="24" applyNumberFormat="1" applyFill="1" applyBorder="1">
      <protection locked="0"/>
    </xf>
    <xf numFmtId="0" fontId="3" fillId="0" borderId="0" xfId="25" applyFill="1" applyBorder="1" applyAlignment="1">
      <alignment horizontal="left"/>
    </xf>
    <xf numFmtId="0" fontId="30" fillId="0" borderId="0" xfId="19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0" fillId="0" borderId="0" xfId="19" applyFill="1" applyBorder="1">
      <alignment horizontal="left"/>
    </xf>
    <xf numFmtId="0" fontId="4" fillId="0" borderId="0" xfId="0" applyFont="1" applyBorder="1"/>
    <xf numFmtId="15" fontId="4" fillId="0" borderId="0" xfId="8" applyNumberFormat="1" applyFont="1" applyFill="1" applyBorder="1" applyProtection="1">
      <protection locked="0"/>
    </xf>
    <xf numFmtId="174" fontId="4" fillId="0" borderId="0" xfId="3" applyFont="1" applyFill="1" applyBorder="1" applyAlignment="1" applyProtection="1">
      <alignment horizontal="center"/>
      <protection locked="0"/>
    </xf>
    <xf numFmtId="175" fontId="4" fillId="6" borderId="0" xfId="12" applyFont="1" applyFill="1" applyBorder="1" applyAlignment="1" applyProtection="1">
      <alignment horizontal="center"/>
      <protection locked="0"/>
    </xf>
    <xf numFmtId="1" fontId="4" fillId="0" borderId="0" xfId="11" applyNumberFormat="1" applyFont="1" applyFill="1" applyBorder="1">
      <alignment horizontal="centerContinuous" wrapText="1"/>
    </xf>
    <xf numFmtId="179" fontId="4" fillId="0" borderId="0" xfId="11" applyNumberFormat="1" applyFont="1" applyFill="1" applyBorder="1">
      <alignment horizontal="centerContinuous" wrapText="1"/>
    </xf>
    <xf numFmtId="15" fontId="4" fillId="0" borderId="0" xfId="11" applyNumberFormat="1" applyFont="1" applyFill="1" applyBorder="1">
      <alignment horizontal="centerContinuous" wrapText="1"/>
    </xf>
    <xf numFmtId="169" fontId="4" fillId="0" borderId="0" xfId="11" applyNumberFormat="1" applyFont="1" applyFill="1" applyBorder="1">
      <alignment horizontal="centerContinuous" wrapText="1"/>
    </xf>
    <xf numFmtId="10" fontId="4" fillId="0" borderId="0" xfId="11" applyNumberFormat="1" applyFont="1" applyFill="1" applyBorder="1">
      <alignment horizontal="centerContinuous" wrapText="1"/>
    </xf>
    <xf numFmtId="0" fontId="13" fillId="0" borderId="14" xfId="11" applyFill="1" applyBorder="1" applyAlignment="1">
      <alignment horizontal="left"/>
    </xf>
    <xf numFmtId="174" fontId="27" fillId="0" borderId="1" xfId="24" applyNumberFormat="1" applyFill="1">
      <protection locked="0"/>
    </xf>
    <xf numFmtId="183" fontId="15" fillId="0" borderId="14" xfId="8" applyNumberFormat="1" applyFont="1" applyFill="1" applyBorder="1" applyProtection="1">
      <protection locked="0"/>
    </xf>
    <xf numFmtId="183" fontId="27" fillId="0" borderId="1" xfId="24" applyNumberFormat="1" applyFill="1">
      <protection locked="0"/>
    </xf>
    <xf numFmtId="0" fontId="4" fillId="0" borderId="0" xfId="0" applyNumberFormat="1" applyFont="1"/>
    <xf numFmtId="49" fontId="31" fillId="0" borderId="0" xfId="19" applyFont="1" applyFill="1">
      <alignment horizontal="left"/>
    </xf>
    <xf numFmtId="10" fontId="27" fillId="0" borderId="1" xfId="24" applyNumberFormat="1" applyFill="1">
      <protection locked="0"/>
    </xf>
    <xf numFmtId="10" fontId="27" fillId="0" borderId="15" xfId="24" applyNumberFormat="1" applyFill="1" applyBorder="1">
      <protection locked="0"/>
    </xf>
    <xf numFmtId="1" fontId="4" fillId="0" borderId="1" xfId="8" applyNumberFormat="1" applyFont="1" applyFill="1" applyBorder="1" applyAlignment="1" applyProtection="1">
      <alignment horizontal="left"/>
      <protection locked="0"/>
    </xf>
    <xf numFmtId="0" fontId="32" fillId="0" borderId="0" xfId="19" applyNumberFormat="1" applyFont="1" applyFill="1" applyAlignment="1">
      <alignment horizontal="center"/>
    </xf>
    <xf numFmtId="49" fontId="33" fillId="0" borderId="0" xfId="18" applyFont="1" applyAlignment="1">
      <alignment horizontal="left"/>
    </xf>
    <xf numFmtId="49" fontId="33" fillId="0" borderId="0" xfId="18" applyFont="1"/>
    <xf numFmtId="49" fontId="33" fillId="6" borderId="0" xfId="18" applyFont="1" applyFill="1" applyAlignment="1">
      <alignment horizontal="left"/>
    </xf>
    <xf numFmtId="0" fontId="33" fillId="0" borderId="0" xfId="19" applyNumberFormat="1" applyFont="1" applyFill="1" applyAlignment="1">
      <alignment horizontal="center"/>
    </xf>
    <xf numFmtId="9" fontId="4" fillId="0" borderId="0" xfId="0" applyNumberFormat="1" applyFont="1"/>
    <xf numFmtId="1" fontId="4" fillId="0" borderId="0" xfId="0" applyNumberFormat="1" applyFont="1"/>
    <xf numFmtId="10" fontId="27" fillId="0" borderId="0" xfId="24" applyNumberFormat="1" applyFill="1" applyBorder="1">
      <protection locked="0"/>
    </xf>
    <xf numFmtId="1" fontId="15" fillId="0" borderId="0" xfId="8" applyNumberFormat="1" applyFont="1" applyFill="1" applyBorder="1" applyAlignment="1" applyProtection="1">
      <alignment horizontal="center"/>
      <protection locked="0"/>
    </xf>
    <xf numFmtId="1" fontId="34" fillId="0" borderId="0" xfId="8" applyNumberFormat="1" applyFont="1" applyFill="1" applyBorder="1" applyAlignment="1" applyProtection="1">
      <alignment horizontal="left"/>
      <protection locked="0"/>
    </xf>
    <xf numFmtId="0" fontId="27" fillId="0" borderId="1" xfId="24" applyNumberFormat="1" applyFill="1">
      <protection locked="0"/>
    </xf>
    <xf numFmtId="1" fontId="27" fillId="0" borderId="1" xfId="24" applyNumberFormat="1" applyFill="1">
      <protection locked="0"/>
    </xf>
    <xf numFmtId="183" fontId="32" fillId="0" borderId="0" xfId="19" applyNumberFormat="1" applyFont="1" applyFill="1" applyBorder="1" applyAlignment="1">
      <alignment horizontal="center"/>
    </xf>
    <xf numFmtId="0" fontId="32" fillId="0" borderId="0" xfId="19" applyNumberFormat="1" applyFont="1" applyFill="1" applyBorder="1" applyAlignment="1">
      <alignment horizontal="center"/>
    </xf>
    <xf numFmtId="0" fontId="0" fillId="38" borderId="0" xfId="0" applyFill="1"/>
    <xf numFmtId="171" fontId="27" fillId="0" borderId="1" xfId="8" applyFont="1" applyFill="1" applyBorder="1" applyProtection="1">
      <protection locked="0"/>
    </xf>
    <xf numFmtId="171" fontId="27" fillId="6" borderId="1" xfId="24" applyNumberFormat="1" applyFill="1">
      <protection locked="0"/>
    </xf>
    <xf numFmtId="0" fontId="13" fillId="6" borderId="1" xfId="11" applyFill="1">
      <alignment horizontal="centerContinuous" wrapText="1"/>
    </xf>
    <xf numFmtId="171" fontId="1" fillId="6" borderId="1" xfId="8" applyFont="1" applyFill="1" applyBorder="1" applyProtection="1">
      <protection locked="0"/>
    </xf>
    <xf numFmtId="183" fontId="4" fillId="6" borderId="1" xfId="8" applyNumberFormat="1" applyFont="1" applyFill="1" applyBorder="1" applyProtection="1">
      <protection locked="0"/>
    </xf>
    <xf numFmtId="9" fontId="27" fillId="6" borderId="1" xfId="24" applyNumberFormat="1" applyFill="1">
      <protection locked="0"/>
    </xf>
    <xf numFmtId="0" fontId="2" fillId="38" borderId="0" xfId="0" applyFont="1" applyFill="1"/>
    <xf numFmtId="0" fontId="35" fillId="38" borderId="0" xfId="0" applyFont="1" applyFill="1"/>
    <xf numFmtId="0" fontId="35" fillId="38" borderId="0" xfId="0" quotePrefix="1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36" fillId="38" borderId="0" xfId="5" applyFont="1" applyFill="1" applyAlignment="1" applyProtection="1"/>
    <xf numFmtId="0" fontId="35" fillId="38" borderId="0" xfId="0" applyFont="1" applyFill="1" applyBorder="1"/>
    <xf numFmtId="0" fontId="35" fillId="38" borderId="0" xfId="25" applyFont="1" applyFill="1" applyBorder="1" applyAlignment="1">
      <alignment horizontal="left"/>
    </xf>
    <xf numFmtId="0" fontId="37" fillId="38" borderId="0" xfId="19" applyNumberFormat="1" applyFont="1" applyFill="1" applyBorder="1" applyAlignment="1">
      <alignment horizontal="center"/>
    </xf>
    <xf numFmtId="171" fontId="38" fillId="38" borderId="0" xfId="24" applyNumberFormat="1" applyFont="1" applyFill="1" applyBorder="1">
      <protection locked="0"/>
    </xf>
  </cellXfs>
  <cellStyles count="65">
    <cellStyle name="20% - Accent1" xfId="34" builtinId="30" hidden="1"/>
    <cellStyle name="20% - Accent2" xfId="38" builtinId="34" hidden="1"/>
    <cellStyle name="20% - Accent3" xfId="42" builtinId="38" hidden="1"/>
    <cellStyle name="20% - Accent4" xfId="46" builtinId="42" hidden="1"/>
    <cellStyle name="20% - Accent5" xfId="50" builtinId="46" hidden="1"/>
    <cellStyle name="20% - Accent6" xfId="54" builtinId="50" hidden="1"/>
    <cellStyle name="40% - Accent1" xfId="35" builtinId="31" hidden="1"/>
    <cellStyle name="40% - Accent2" xfId="39" builtinId="35" hidden="1"/>
    <cellStyle name="40% - Accent3" xfId="43" builtinId="39" hidden="1"/>
    <cellStyle name="40% - Accent4" xfId="47" builtinId="43" hidden="1"/>
    <cellStyle name="40% - Accent5" xfId="51" builtinId="47" hidden="1"/>
    <cellStyle name="40% - Accent6" xfId="55" builtinId="51" hidden="1"/>
    <cellStyle name="60% - Accent1" xfId="36" builtinId="32" hidden="1"/>
    <cellStyle name="60% - Accent2" xfId="40" builtinId="36" hidden="1"/>
    <cellStyle name="60% - Accent3" xfId="44" builtinId="40" hidden="1"/>
    <cellStyle name="60% - Accent4" xfId="48" builtinId="44" hidden="1"/>
    <cellStyle name="60% - Accent5" xfId="52" builtinId="48" hidden="1"/>
    <cellStyle name="60% - Accent6" xfId="56" builtinId="52" hidden="1"/>
    <cellStyle name="Accent1" xfId="33" builtinId="29" hidden="1"/>
    <cellStyle name="Accent2" xfId="37" builtinId="33" hidden="1"/>
    <cellStyle name="Accent3" xfId="41" builtinId="37" hidden="1"/>
    <cellStyle name="Accent4" xfId="45" builtinId="41" hidden="1"/>
    <cellStyle name="Accent5" xfId="49" builtinId="45" hidden="1"/>
    <cellStyle name="Accent6" xfId="53" builtinId="49" hidden="1"/>
    <cellStyle name="Bad" xfId="22" builtinId="27" hidden="1"/>
    <cellStyle name="Calculation" xfId="26" builtinId="22" hidden="1"/>
    <cellStyle name="Check Cell" xfId="28" builtinId="23" hidden="1"/>
    <cellStyle name="Comma" xfId="1" builtinId="3"/>
    <cellStyle name="Comma [0]" xfId="13" builtinId="6" hidden="1"/>
    <cellStyle name="Comma [0]" xfId="8" xr:uid="{00000000-0005-0000-0000-00001D000000}"/>
    <cellStyle name="Comma [1]" xfId="64" xr:uid="{00000000-0005-0000-0000-00001E000000}"/>
    <cellStyle name="Comma [2]" xfId="3" xr:uid="{00000000-0005-0000-0000-00001F000000}"/>
    <cellStyle name="Comma [4]" xfId="12" xr:uid="{00000000-0005-0000-0000-000020000000}"/>
    <cellStyle name="Currency" xfId="14" builtinId="4" hidden="1"/>
    <cellStyle name="Currency [0]" xfId="15" builtinId="7" hidden="1"/>
    <cellStyle name="Date (short)" xfId="63" xr:uid="{00000000-0005-0000-0000-000023000000}"/>
    <cellStyle name="Explanatory Text" xfId="31" builtinId="53" customBuiltin="1"/>
    <cellStyle name="Good" xfId="21" builtinId="26" hidden="1"/>
    <cellStyle name="Heading 1" xfId="17" builtinId="16" customBuiltin="1"/>
    <cellStyle name="Heading 1 2" xfId="6" xr:uid="{00000000-0005-0000-0000-000027000000}"/>
    <cellStyle name="Heading 2" xfId="18" builtinId="17" customBuiltin="1"/>
    <cellStyle name="Heading 3" xfId="19" builtinId="18" customBuiltin="1"/>
    <cellStyle name="Heading 3 2" xfId="7" xr:uid="{00000000-0005-0000-0000-00002A000000}"/>
    <cellStyle name="Heading 4" xfId="20" builtinId="19" hidden="1"/>
    <cellStyle name="Hyperlink" xfId="5" builtinId="8" customBuiltin="1"/>
    <cellStyle name="Input" xfId="24" builtinId="20" customBuiltin="1"/>
    <cellStyle name="Label" xfId="11" xr:uid="{00000000-0005-0000-0000-00002E000000}"/>
    <cellStyle name="Link" xfId="62" xr:uid="{00000000-0005-0000-0000-00002F000000}"/>
    <cellStyle name="Linked Cell" xfId="27" builtinId="24" hidden="1"/>
    <cellStyle name="Neutral" xfId="23" builtinId="28" hidden="1"/>
    <cellStyle name="Normal" xfId="0" builtinId="0"/>
    <cellStyle name="Note" xfId="30" builtinId="10" hidden="1"/>
    <cellStyle name="Output" xfId="25" builtinId="21" customBuiltin="1"/>
    <cellStyle name="Percent" xfId="2" builtinId="5"/>
    <cellStyle name="Percent [0]" xfId="10" xr:uid="{00000000-0005-0000-0000-000036000000}"/>
    <cellStyle name="Percent [1]" xfId="61" xr:uid="{00000000-0005-0000-0000-000037000000}"/>
    <cellStyle name="Percent [2]" xfId="9" xr:uid="{00000000-0005-0000-0000-000038000000}"/>
    <cellStyle name="Percent [3]" xfId="60" xr:uid="{00000000-0005-0000-0000-000039000000}"/>
    <cellStyle name="Rt border" xfId="59" xr:uid="{00000000-0005-0000-0000-00003A000000}"/>
    <cellStyle name="Text" xfId="58" xr:uid="{00000000-0005-0000-0000-00003B000000}"/>
    <cellStyle name="Title" xfId="16" builtinId="15" hidden="1"/>
    <cellStyle name="Title" xfId="4" xr:uid="{00000000-0005-0000-0000-00003D000000}"/>
    <cellStyle name="Total" xfId="32" builtinId="25" hidden="1"/>
    <cellStyle name="Warning Text" xfId="29" builtinId="11" hidden="1"/>
    <cellStyle name="Year" xfId="57" xr:uid="{00000000-0005-0000-0000-000040000000}"/>
  </cellStyles>
  <dxfs count="0"/>
  <tableStyles count="0" defaultTableStyle="TableStyleMedium9" defaultPivotStyle="PivotStyleLight16"/>
  <colors>
    <mruColors>
      <color rgb="FF8064A2"/>
      <color rgb="FFFF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1</xdr:col>
      <xdr:colOff>1220914</xdr:colOff>
      <xdr:row>1</xdr:row>
      <xdr:rowOff>893254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2816352" cy="850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6" name="Regulati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9639300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ddh\AppData\Local\Microsoft\Windows\INetCache\Content.Outlook\QT6O3AOA\Users\josephh\AppData\Local\Microsoft\Windows\INetCache\IE\I34ZW1K0\Financial-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penditure-model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Description"/>
      <sheetName val="Table of Contents"/>
      <sheetName val="Inputs"/>
      <sheetName val="GPB data"/>
      <sheetName val="Timing"/>
      <sheetName val="Diag"/>
      <sheetName val="RAB"/>
      <sheetName val="Tax"/>
      <sheetName val="BBAR"/>
      <sheetName val="Rev"/>
      <sheetName val="MAR"/>
      <sheetName val="Outputs"/>
      <sheetName val="Notes"/>
    </sheetNames>
    <sheetDataSet>
      <sheetData sheetId="0"/>
      <sheetData sheetId="1"/>
      <sheetData sheetId="2"/>
      <sheetData sheetId="3">
        <row r="3">
          <cell r="C3" t="str">
            <v>First Gas trans MDL</v>
          </cell>
        </row>
        <row r="24">
          <cell r="B24" t="str">
            <v>GasNet</v>
          </cell>
          <cell r="C24" t="str">
            <v>Powerco</v>
          </cell>
          <cell r="D24" t="str">
            <v>Vector</v>
          </cell>
          <cell r="E24" t="str">
            <v>First Gas distribution</v>
          </cell>
          <cell r="F24" t="str">
            <v>First Gas trans MDL</v>
          </cell>
          <cell r="G24" t="str">
            <v>First Gas trans Vct</v>
          </cell>
        </row>
      </sheetData>
      <sheetData sheetId="4">
        <row r="4">
          <cell r="C4">
            <v>5</v>
          </cell>
        </row>
        <row r="7">
          <cell r="B7">
            <v>6.2100000000000002E-2</v>
          </cell>
        </row>
        <row r="16">
          <cell r="B16" t="b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Data sources"/>
      <sheetName val="Inputs"/>
      <sheetName val="Policy Decisions and Settings"/>
      <sheetName val="Inflation"/>
      <sheetName val="TH - Data gathering"/>
      <sheetName val="Capital contributions"/>
      <sheetName val="Historic over or under spend"/>
      <sheetName val="Assessment - Capex"/>
      <sheetName val="Assessment - Opex"/>
      <sheetName val="Policy"/>
      <sheetName val="Cost of Finance Adjustment"/>
      <sheetName val="Totals"/>
      <sheetName val="Outputs"/>
      <sheetName val="Allowance vs Actuals"/>
      <sheetName val="Reflation inputs"/>
      <sheetName val="Reflation Calculations"/>
      <sheetName val="Reflation outputs"/>
      <sheetName val="Chart book"/>
      <sheetName val="CB 3-8 Exp fcast"/>
      <sheetName val="CB 4-7-10 Accept"/>
      <sheetName val="CB 9 Hist"/>
      <sheetName val="CB 17-18 Ind tot comp"/>
      <sheetName val="CB 2017 feeder"/>
      <sheetName val="CB Att D"/>
    </sheetNames>
    <sheetDataSet>
      <sheetData sheetId="0"/>
      <sheetData sheetId="1"/>
      <sheetData sheetId="2"/>
      <sheetData sheetId="3"/>
      <sheetData sheetId="4">
        <row r="88">
          <cell r="F88">
            <v>194</v>
          </cell>
          <cell r="G88">
            <v>165</v>
          </cell>
          <cell r="H88">
            <v>197</v>
          </cell>
          <cell r="I88">
            <v>220</v>
          </cell>
          <cell r="J88">
            <v>220</v>
          </cell>
          <cell r="K88">
            <v>220</v>
          </cell>
          <cell r="L88">
            <v>220</v>
          </cell>
          <cell r="M88">
            <v>220</v>
          </cell>
        </row>
        <row r="93">
          <cell r="F93">
            <v>882</v>
          </cell>
          <cell r="G93">
            <v>1083</v>
          </cell>
          <cell r="H93">
            <v>1287</v>
          </cell>
          <cell r="I93">
            <v>1000</v>
          </cell>
          <cell r="J93">
            <v>1000</v>
          </cell>
          <cell r="K93">
            <v>1000</v>
          </cell>
          <cell r="L93">
            <v>1000</v>
          </cell>
          <cell r="M93">
            <v>1000</v>
          </cell>
        </row>
        <row r="102">
          <cell r="F102">
            <v>8379</v>
          </cell>
          <cell r="G102">
            <v>7333</v>
          </cell>
          <cell r="H102">
            <v>7399</v>
          </cell>
          <cell r="I102">
            <v>7620</v>
          </cell>
          <cell r="J102">
            <v>7897</v>
          </cell>
          <cell r="K102">
            <v>8113</v>
          </cell>
          <cell r="L102">
            <v>8278</v>
          </cell>
          <cell r="M102">
            <v>8481</v>
          </cell>
        </row>
        <row r="111">
          <cell r="F111">
            <v>2941</v>
          </cell>
          <cell r="G111">
            <v>2045</v>
          </cell>
          <cell r="H111">
            <v>1824</v>
          </cell>
          <cell r="I111">
            <v>4343</v>
          </cell>
          <cell r="J111">
            <v>2457</v>
          </cell>
          <cell r="K111">
            <v>2489</v>
          </cell>
          <cell r="L111">
            <v>2780</v>
          </cell>
          <cell r="M111">
            <v>868</v>
          </cell>
        </row>
        <row r="120">
          <cell r="F120">
            <v>6658</v>
          </cell>
          <cell r="G120">
            <v>12885</v>
          </cell>
          <cell r="H120">
            <v>6185</v>
          </cell>
          <cell r="I120">
            <v>5877</v>
          </cell>
          <cell r="J120">
            <v>5569</v>
          </cell>
          <cell r="K120">
            <v>5261</v>
          </cell>
          <cell r="L120">
            <v>4928</v>
          </cell>
          <cell r="M120">
            <v>4620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EDB templat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9"/>
  <sheetViews>
    <sheetView showGridLines="0" tabSelected="1" view="pageBreakPreview" zoomScaleNormal="100" zoomScaleSheetLayoutView="100" workbookViewId="0"/>
  </sheetViews>
  <sheetFormatPr defaultColWidth="9.1328125" defaultRowHeight="14.25" x14ac:dyDescent="0.45"/>
  <cols>
    <col min="1" max="1" width="26.59765625" customWidth="1"/>
    <col min="2" max="2" width="43.1328125" customWidth="1"/>
    <col min="3" max="3" width="32.73046875" customWidth="1"/>
    <col min="4" max="4" width="32.265625" customWidth="1"/>
  </cols>
  <sheetData>
    <row r="1" spans="1:4" ht="15" customHeight="1" x14ac:dyDescent="0.45">
      <c r="A1" s="10"/>
      <c r="B1" s="10"/>
      <c r="C1" s="10"/>
      <c r="D1" s="10"/>
    </row>
    <row r="2" spans="1:4" ht="189" customHeight="1" x14ac:dyDescent="0.75">
      <c r="A2" s="28"/>
      <c r="B2" s="10"/>
      <c r="C2" s="10"/>
      <c r="D2" s="10"/>
    </row>
    <row r="3" spans="1:4" ht="22.5" customHeight="1" x14ac:dyDescent="0.7">
      <c r="A3" s="38" t="s">
        <v>13</v>
      </c>
      <c r="B3" s="37"/>
      <c r="C3" s="37"/>
      <c r="D3" s="37"/>
    </row>
    <row r="4" spans="1:4" ht="22.5" customHeight="1" x14ac:dyDescent="0.7">
      <c r="A4" s="38" t="s">
        <v>28</v>
      </c>
      <c r="B4" s="37"/>
      <c r="C4" s="37"/>
      <c r="D4" s="37"/>
    </row>
    <row r="5" spans="1:4" ht="22.5" customHeight="1" x14ac:dyDescent="0.7">
      <c r="A5" s="38" t="s">
        <v>96</v>
      </c>
      <c r="B5" s="37"/>
      <c r="C5" s="37"/>
      <c r="D5" s="37"/>
    </row>
    <row r="6" spans="1:4" s="11" customFormat="1" ht="22.5" customHeight="1" x14ac:dyDescent="0.7">
      <c r="A6" s="38"/>
      <c r="B6" s="6"/>
      <c r="C6" s="6"/>
      <c r="D6" s="37"/>
    </row>
    <row r="7" spans="1:4" ht="42" customHeight="1" x14ac:dyDescent="0.45">
      <c r="A7" s="10"/>
      <c r="B7" s="6"/>
      <c r="C7" s="6"/>
      <c r="D7" s="10"/>
    </row>
    <row r="8" spans="1:4" ht="15" customHeight="1" x14ac:dyDescent="0.45">
      <c r="A8" s="10"/>
      <c r="B8" s="10"/>
      <c r="C8" s="10"/>
      <c r="D8" s="10"/>
    </row>
    <row r="9" spans="1:4" ht="15" customHeight="1" x14ac:dyDescent="0.45">
      <c r="A9" s="10"/>
      <c r="B9" s="10"/>
      <c r="C9" s="10"/>
      <c r="D9" s="10"/>
    </row>
    <row r="10" spans="1:4" ht="15" customHeight="1" x14ac:dyDescent="0.45">
      <c r="A10" s="10"/>
      <c r="B10" s="10"/>
      <c r="C10" s="10"/>
      <c r="D10" s="10"/>
    </row>
    <row r="11" spans="1:4" ht="15" customHeight="1" x14ac:dyDescent="0.45">
      <c r="A11" s="10"/>
      <c r="B11" s="10"/>
      <c r="C11" s="10"/>
      <c r="D11" s="10"/>
    </row>
    <row r="12" spans="1:4" ht="15" customHeight="1" x14ac:dyDescent="0.45">
      <c r="A12" s="10"/>
      <c r="B12" s="10"/>
      <c r="C12" s="10"/>
      <c r="D12" s="10"/>
    </row>
    <row r="13" spans="1:4" ht="15" customHeight="1" x14ac:dyDescent="0.45">
      <c r="A13" s="10"/>
      <c r="B13" s="10"/>
      <c r="C13" s="10"/>
      <c r="D13" s="10"/>
    </row>
    <row r="14" spans="1:4" ht="15" customHeight="1" x14ac:dyDescent="0.45">
      <c r="A14" s="10"/>
      <c r="B14" s="10"/>
      <c r="C14" s="10"/>
      <c r="D14" s="10"/>
    </row>
    <row r="15" spans="1:4" ht="15" customHeight="1" x14ac:dyDescent="0.45">
      <c r="A15" s="10"/>
      <c r="B15" s="10"/>
      <c r="C15" s="10"/>
      <c r="D15" s="10"/>
    </row>
    <row r="16" spans="1:4" ht="15" customHeight="1" x14ac:dyDescent="0.45">
      <c r="A16" s="10"/>
      <c r="B16" s="10"/>
      <c r="C16" s="10"/>
      <c r="D16" s="10"/>
    </row>
    <row r="17" spans="1:4" ht="15" customHeight="1" x14ac:dyDescent="0.45">
      <c r="A17" s="41" t="s">
        <v>97</v>
      </c>
      <c r="B17" s="37"/>
      <c r="C17" s="37"/>
      <c r="D17" s="37"/>
    </row>
    <row r="18" spans="1:4" ht="15" customHeight="1" x14ac:dyDescent="0.45">
      <c r="A18" s="10"/>
      <c r="B18" s="10"/>
      <c r="C18" s="10"/>
      <c r="D18" s="10"/>
    </row>
    <row r="19" spans="1:4" x14ac:dyDescent="0.45">
      <c r="A19" s="6"/>
      <c r="B19" s="6"/>
      <c r="C19" s="6"/>
      <c r="D19" s="6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D7"/>
  <sheetViews>
    <sheetView showGridLines="0" view="pageBreakPreview" zoomScaleNormal="100" zoomScaleSheetLayoutView="100" workbookViewId="0"/>
  </sheetViews>
  <sheetFormatPr defaultColWidth="9.1328125" defaultRowHeight="14.25" x14ac:dyDescent="0.45"/>
  <cols>
    <col min="2" max="2" width="19.86328125" customWidth="1"/>
    <col min="3" max="3" width="35.1328125" customWidth="1"/>
    <col min="4" max="4" width="5" customWidth="1"/>
    <col min="5" max="5" width="6.1328125" customWidth="1"/>
    <col min="6" max="6" width="9" customWidth="1"/>
    <col min="7" max="7" width="6.3984375" customWidth="1"/>
    <col min="8" max="15" width="12.59765625" customWidth="1"/>
    <col min="17" max="17" width="22.3984375" customWidth="1"/>
  </cols>
  <sheetData>
    <row r="1" spans="1:4" ht="39.950000000000003" customHeight="1" x14ac:dyDescent="0.45">
      <c r="A1" s="30" t="s">
        <v>14</v>
      </c>
      <c r="B1" s="10"/>
      <c r="C1" s="10"/>
      <c r="D1" s="10"/>
    </row>
    <row r="2" spans="1:4" x14ac:dyDescent="0.45">
      <c r="A2" s="10"/>
      <c r="B2" s="10"/>
      <c r="C2" s="10"/>
      <c r="D2" s="10"/>
    </row>
    <row r="3" spans="1:4" ht="14.65" thickBot="1" x14ac:dyDescent="0.5">
      <c r="A3" s="10"/>
      <c r="B3" s="10"/>
      <c r="C3" s="10"/>
      <c r="D3" s="10"/>
    </row>
    <row r="4" spans="1:4" ht="15.75" x14ac:dyDescent="0.5">
      <c r="A4" s="10"/>
      <c r="B4" s="31" t="s">
        <v>15</v>
      </c>
      <c r="C4" s="33" t="s">
        <v>16</v>
      </c>
      <c r="D4" s="10"/>
    </row>
    <row r="5" spans="1:4" x14ac:dyDescent="0.45">
      <c r="A5" s="10"/>
      <c r="B5" s="32" t="s">
        <v>17</v>
      </c>
      <c r="C5" s="34" t="s">
        <v>20</v>
      </c>
      <c r="D5" s="10"/>
    </row>
    <row r="6" spans="1:4" x14ac:dyDescent="0.45">
      <c r="A6" s="10"/>
      <c r="B6" s="35" t="s">
        <v>18</v>
      </c>
      <c r="C6" s="36" t="s">
        <v>18</v>
      </c>
      <c r="D6" s="10"/>
    </row>
    <row r="7" spans="1:4" s="40" customFormat="1" ht="14.65" thickBot="1" x14ac:dyDescent="0.5">
      <c r="B7" s="42" t="s">
        <v>19</v>
      </c>
      <c r="C7" s="43" t="s">
        <v>26</v>
      </c>
    </row>
  </sheetData>
  <sheetProtection formatColumns="0" formatRows="0"/>
  <hyperlinks>
    <hyperlink ref="C5" location="'Inputs'!$A$1" tooltip="Section title. Click once to follow" display="Inputs to the step and trend model" xr:uid="{00000000-0004-0000-0200-000000000000}"/>
    <hyperlink ref="C6" location="'Calculations'!$A$1" tooltip="Section title. Click once to follow" display="Calculations" xr:uid="{00000000-0004-0000-0200-000001000000}"/>
    <hyperlink ref="C7" location="'Output'!$A$1" tooltip="Section title. Click once to follow" display="Opex expenditure allowance (nominal $000)" xr:uid="{00000000-0004-0000-0200-000002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99"/>
  <sheetViews>
    <sheetView showGridLines="0" view="pageBreakPreview" zoomScaleNormal="100" zoomScaleSheetLayoutView="100" workbookViewId="0"/>
  </sheetViews>
  <sheetFormatPr defaultRowHeight="14.25" x14ac:dyDescent="0.45"/>
  <cols>
    <col min="1" max="1" width="14.73046875" customWidth="1"/>
    <col min="2" max="2" width="22.86328125" customWidth="1"/>
    <col min="3" max="5" width="14.265625" customWidth="1"/>
    <col min="6" max="6" width="17.06640625" customWidth="1"/>
    <col min="7" max="7" width="17.265625" bestFit="1" customWidth="1"/>
    <col min="8" max="8" width="11" customWidth="1"/>
    <col min="12" max="16384" width="9.06640625" style="98"/>
  </cols>
  <sheetData>
    <row r="1" spans="1:15" ht="25.5" x14ac:dyDescent="0.75">
      <c r="A1" s="29" t="s">
        <v>20</v>
      </c>
      <c r="L1" s="95" t="s">
        <v>65</v>
      </c>
      <c r="M1" s="88"/>
      <c r="N1" s="88"/>
      <c r="O1" s="88"/>
    </row>
    <row r="2" spans="1:15" x14ac:dyDescent="0.45">
      <c r="E2" t="s">
        <v>58</v>
      </c>
      <c r="L2" s="88"/>
      <c r="M2" s="88"/>
      <c r="N2" s="88"/>
      <c r="O2" s="88"/>
    </row>
    <row r="3" spans="1:15" ht="18" x14ac:dyDescent="0.55000000000000004">
      <c r="A3" s="40"/>
      <c r="B3" s="20" t="s">
        <v>55</v>
      </c>
      <c r="C3" s="40"/>
      <c r="D3" s="45" t="s">
        <v>56</v>
      </c>
      <c r="E3" s="45" t="s">
        <v>56</v>
      </c>
      <c r="F3" s="45" t="s">
        <v>57</v>
      </c>
      <c r="G3" s="40"/>
      <c r="H3" s="40"/>
      <c r="I3" s="40"/>
      <c r="J3" s="40"/>
      <c r="K3" s="40"/>
      <c r="L3" s="88"/>
      <c r="M3" s="88"/>
      <c r="N3" s="88"/>
      <c r="O3" s="88"/>
    </row>
    <row r="4" spans="1:15" x14ac:dyDescent="0.45">
      <c r="B4" s="3"/>
      <c r="H4" s="4"/>
      <c r="L4" s="96"/>
      <c r="M4" s="96"/>
      <c r="N4" s="96"/>
      <c r="O4" s="96"/>
    </row>
    <row r="5" spans="1:15" ht="18" x14ac:dyDescent="0.55000000000000004">
      <c r="B5" s="20" t="s">
        <v>0</v>
      </c>
      <c r="L5" s="96"/>
      <c r="M5" s="96"/>
      <c r="N5" s="96"/>
      <c r="O5" s="96"/>
    </row>
    <row r="6" spans="1:15" x14ac:dyDescent="0.45">
      <c r="B6" s="7" t="s">
        <v>25</v>
      </c>
      <c r="L6" s="96"/>
      <c r="M6" s="96"/>
      <c r="N6" s="96"/>
      <c r="O6" s="96"/>
    </row>
    <row r="7" spans="1:15" x14ac:dyDescent="0.45">
      <c r="B7" s="23" t="s">
        <v>21</v>
      </c>
      <c r="C7" s="26">
        <v>0</v>
      </c>
      <c r="L7" s="96"/>
      <c r="M7" s="96"/>
      <c r="N7" s="96"/>
      <c r="O7" s="96"/>
    </row>
    <row r="8" spans="1:15" x14ac:dyDescent="0.45">
      <c r="B8" s="2"/>
      <c r="L8" s="96"/>
      <c r="M8" s="96"/>
      <c r="N8" s="96"/>
      <c r="O8" s="96"/>
    </row>
    <row r="9" spans="1:15" ht="18" x14ac:dyDescent="0.55000000000000004">
      <c r="A9" s="40"/>
      <c r="B9" s="20" t="s">
        <v>46</v>
      </c>
      <c r="C9" s="40"/>
      <c r="D9" s="40"/>
      <c r="E9" s="40"/>
      <c r="F9" s="40"/>
      <c r="G9" s="40"/>
      <c r="H9" s="40"/>
      <c r="I9" s="40"/>
      <c r="J9" s="40"/>
      <c r="K9" s="40"/>
      <c r="L9" s="96"/>
      <c r="M9" s="96"/>
      <c r="N9" s="96"/>
      <c r="O9" s="96"/>
    </row>
    <row r="10" spans="1:15" x14ac:dyDescent="0.45">
      <c r="A10" s="40"/>
      <c r="B10" s="7" t="s">
        <v>25</v>
      </c>
      <c r="C10" s="40"/>
      <c r="D10" s="40"/>
      <c r="E10" s="40"/>
      <c r="F10" s="40"/>
      <c r="G10" s="40"/>
      <c r="H10" s="40"/>
      <c r="I10" s="40"/>
      <c r="J10" s="40"/>
      <c r="K10" s="40"/>
      <c r="L10" s="96"/>
      <c r="M10" s="96"/>
      <c r="N10" s="96"/>
      <c r="O10" s="96"/>
    </row>
    <row r="11" spans="1:15" ht="15.4" customHeight="1" x14ac:dyDescent="0.45">
      <c r="A11" s="40"/>
      <c r="B11" s="23" t="s">
        <v>31</v>
      </c>
      <c r="C11" s="94">
        <v>0.5</v>
      </c>
      <c r="D11" s="40"/>
      <c r="E11" s="40"/>
      <c r="F11" s="40"/>
      <c r="G11" s="40"/>
      <c r="H11" s="40"/>
      <c r="I11" s="40"/>
      <c r="J11" s="40"/>
      <c r="K11" s="40"/>
      <c r="L11" s="96"/>
      <c r="M11" s="96"/>
      <c r="N11" s="96"/>
      <c r="O11" s="96"/>
    </row>
    <row r="12" spans="1:15" ht="13.9" customHeight="1" x14ac:dyDescent="0.45">
      <c r="A12" s="40"/>
      <c r="B12" s="23" t="s">
        <v>32</v>
      </c>
      <c r="C12" s="94">
        <f>1-C11</f>
        <v>0.5</v>
      </c>
      <c r="D12" s="40"/>
      <c r="E12" s="40"/>
      <c r="F12" s="40"/>
      <c r="G12" s="40"/>
      <c r="H12" s="40"/>
      <c r="I12" s="40"/>
      <c r="J12" s="40"/>
      <c r="K12" s="40"/>
      <c r="L12" s="96"/>
      <c r="M12" s="96"/>
      <c r="N12" s="96"/>
      <c r="O12" s="96"/>
    </row>
    <row r="13" spans="1:15" x14ac:dyDescent="0.45">
      <c r="A13" s="40"/>
      <c r="B13" s="2"/>
      <c r="C13" s="40"/>
      <c r="D13" s="40"/>
      <c r="E13" s="40"/>
      <c r="F13" s="40"/>
      <c r="G13" s="40"/>
      <c r="H13" s="40"/>
      <c r="I13" s="40"/>
      <c r="J13" s="40"/>
      <c r="K13" s="40"/>
      <c r="L13" s="96"/>
      <c r="M13" s="96"/>
      <c r="N13" s="96"/>
      <c r="O13" s="96"/>
    </row>
    <row r="14" spans="1:15" x14ac:dyDescent="0.45">
      <c r="A14" s="40"/>
      <c r="B14" s="2"/>
      <c r="C14" s="40"/>
      <c r="D14" s="40"/>
      <c r="E14" s="40"/>
      <c r="F14" s="40"/>
      <c r="G14" s="40"/>
      <c r="H14" s="40"/>
      <c r="I14" s="40"/>
      <c r="J14" s="40"/>
      <c r="K14" s="40"/>
      <c r="L14" s="96"/>
      <c r="M14" s="96"/>
      <c r="N14" s="96"/>
      <c r="O14" s="96"/>
    </row>
    <row r="15" spans="1:15" ht="18" x14ac:dyDescent="0.55000000000000004">
      <c r="B15" s="20" t="s">
        <v>1</v>
      </c>
      <c r="L15" s="96"/>
      <c r="M15" s="96"/>
      <c r="N15" s="96"/>
      <c r="O15" s="96"/>
    </row>
    <row r="16" spans="1:15" x14ac:dyDescent="0.45">
      <c r="B16" s="7" t="s">
        <v>68</v>
      </c>
      <c r="L16" s="96"/>
      <c r="M16" s="96"/>
      <c r="N16" s="96"/>
      <c r="O16" s="96"/>
    </row>
    <row r="17" spans="2:15" x14ac:dyDescent="0.45">
      <c r="B17" s="15"/>
      <c r="C17" s="24" t="s">
        <v>27</v>
      </c>
      <c r="D17" s="24" t="s">
        <v>3</v>
      </c>
      <c r="E17" s="24" t="s">
        <v>6</v>
      </c>
      <c r="F17" s="24" t="s">
        <v>9</v>
      </c>
      <c r="G17" s="24" t="s">
        <v>10</v>
      </c>
      <c r="L17" s="96"/>
      <c r="M17" s="96"/>
      <c r="N17" s="96"/>
      <c r="O17" s="96"/>
    </row>
    <row r="18" spans="2:15" x14ac:dyDescent="0.45">
      <c r="B18" s="91" t="s">
        <v>22</v>
      </c>
      <c r="C18" s="45">
        <v>0.48120000000000002</v>
      </c>
      <c r="D18" s="45">
        <v>0.48120000000000002</v>
      </c>
      <c r="E18" s="45">
        <v>0.48120000000000002</v>
      </c>
      <c r="F18" s="45">
        <v>0.48120000000000002</v>
      </c>
      <c r="G18" s="45">
        <v>0</v>
      </c>
      <c r="L18" s="96"/>
      <c r="M18" s="100"/>
      <c r="N18" s="96"/>
      <c r="O18" s="96"/>
    </row>
    <row r="19" spans="2:15" x14ac:dyDescent="0.45">
      <c r="L19" s="96"/>
      <c r="M19" s="96"/>
      <c r="N19" s="96"/>
      <c r="O19" s="96"/>
    </row>
    <row r="20" spans="2:15" x14ac:dyDescent="0.45">
      <c r="L20" s="96"/>
      <c r="M20" s="96"/>
      <c r="N20" s="96"/>
      <c r="O20" s="96"/>
    </row>
    <row r="21" spans="2:15" ht="18" x14ac:dyDescent="0.55000000000000004">
      <c r="B21" s="20" t="s">
        <v>2</v>
      </c>
      <c r="L21" s="96"/>
      <c r="M21" s="96"/>
      <c r="N21" s="96"/>
      <c r="O21" s="96"/>
    </row>
    <row r="22" spans="2:15" x14ac:dyDescent="0.45">
      <c r="B22" s="7" t="s">
        <v>25</v>
      </c>
      <c r="L22" s="96"/>
      <c r="M22" s="96"/>
      <c r="N22" s="96"/>
      <c r="O22" s="96"/>
    </row>
    <row r="23" spans="2:15" x14ac:dyDescent="0.45">
      <c r="B23" s="15"/>
      <c r="C23" s="24" t="s">
        <v>27</v>
      </c>
      <c r="D23" s="24" t="s">
        <v>3</v>
      </c>
      <c r="E23" s="24" t="s">
        <v>6</v>
      </c>
      <c r="F23" s="24" t="s">
        <v>9</v>
      </c>
      <c r="G23" s="24" t="s">
        <v>10</v>
      </c>
      <c r="L23" s="96"/>
      <c r="M23" s="96"/>
      <c r="N23" s="96"/>
      <c r="O23" s="96"/>
    </row>
    <row r="24" spans="2:15" x14ac:dyDescent="0.45">
      <c r="B24" s="91" t="s">
        <v>22</v>
      </c>
      <c r="C24" s="45">
        <v>0.48120000000000002</v>
      </c>
      <c r="D24" s="45">
        <v>0.48120000000000002</v>
      </c>
      <c r="E24" s="45">
        <v>0.48120000000000002</v>
      </c>
      <c r="F24" s="45">
        <v>0.48120000000000002</v>
      </c>
      <c r="G24" s="45">
        <v>0</v>
      </c>
      <c r="L24" s="96"/>
      <c r="M24" s="96"/>
      <c r="N24" s="96"/>
      <c r="O24" s="96"/>
    </row>
    <row r="25" spans="2:15" x14ac:dyDescent="0.45">
      <c r="L25" s="96"/>
      <c r="M25" s="96"/>
      <c r="N25" s="96"/>
      <c r="O25" s="96"/>
    </row>
    <row r="26" spans="2:15" ht="18" x14ac:dyDescent="0.55000000000000004">
      <c r="B26" s="20" t="s">
        <v>11</v>
      </c>
      <c r="E26" s="9"/>
      <c r="L26" s="96"/>
      <c r="M26" s="96"/>
      <c r="N26" s="96"/>
      <c r="O26" s="96"/>
    </row>
    <row r="27" spans="2:15" x14ac:dyDescent="0.45">
      <c r="L27" s="96"/>
      <c r="M27" s="96"/>
      <c r="N27" s="96"/>
      <c r="O27" s="96"/>
    </row>
    <row r="28" spans="2:15" x14ac:dyDescent="0.45">
      <c r="B28" s="15"/>
      <c r="C28" s="17" t="s">
        <v>27</v>
      </c>
      <c r="D28" s="17" t="s">
        <v>3</v>
      </c>
      <c r="E28" s="17" t="s">
        <v>6</v>
      </c>
      <c r="F28" s="17" t="s">
        <v>9</v>
      </c>
      <c r="G28" s="17" t="s">
        <v>7</v>
      </c>
      <c r="L28" s="96"/>
      <c r="M28" s="96"/>
      <c r="N28" s="96"/>
      <c r="O28" s="96"/>
    </row>
    <row r="29" spans="2:15" x14ac:dyDescent="0.45">
      <c r="B29" s="21">
        <v>2021</v>
      </c>
      <c r="C29" s="92"/>
      <c r="D29" s="92"/>
      <c r="E29" s="92"/>
      <c r="F29" s="92"/>
      <c r="G29" s="92"/>
      <c r="L29" s="96" t="s">
        <v>70</v>
      </c>
      <c r="M29" s="96"/>
      <c r="N29" s="96"/>
      <c r="O29" s="96"/>
    </row>
    <row r="30" spans="2:15" x14ac:dyDescent="0.45">
      <c r="B30" s="21">
        <v>2022</v>
      </c>
      <c r="C30" s="92"/>
      <c r="D30" s="92"/>
      <c r="E30" s="92"/>
      <c r="F30" s="92"/>
      <c r="G30" s="92"/>
      <c r="L30" s="96" t="s">
        <v>71</v>
      </c>
      <c r="M30" s="96"/>
      <c r="N30" s="96"/>
      <c r="O30" s="96"/>
    </row>
    <row r="31" spans="2:15" x14ac:dyDescent="0.45">
      <c r="B31" s="21">
        <v>2023</v>
      </c>
      <c r="C31" s="92"/>
      <c r="D31" s="92"/>
      <c r="E31" s="92"/>
      <c r="F31" s="92"/>
      <c r="G31" s="92"/>
      <c r="L31" s="96" t="s">
        <v>72</v>
      </c>
      <c r="M31" s="96"/>
      <c r="N31" s="96"/>
      <c r="O31" s="96"/>
    </row>
    <row r="32" spans="2:15" x14ac:dyDescent="0.45">
      <c r="B32" s="21">
        <v>2024</v>
      </c>
      <c r="C32" s="92"/>
      <c r="D32" s="92"/>
      <c r="E32" s="92"/>
      <c r="F32" s="92"/>
      <c r="G32" s="92"/>
      <c r="L32" s="96" t="s">
        <v>73</v>
      </c>
      <c r="M32" s="96"/>
      <c r="N32" s="96"/>
      <c r="O32" s="96"/>
    </row>
    <row r="33" spans="1:15" x14ac:dyDescent="0.45">
      <c r="B33" s="21">
        <v>2025</v>
      </c>
      <c r="C33" s="93"/>
      <c r="D33" s="93"/>
      <c r="E33" s="93"/>
      <c r="F33" s="93"/>
      <c r="G33" s="93"/>
      <c r="L33" s="96" t="s">
        <v>74</v>
      </c>
      <c r="M33" s="96"/>
      <c r="N33" s="96"/>
      <c r="O33" s="96"/>
    </row>
    <row r="34" spans="1:15" x14ac:dyDescent="0.45">
      <c r="B34" s="21">
        <v>2026</v>
      </c>
      <c r="C34" s="92"/>
      <c r="D34" s="92"/>
      <c r="E34" s="92"/>
      <c r="F34" s="92"/>
      <c r="G34" s="92"/>
      <c r="L34" s="96" t="s">
        <v>75</v>
      </c>
      <c r="M34" s="96"/>
      <c r="N34" s="96"/>
      <c r="O34" s="96"/>
    </row>
    <row r="35" spans="1:15" x14ac:dyDescent="0.45">
      <c r="B35" s="21">
        <v>2027</v>
      </c>
      <c r="C35" s="92"/>
      <c r="D35" s="92"/>
      <c r="E35" s="92"/>
      <c r="F35" s="92"/>
      <c r="G35" s="92"/>
      <c r="L35" s="96"/>
      <c r="M35" s="96"/>
      <c r="N35" s="96"/>
      <c r="O35" s="96"/>
    </row>
    <row r="36" spans="1:15" x14ac:dyDescent="0.45">
      <c r="B36" s="21">
        <v>2028</v>
      </c>
      <c r="C36" s="92"/>
      <c r="D36" s="92"/>
      <c r="E36" s="92"/>
      <c r="F36" s="92"/>
      <c r="G36" s="92"/>
      <c r="L36" s="96"/>
      <c r="M36" s="96"/>
      <c r="N36" s="96"/>
      <c r="O36" s="96"/>
    </row>
    <row r="37" spans="1:15" x14ac:dyDescent="0.45">
      <c r="B37" s="5"/>
      <c r="C37" s="8"/>
      <c r="D37" s="8"/>
      <c r="E37" s="8"/>
      <c r="F37" s="8"/>
      <c r="G37" s="8"/>
      <c r="L37" s="96"/>
      <c r="M37" s="96"/>
      <c r="N37" s="96"/>
      <c r="O37" s="96"/>
    </row>
    <row r="38" spans="1:15" ht="18" x14ac:dyDescent="0.55000000000000004">
      <c r="B38" s="20" t="s">
        <v>23</v>
      </c>
      <c r="L38" s="96"/>
      <c r="M38" s="96"/>
      <c r="N38" s="96"/>
      <c r="O38" s="96"/>
    </row>
    <row r="39" spans="1:15" x14ac:dyDescent="0.45">
      <c r="B39" t="s">
        <v>29</v>
      </c>
      <c r="L39" s="96"/>
      <c r="M39" s="96"/>
      <c r="N39" s="96"/>
      <c r="O39" s="96"/>
    </row>
    <row r="40" spans="1:15" x14ac:dyDescent="0.45">
      <c r="B40" s="23" t="s">
        <v>44</v>
      </c>
      <c r="L40" s="96"/>
      <c r="M40" s="96"/>
      <c r="N40" s="96"/>
      <c r="O40" s="96"/>
    </row>
    <row r="41" spans="1:15" x14ac:dyDescent="0.45">
      <c r="B41" s="25"/>
      <c r="C41" s="24" t="s">
        <v>27</v>
      </c>
      <c r="D41" s="24" t="s">
        <v>3</v>
      </c>
      <c r="E41" s="24" t="s">
        <v>6</v>
      </c>
      <c r="F41" s="24" t="s">
        <v>9</v>
      </c>
      <c r="G41" s="24" t="s">
        <v>10</v>
      </c>
      <c r="I41" s="50"/>
      <c r="L41" s="96"/>
      <c r="M41" s="96"/>
      <c r="N41" s="96"/>
      <c r="O41" s="96"/>
    </row>
    <row r="42" spans="1:15" x14ac:dyDescent="0.45">
      <c r="A42" s="40"/>
      <c r="B42" s="25">
        <v>2013</v>
      </c>
      <c r="C42" s="19">
        <v>645.00800000000004</v>
      </c>
      <c r="D42" s="19">
        <v>5738</v>
      </c>
      <c r="E42" s="19">
        <v>5713</v>
      </c>
      <c r="F42" s="19" t="s">
        <v>12</v>
      </c>
      <c r="G42" s="19" t="s">
        <v>12</v>
      </c>
      <c r="H42" s="40"/>
      <c r="I42" s="40"/>
      <c r="J42" s="40"/>
      <c r="K42" s="40"/>
      <c r="L42" s="96" t="s">
        <v>76</v>
      </c>
      <c r="M42" s="96"/>
      <c r="N42" s="96"/>
      <c r="O42" s="96"/>
    </row>
    <row r="43" spans="1:15" x14ac:dyDescent="0.45">
      <c r="A43" s="40"/>
      <c r="B43" s="25">
        <v>2014</v>
      </c>
      <c r="C43" s="19">
        <v>657</v>
      </c>
      <c r="D43" s="19">
        <v>5779</v>
      </c>
      <c r="E43" s="19">
        <v>5795</v>
      </c>
      <c r="F43" s="19" t="s">
        <v>12</v>
      </c>
      <c r="G43" s="19" t="s">
        <v>12</v>
      </c>
      <c r="H43" s="40"/>
      <c r="I43" s="40"/>
      <c r="J43" s="40"/>
      <c r="K43" s="40"/>
      <c r="L43" s="96" t="s">
        <v>77</v>
      </c>
      <c r="M43" s="96"/>
      <c r="N43" s="96"/>
      <c r="O43" s="96"/>
    </row>
    <row r="44" spans="1:15" x14ac:dyDescent="0.45">
      <c r="A44" s="40"/>
      <c r="B44" s="25">
        <v>2015</v>
      </c>
      <c r="C44" s="19">
        <v>659</v>
      </c>
      <c r="D44" s="19">
        <v>5815</v>
      </c>
      <c r="E44" s="19">
        <v>5900</v>
      </c>
      <c r="F44" s="19" t="s">
        <v>12</v>
      </c>
      <c r="G44" s="19" t="s">
        <v>12</v>
      </c>
      <c r="H44" s="40"/>
      <c r="I44" s="40"/>
      <c r="J44" s="40"/>
      <c r="K44" s="40"/>
      <c r="L44" s="96" t="s">
        <v>78</v>
      </c>
      <c r="M44" s="96"/>
      <c r="N44" s="96"/>
      <c r="O44" s="96"/>
    </row>
    <row r="45" spans="1:15" x14ac:dyDescent="0.45">
      <c r="A45" s="40"/>
      <c r="B45" s="25">
        <v>2016</v>
      </c>
      <c r="C45" s="19">
        <v>662</v>
      </c>
      <c r="D45" s="19">
        <v>5883</v>
      </c>
      <c r="E45" s="19">
        <v>6399</v>
      </c>
      <c r="F45" s="19">
        <v>4523</v>
      </c>
      <c r="G45" s="19" t="s">
        <v>12</v>
      </c>
      <c r="H45" s="40"/>
      <c r="I45" s="40"/>
      <c r="J45" s="40"/>
      <c r="K45" s="40"/>
      <c r="L45" s="96" t="s">
        <v>79</v>
      </c>
      <c r="M45" s="96"/>
      <c r="N45" s="96"/>
      <c r="O45" s="96"/>
    </row>
    <row r="46" spans="1:15" x14ac:dyDescent="0.45">
      <c r="B46" s="21">
        <v>2017</v>
      </c>
      <c r="C46" s="19">
        <v>664</v>
      </c>
      <c r="D46" s="19">
        <v>5941.0099529999998</v>
      </c>
      <c r="E46" s="19">
        <v>6534.8389999999999</v>
      </c>
      <c r="F46" s="19">
        <v>4637.9059999999999</v>
      </c>
      <c r="G46" s="19" t="s">
        <v>12</v>
      </c>
      <c r="L46" s="96" t="s">
        <v>80</v>
      </c>
      <c r="M46" s="96"/>
      <c r="N46" s="96"/>
      <c r="O46" s="96"/>
    </row>
    <row r="47" spans="1:15" x14ac:dyDescent="0.45">
      <c r="B47" s="21">
        <v>2018</v>
      </c>
      <c r="C47" s="19">
        <v>670</v>
      </c>
      <c r="D47" s="19">
        <v>5997.1569890000001</v>
      </c>
      <c r="E47" s="19">
        <v>6660.19</v>
      </c>
      <c r="F47" s="19">
        <v>4717</v>
      </c>
      <c r="G47" s="19">
        <v>2513.1001000000001</v>
      </c>
      <c r="L47" s="96" t="s">
        <v>81</v>
      </c>
      <c r="M47" s="96"/>
      <c r="N47" s="96"/>
      <c r="O47" s="96"/>
    </row>
    <row r="48" spans="1:15" x14ac:dyDescent="0.45">
      <c r="B48" s="21">
        <v>2019</v>
      </c>
      <c r="C48" s="19">
        <v>674</v>
      </c>
      <c r="D48" s="19">
        <v>6052.6710999999996</v>
      </c>
      <c r="E48" s="19">
        <v>6733.304000000001</v>
      </c>
      <c r="F48" s="19">
        <v>4801</v>
      </c>
      <c r="G48" s="19">
        <v>2513.7942280000102</v>
      </c>
      <c r="L48" s="96" t="s">
        <v>82</v>
      </c>
      <c r="M48" s="96"/>
      <c r="N48" s="96"/>
      <c r="O48" s="96"/>
    </row>
    <row r="49" spans="1:18" x14ac:dyDescent="0.45">
      <c r="B49" s="21">
        <v>2020</v>
      </c>
      <c r="C49" s="19">
        <v>671</v>
      </c>
      <c r="D49" s="19">
        <v>6070.2633400000004</v>
      </c>
      <c r="E49" s="19">
        <v>6820.9670000000006</v>
      </c>
      <c r="F49" s="19">
        <v>4857</v>
      </c>
      <c r="G49" s="19">
        <v>2516.5909999999999</v>
      </c>
      <c r="L49" s="96" t="s">
        <v>83</v>
      </c>
      <c r="M49" s="96"/>
      <c r="N49" s="96"/>
      <c r="O49" s="96"/>
    </row>
    <row r="50" spans="1:18" x14ac:dyDescent="0.45">
      <c r="L50" s="96" t="s">
        <v>85</v>
      </c>
      <c r="M50" s="96"/>
      <c r="N50" s="96"/>
      <c r="O50" s="96"/>
    </row>
    <row r="51" spans="1:18" ht="18" x14ac:dyDescent="0.55000000000000004">
      <c r="B51" s="20" t="s">
        <v>24</v>
      </c>
      <c r="L51" s="97" t="s">
        <v>84</v>
      </c>
      <c r="M51" s="101"/>
      <c r="N51" s="102"/>
      <c r="O51" s="102"/>
      <c r="P51" s="52"/>
      <c r="Q51" s="52"/>
      <c r="R51" s="52"/>
    </row>
    <row r="52" spans="1:18" ht="18" x14ac:dyDescent="0.55000000000000004">
      <c r="B52" t="s">
        <v>30</v>
      </c>
      <c r="L52" s="96"/>
      <c r="M52" s="103"/>
      <c r="N52" s="104"/>
      <c r="O52" s="104"/>
      <c r="P52" s="51"/>
      <c r="Q52" s="51"/>
      <c r="R52" s="51"/>
    </row>
    <row r="53" spans="1:18" ht="18" x14ac:dyDescent="0.55000000000000004">
      <c r="B53" s="1" t="s">
        <v>8</v>
      </c>
      <c r="L53" s="96"/>
      <c r="M53" s="103"/>
      <c r="N53" s="104"/>
      <c r="O53" s="104"/>
      <c r="P53" s="51"/>
      <c r="Q53" s="51"/>
      <c r="R53" s="51"/>
    </row>
    <row r="54" spans="1:18" ht="18" x14ac:dyDescent="0.55000000000000004">
      <c r="B54" s="15"/>
      <c r="C54" s="17" t="s">
        <v>27</v>
      </c>
      <c r="D54" s="17" t="s">
        <v>3</v>
      </c>
      <c r="E54" s="17" t="s">
        <v>6</v>
      </c>
      <c r="F54" s="17" t="s">
        <v>9</v>
      </c>
      <c r="G54" s="17" t="s">
        <v>10</v>
      </c>
      <c r="L54" s="96"/>
      <c r="M54" s="103"/>
      <c r="N54" s="104"/>
      <c r="O54" s="104"/>
      <c r="P54" s="51"/>
      <c r="Q54" s="51"/>
      <c r="R54" s="51"/>
    </row>
    <row r="55" spans="1:18" x14ac:dyDescent="0.45">
      <c r="A55" s="40"/>
      <c r="B55" s="16">
        <v>2013</v>
      </c>
      <c r="C55" s="19">
        <v>10229</v>
      </c>
      <c r="D55" s="19">
        <v>102794</v>
      </c>
      <c r="E55" s="19">
        <v>92843</v>
      </c>
      <c r="F55" s="19" t="s">
        <v>12</v>
      </c>
      <c r="G55" s="19" t="s">
        <v>12</v>
      </c>
      <c r="H55" s="40"/>
      <c r="I55" s="40"/>
      <c r="J55" s="40"/>
      <c r="K55" s="40"/>
      <c r="L55" s="96" t="s">
        <v>76</v>
      </c>
      <c r="M55" s="96"/>
      <c r="N55" s="104"/>
      <c r="O55" s="104"/>
      <c r="P55" s="51"/>
      <c r="Q55" s="51"/>
      <c r="R55" s="51"/>
    </row>
    <row r="56" spans="1:18" ht="18" x14ac:dyDescent="0.55000000000000004">
      <c r="A56" s="40"/>
      <c r="B56" s="16">
        <v>2014</v>
      </c>
      <c r="C56" s="19">
        <v>10216</v>
      </c>
      <c r="D56" s="19">
        <v>103358</v>
      </c>
      <c r="E56" s="19">
        <v>94821</v>
      </c>
      <c r="F56" s="19" t="s">
        <v>12</v>
      </c>
      <c r="G56" s="19" t="s">
        <v>12</v>
      </c>
      <c r="H56" s="40"/>
      <c r="I56" s="40"/>
      <c r="J56" s="40"/>
      <c r="K56" s="40"/>
      <c r="L56" s="96" t="s">
        <v>77</v>
      </c>
      <c r="M56" s="103"/>
      <c r="N56" s="104"/>
      <c r="O56" s="104"/>
      <c r="P56" s="51"/>
      <c r="Q56" s="51"/>
      <c r="R56" s="51"/>
    </row>
    <row r="57" spans="1:18" ht="18" x14ac:dyDescent="0.55000000000000004">
      <c r="A57" s="40"/>
      <c r="B57" s="16">
        <v>2015</v>
      </c>
      <c r="C57" s="19">
        <v>9887</v>
      </c>
      <c r="D57" s="19">
        <v>104380</v>
      </c>
      <c r="E57" s="19">
        <v>97195</v>
      </c>
      <c r="F57" s="19" t="s">
        <v>12</v>
      </c>
      <c r="G57" s="19" t="s">
        <v>12</v>
      </c>
      <c r="H57" s="40"/>
      <c r="I57" s="40"/>
      <c r="J57" s="40"/>
      <c r="K57" s="40"/>
      <c r="L57" s="96" t="s">
        <v>78</v>
      </c>
      <c r="M57" s="103"/>
      <c r="N57" s="104"/>
      <c r="O57" s="104"/>
      <c r="P57" s="51"/>
      <c r="Q57" s="51"/>
      <c r="R57" s="51"/>
    </row>
    <row r="58" spans="1:18" x14ac:dyDescent="0.45">
      <c r="A58" s="40"/>
      <c r="B58" s="16">
        <v>2016</v>
      </c>
      <c r="C58" s="19">
        <v>9863</v>
      </c>
      <c r="D58" s="19">
        <v>105236</v>
      </c>
      <c r="E58" s="19">
        <v>104322</v>
      </c>
      <c r="F58" s="19">
        <v>62144</v>
      </c>
      <c r="G58" s="19" t="s">
        <v>12</v>
      </c>
      <c r="H58" s="40"/>
      <c r="I58" s="40"/>
      <c r="J58" s="40"/>
      <c r="K58" s="40"/>
      <c r="L58" s="96" t="s">
        <v>79</v>
      </c>
      <c r="M58" s="96"/>
      <c r="N58" s="96"/>
      <c r="O58" s="96"/>
    </row>
    <row r="59" spans="1:18" x14ac:dyDescent="0.45">
      <c r="B59" s="16">
        <v>2017</v>
      </c>
      <c r="C59" s="19">
        <v>9903</v>
      </c>
      <c r="D59" s="19">
        <v>106775</v>
      </c>
      <c r="E59" s="19">
        <v>106670</v>
      </c>
      <c r="F59" s="19">
        <v>62669</v>
      </c>
      <c r="G59" s="19" t="s">
        <v>12</v>
      </c>
      <c r="L59" s="96" t="s">
        <v>86</v>
      </c>
      <c r="M59" s="96"/>
      <c r="N59" s="96"/>
      <c r="O59" s="96"/>
    </row>
    <row r="60" spans="1:18" x14ac:dyDescent="0.45">
      <c r="B60" s="16">
        <v>2018</v>
      </c>
      <c r="C60" s="19">
        <v>9957</v>
      </c>
      <c r="D60" s="19">
        <v>108416</v>
      </c>
      <c r="E60" s="19">
        <v>109228</v>
      </c>
      <c r="F60" s="19">
        <v>63552</v>
      </c>
      <c r="G60" s="19">
        <v>157</v>
      </c>
      <c r="L60" s="96" t="s">
        <v>81</v>
      </c>
      <c r="M60" s="96"/>
      <c r="N60" s="96"/>
      <c r="O60" s="96"/>
    </row>
    <row r="61" spans="1:18" x14ac:dyDescent="0.45">
      <c r="B61" s="16">
        <v>2019</v>
      </c>
      <c r="C61" s="19">
        <v>10062</v>
      </c>
      <c r="D61" s="19">
        <v>110163</v>
      </c>
      <c r="E61" s="19">
        <v>111642</v>
      </c>
      <c r="F61" s="19">
        <v>64443</v>
      </c>
      <c r="G61" s="19">
        <v>157</v>
      </c>
      <c r="L61" s="96" t="s">
        <v>82</v>
      </c>
      <c r="M61" s="96"/>
      <c r="N61" s="96"/>
      <c r="O61" s="96"/>
    </row>
    <row r="62" spans="1:18" x14ac:dyDescent="0.45">
      <c r="B62" s="16">
        <v>2020</v>
      </c>
      <c r="C62" s="19">
        <v>10849</v>
      </c>
      <c r="D62" s="19">
        <v>111591</v>
      </c>
      <c r="E62" s="19">
        <v>113960</v>
      </c>
      <c r="F62" s="19">
        <v>65346</v>
      </c>
      <c r="G62" s="19">
        <v>159</v>
      </c>
      <c r="L62" s="96" t="s">
        <v>83</v>
      </c>
      <c r="M62" s="96"/>
      <c r="N62" s="96"/>
      <c r="O62" s="96"/>
    </row>
    <row r="63" spans="1:18" x14ac:dyDescent="0.45">
      <c r="L63" s="96" t="s">
        <v>85</v>
      </c>
      <c r="M63" s="96"/>
      <c r="N63" s="96"/>
      <c r="O63" s="96"/>
    </row>
    <row r="64" spans="1:18" ht="18" x14ac:dyDescent="0.55000000000000004">
      <c r="A64" s="40"/>
      <c r="B64" s="20" t="s">
        <v>64</v>
      </c>
      <c r="C64" s="40"/>
      <c r="D64" s="40"/>
      <c r="E64" s="40"/>
      <c r="F64" s="40"/>
      <c r="G64" s="40"/>
      <c r="H64" s="40"/>
      <c r="I64" s="40"/>
      <c r="J64" s="40"/>
      <c r="K64" s="40"/>
      <c r="L64" s="97" t="s">
        <v>84</v>
      </c>
      <c r="M64" s="96"/>
      <c r="N64" s="96"/>
      <c r="O64" s="96"/>
    </row>
    <row r="65" spans="1:15" x14ac:dyDescent="0.45">
      <c r="A65" s="40"/>
      <c r="B65" s="40" t="s">
        <v>67</v>
      </c>
      <c r="C65" s="40"/>
      <c r="D65" s="40"/>
      <c r="E65" s="40"/>
      <c r="F65" s="40"/>
      <c r="G65" s="40"/>
      <c r="H65" s="40"/>
      <c r="I65" s="40"/>
      <c r="J65" s="40"/>
      <c r="K65" s="40"/>
      <c r="L65" s="96"/>
      <c r="M65" s="96"/>
      <c r="N65" s="96"/>
      <c r="O65" s="96"/>
    </row>
    <row r="66" spans="1:15" ht="18" x14ac:dyDescent="0.55000000000000004">
      <c r="A66" s="40"/>
      <c r="B66" s="1"/>
      <c r="C66" s="17" t="s">
        <v>35</v>
      </c>
      <c r="D66" s="17" t="s">
        <v>38</v>
      </c>
      <c r="E66" s="17" t="s">
        <v>39</v>
      </c>
      <c r="F66" s="17" t="s">
        <v>9</v>
      </c>
      <c r="G66" s="17" t="s">
        <v>10</v>
      </c>
      <c r="H66" s="46"/>
      <c r="I66" s="40"/>
      <c r="J66" s="40"/>
      <c r="K66" s="40"/>
      <c r="L66" s="96"/>
      <c r="M66" s="96"/>
      <c r="N66" s="96"/>
      <c r="O66" s="96"/>
    </row>
    <row r="67" spans="1:15" x14ac:dyDescent="0.45">
      <c r="A67" s="40"/>
      <c r="B67" s="47">
        <v>2021</v>
      </c>
      <c r="C67" s="90">
        <v>10082</v>
      </c>
      <c r="D67" s="90">
        <v>113207</v>
      </c>
      <c r="E67" s="19">
        <v>116525</v>
      </c>
      <c r="F67" s="90">
        <v>66646</v>
      </c>
      <c r="G67" s="90">
        <v>159</v>
      </c>
      <c r="H67" s="51"/>
      <c r="I67" s="40"/>
      <c r="J67" s="40"/>
      <c r="K67" s="40"/>
      <c r="L67" s="96" t="s">
        <v>87</v>
      </c>
      <c r="M67" s="96"/>
      <c r="N67" s="96"/>
      <c r="O67" s="96"/>
    </row>
    <row r="68" spans="1:15" x14ac:dyDescent="0.45">
      <c r="A68" s="40"/>
      <c r="B68" s="47">
        <v>2022</v>
      </c>
      <c r="C68" s="90">
        <v>10145</v>
      </c>
      <c r="D68" s="90">
        <v>114907</v>
      </c>
      <c r="E68" s="19">
        <v>118893</v>
      </c>
      <c r="F68" s="90">
        <v>68146</v>
      </c>
      <c r="G68" s="90">
        <v>163</v>
      </c>
      <c r="H68" s="51"/>
      <c r="I68" s="40"/>
      <c r="J68" s="40"/>
      <c r="K68" s="40"/>
      <c r="L68" s="96" t="s">
        <v>88</v>
      </c>
      <c r="M68" s="96"/>
      <c r="N68" s="96"/>
      <c r="O68" s="96"/>
    </row>
    <row r="69" spans="1:15" x14ac:dyDescent="0.45">
      <c r="A69" s="40"/>
      <c r="B69" s="47">
        <v>2023</v>
      </c>
      <c r="C69" s="90">
        <v>10200</v>
      </c>
      <c r="D69" s="90">
        <v>116608</v>
      </c>
      <c r="E69" s="19">
        <v>120673</v>
      </c>
      <c r="F69" s="90">
        <v>69546</v>
      </c>
      <c r="G69" s="90">
        <v>164</v>
      </c>
      <c r="H69" s="51"/>
      <c r="I69" s="40"/>
      <c r="J69" s="40"/>
      <c r="K69" s="40"/>
      <c r="L69" s="96" t="s">
        <v>89</v>
      </c>
      <c r="M69" s="96"/>
      <c r="N69" s="96"/>
      <c r="O69" s="96"/>
    </row>
    <row r="70" spans="1:15" x14ac:dyDescent="0.45">
      <c r="A70" s="40"/>
      <c r="B70" s="47">
        <v>2024</v>
      </c>
      <c r="C70" s="90">
        <v>10255</v>
      </c>
      <c r="D70" s="90">
        <v>118307</v>
      </c>
      <c r="E70" s="19">
        <v>122364</v>
      </c>
      <c r="F70" s="90">
        <v>70846</v>
      </c>
      <c r="G70" s="90">
        <v>165</v>
      </c>
      <c r="H70" s="51"/>
      <c r="I70" s="40"/>
      <c r="J70" s="40"/>
      <c r="K70" s="40"/>
      <c r="L70" s="96" t="s">
        <v>90</v>
      </c>
      <c r="M70" s="96"/>
      <c r="N70" s="96"/>
      <c r="O70" s="96"/>
    </row>
    <row r="71" spans="1:15" x14ac:dyDescent="0.45">
      <c r="A71" s="40"/>
      <c r="B71" s="47">
        <v>2025</v>
      </c>
      <c r="C71" s="90">
        <v>10310</v>
      </c>
      <c r="D71" s="90">
        <v>120007</v>
      </c>
      <c r="E71" s="19">
        <v>124343</v>
      </c>
      <c r="F71" s="90">
        <v>72046</v>
      </c>
      <c r="G71" s="90">
        <v>166</v>
      </c>
      <c r="H71" s="51"/>
      <c r="I71" s="40"/>
      <c r="J71" s="40"/>
      <c r="K71" s="40"/>
      <c r="L71" s="96" t="s">
        <v>91</v>
      </c>
      <c r="M71" s="96"/>
      <c r="N71" s="96"/>
      <c r="O71" s="96"/>
    </row>
    <row r="72" spans="1:15" s="10" customFormat="1" x14ac:dyDescent="0.45">
      <c r="A72" s="6"/>
      <c r="B72" s="47">
        <v>2026</v>
      </c>
      <c r="C72" s="90">
        <v>10365</v>
      </c>
      <c r="D72" s="90">
        <v>121707</v>
      </c>
      <c r="E72" s="19">
        <v>126118</v>
      </c>
      <c r="F72" s="90">
        <v>73146</v>
      </c>
      <c r="G72" s="90">
        <v>167</v>
      </c>
      <c r="H72" s="51"/>
      <c r="I72" s="6"/>
      <c r="J72" s="6"/>
      <c r="K72" s="6"/>
      <c r="L72" s="101" t="s">
        <v>92</v>
      </c>
      <c r="M72" s="101"/>
      <c r="N72" s="101"/>
      <c r="O72" s="101"/>
    </row>
    <row r="73" spans="1:15" x14ac:dyDescent="0.45">
      <c r="L73" s="96" t="s">
        <v>93</v>
      </c>
      <c r="M73" s="96"/>
      <c r="N73" s="96"/>
      <c r="O73" s="96"/>
    </row>
    <row r="74" spans="1:15" ht="18" x14ac:dyDescent="0.55000000000000004">
      <c r="B74" s="20" t="s">
        <v>60</v>
      </c>
      <c r="L74" s="96" t="s">
        <v>94</v>
      </c>
      <c r="M74" s="96"/>
      <c r="N74" s="96"/>
      <c r="O74" s="96"/>
    </row>
    <row r="75" spans="1:15" ht="18" x14ac:dyDescent="0.55000000000000004">
      <c r="A75" s="40"/>
      <c r="B75" s="20"/>
      <c r="C75" s="78">
        <v>2021</v>
      </c>
      <c r="D75" s="78">
        <v>2022</v>
      </c>
      <c r="E75" s="78">
        <v>2023</v>
      </c>
      <c r="F75" s="78">
        <v>2024</v>
      </c>
      <c r="G75" s="78">
        <v>2025</v>
      </c>
      <c r="H75" s="78">
        <v>2026</v>
      </c>
      <c r="I75" s="78">
        <v>2027</v>
      </c>
      <c r="J75" s="78">
        <v>2028</v>
      </c>
      <c r="K75" s="40"/>
      <c r="L75" s="96" t="s">
        <v>95</v>
      </c>
      <c r="M75" s="96"/>
      <c r="N75" s="96"/>
      <c r="O75" s="96"/>
    </row>
    <row r="76" spans="1:15" ht="15.75" x14ac:dyDescent="0.5">
      <c r="A76" s="40"/>
      <c r="B76" s="40" t="s">
        <v>66</v>
      </c>
      <c r="C76" s="78"/>
      <c r="D76" s="78"/>
      <c r="E76" s="78"/>
      <c r="F76" s="78"/>
      <c r="G76" s="78"/>
      <c r="H76" s="78"/>
      <c r="I76" s="78"/>
      <c r="J76" s="78"/>
      <c r="K76" s="40"/>
    </row>
    <row r="77" spans="1:15" ht="18" x14ac:dyDescent="0.55000000000000004">
      <c r="B77" s="75" t="s">
        <v>35</v>
      </c>
      <c r="C77" s="46"/>
      <c r="D77" s="46"/>
      <c r="E77" s="46"/>
      <c r="F77" s="46"/>
      <c r="G77" s="46"/>
      <c r="H77" s="46"/>
      <c r="I77" s="46"/>
      <c r="J77" s="46"/>
    </row>
    <row r="78" spans="1:15" x14ac:dyDescent="0.45">
      <c r="B78" s="47" t="s">
        <v>31</v>
      </c>
      <c r="C78" s="48">
        <f>[2]Inputs!F$88</f>
        <v>194</v>
      </c>
      <c r="D78" s="48">
        <f>[2]Inputs!G$88</f>
        <v>165</v>
      </c>
      <c r="E78" s="48">
        <f>[2]Inputs!H$88</f>
        <v>197</v>
      </c>
      <c r="F78" s="48">
        <f>[2]Inputs!I$88</f>
        <v>220</v>
      </c>
      <c r="G78" s="48">
        <f>[2]Inputs!J$88</f>
        <v>220</v>
      </c>
      <c r="H78" s="48">
        <f>[2]Inputs!K$88</f>
        <v>220</v>
      </c>
      <c r="I78" s="48">
        <f>[2]Inputs!L$88</f>
        <v>220</v>
      </c>
      <c r="J78" s="48">
        <f>[2]Inputs!M$88</f>
        <v>220</v>
      </c>
    </row>
    <row r="80" spans="1:15" ht="15.75" x14ac:dyDescent="0.5">
      <c r="B80" s="75" t="s">
        <v>34</v>
      </c>
    </row>
    <row r="81" spans="1:12" x14ac:dyDescent="0.45">
      <c r="B81" s="47" t="s">
        <v>31</v>
      </c>
      <c r="C81" s="89">
        <f>[2]Inputs!F$93</f>
        <v>882</v>
      </c>
      <c r="D81" s="89">
        <f>[2]Inputs!G$93</f>
        <v>1083</v>
      </c>
      <c r="E81" s="89">
        <f>[2]Inputs!H$93</f>
        <v>1287</v>
      </c>
      <c r="F81" s="89">
        <f>[2]Inputs!I$93</f>
        <v>1000</v>
      </c>
      <c r="G81" s="89">
        <f>[2]Inputs!J$93</f>
        <v>1000</v>
      </c>
      <c r="H81" s="89">
        <f>[2]Inputs!K$93</f>
        <v>1000</v>
      </c>
      <c r="I81" s="89">
        <f>[2]Inputs!L$93</f>
        <v>1000</v>
      </c>
      <c r="J81" s="89">
        <f>[2]Inputs!M$93</f>
        <v>1000</v>
      </c>
    </row>
    <row r="83" spans="1:12" ht="15.75" x14ac:dyDescent="0.5">
      <c r="B83" s="76" t="s">
        <v>36</v>
      </c>
    </row>
    <row r="84" spans="1:12" x14ac:dyDescent="0.45">
      <c r="B84" s="47" t="s">
        <v>31</v>
      </c>
      <c r="C84" s="48">
        <f>[2]Inputs!F$102</f>
        <v>8379</v>
      </c>
      <c r="D84" s="48">
        <f>[2]Inputs!G$102</f>
        <v>7333</v>
      </c>
      <c r="E84" s="48">
        <f>[2]Inputs!H$102</f>
        <v>7399</v>
      </c>
      <c r="F84" s="48">
        <f>[2]Inputs!I$102</f>
        <v>7620</v>
      </c>
      <c r="G84" s="48">
        <f>[2]Inputs!J$102</f>
        <v>7897</v>
      </c>
      <c r="H84" s="48">
        <f>[2]Inputs!K$102</f>
        <v>8113</v>
      </c>
      <c r="I84" s="48">
        <f>[2]Inputs!L$102</f>
        <v>8278</v>
      </c>
      <c r="J84" s="48">
        <f>[2]Inputs!M$102</f>
        <v>8481</v>
      </c>
    </row>
    <row r="85" spans="1:12" x14ac:dyDescent="0.45">
      <c r="F85" t="s">
        <v>33</v>
      </c>
    </row>
    <row r="86" spans="1:12" ht="15.75" x14ac:dyDescent="0.5">
      <c r="B86" s="76" t="s">
        <v>37</v>
      </c>
    </row>
    <row r="87" spans="1:12" x14ac:dyDescent="0.45">
      <c r="B87" s="47" t="s">
        <v>31</v>
      </c>
      <c r="C87" s="49">
        <f>[2]Inputs!F$111</f>
        <v>2941</v>
      </c>
      <c r="D87" s="49">
        <f>[2]Inputs!G$111</f>
        <v>2045</v>
      </c>
      <c r="E87" s="49">
        <f>[2]Inputs!H$111</f>
        <v>1824</v>
      </c>
      <c r="F87" s="49">
        <f>[2]Inputs!I$111</f>
        <v>4343</v>
      </c>
      <c r="G87" s="49">
        <f>[2]Inputs!J$111</f>
        <v>2457</v>
      </c>
      <c r="H87" s="49">
        <f>[2]Inputs!K$111</f>
        <v>2489</v>
      </c>
      <c r="I87" s="49">
        <f>[2]Inputs!L$111</f>
        <v>2780</v>
      </c>
      <c r="J87" s="49">
        <f>[2]Inputs!M$111</f>
        <v>868</v>
      </c>
    </row>
    <row r="89" spans="1:12" ht="15.75" x14ac:dyDescent="0.5">
      <c r="B89" s="77" t="s">
        <v>40</v>
      </c>
    </row>
    <row r="90" spans="1:12" x14ac:dyDescent="0.45">
      <c r="B90" s="47" t="s">
        <v>31</v>
      </c>
      <c r="C90" s="49">
        <f>[2]Inputs!F$120</f>
        <v>6658</v>
      </c>
      <c r="D90" s="49">
        <f>[2]Inputs!G$120</f>
        <v>12885</v>
      </c>
      <c r="E90" s="49">
        <f>[2]Inputs!H$120</f>
        <v>6185</v>
      </c>
      <c r="F90" s="49">
        <f>[2]Inputs!I$120</f>
        <v>5877</v>
      </c>
      <c r="G90" s="49">
        <f>[2]Inputs!J$120</f>
        <v>5569</v>
      </c>
      <c r="H90" s="49">
        <f>[2]Inputs!K$120</f>
        <v>5261</v>
      </c>
      <c r="I90" s="49">
        <f>[2]Inputs!L$120</f>
        <v>4928</v>
      </c>
      <c r="J90" s="49">
        <f>[2]Inputs!M$120</f>
        <v>4620</v>
      </c>
    </row>
    <row r="93" spans="1:12" x14ac:dyDescent="0.45">
      <c r="A93" s="40"/>
      <c r="B93" s="6"/>
      <c r="C93" s="54"/>
      <c r="D93" s="54"/>
      <c r="E93" s="54"/>
      <c r="F93" s="54"/>
      <c r="G93" s="54"/>
      <c r="H93" s="54"/>
      <c r="I93" s="54"/>
      <c r="J93" s="54"/>
      <c r="K93" s="6"/>
      <c r="L93" s="99"/>
    </row>
    <row r="94" spans="1:12" ht="18" x14ac:dyDescent="0.55000000000000004">
      <c r="B94" s="55"/>
      <c r="C94" s="53"/>
      <c r="D94" s="53"/>
      <c r="E94" s="53"/>
      <c r="F94" s="53"/>
      <c r="G94" s="53"/>
      <c r="H94" s="53"/>
      <c r="I94" s="53"/>
      <c r="J94" s="6"/>
      <c r="K94" s="6"/>
      <c r="L94" s="10"/>
    </row>
    <row r="95" spans="1:12" x14ac:dyDescent="0.45">
      <c r="B95" s="52"/>
      <c r="C95" s="51"/>
      <c r="D95" s="51"/>
      <c r="E95" s="51"/>
      <c r="F95" s="51"/>
      <c r="G95" s="51"/>
      <c r="H95" s="51"/>
      <c r="I95" s="51"/>
      <c r="J95" s="6"/>
      <c r="K95" s="6"/>
      <c r="L95" s="10"/>
    </row>
    <row r="96" spans="1:12" x14ac:dyDescent="0.45">
      <c r="B96" s="52"/>
      <c r="C96" s="51"/>
      <c r="D96" s="51"/>
      <c r="E96" s="51"/>
      <c r="F96" s="51"/>
      <c r="G96" s="51"/>
      <c r="H96" s="51"/>
      <c r="I96" s="51"/>
      <c r="J96" s="6"/>
      <c r="K96" s="6"/>
      <c r="L96" s="10"/>
    </row>
    <row r="97" spans="2:12" x14ac:dyDescent="0.45">
      <c r="B97" s="52"/>
      <c r="C97" s="51"/>
      <c r="D97" s="51"/>
      <c r="E97" s="51"/>
      <c r="F97" s="51"/>
      <c r="G97" s="51"/>
      <c r="H97" s="51"/>
      <c r="I97" s="51"/>
      <c r="J97" s="6"/>
      <c r="K97" s="6"/>
      <c r="L97" s="10"/>
    </row>
    <row r="98" spans="2:12" x14ac:dyDescent="0.45">
      <c r="B98" s="52"/>
      <c r="C98" s="51"/>
      <c r="D98" s="51"/>
      <c r="E98" s="51"/>
      <c r="F98" s="51"/>
      <c r="G98" s="51"/>
      <c r="H98" s="51"/>
      <c r="I98" s="51"/>
      <c r="J98" s="6"/>
      <c r="K98" s="6"/>
      <c r="L98" s="10"/>
    </row>
    <row r="99" spans="2:12" x14ac:dyDescent="0.45">
      <c r="B99" s="52"/>
      <c r="C99" s="51"/>
      <c r="D99" s="51"/>
      <c r="E99" s="51"/>
      <c r="F99" s="51"/>
      <c r="G99" s="51"/>
      <c r="H99" s="51"/>
      <c r="I99" s="51"/>
      <c r="J99" s="6"/>
      <c r="K99" s="6"/>
      <c r="L99" s="10"/>
    </row>
  </sheetData>
  <dataValidations count="1">
    <dataValidation type="list" allowBlank="1" showInputMessage="1" showErrorMessage="1" sqref="D3" xr:uid="{A3A216D4-548E-4756-843C-21A04C87E418}">
      <formula1>$E$3:$F$3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CF096-F2EA-4078-89D9-738662BC4CA6}">
  <sheetPr codeName="Sheet3">
    <pageSetUpPr fitToPage="1"/>
  </sheetPr>
  <dimension ref="A1:M142"/>
  <sheetViews>
    <sheetView showGridLines="0" view="pageBreakPreview" zoomScaleNormal="100" zoomScaleSheetLayoutView="100" workbookViewId="0"/>
  </sheetViews>
  <sheetFormatPr defaultColWidth="9.1328125" defaultRowHeight="14.25" x14ac:dyDescent="0.45"/>
  <cols>
    <col min="1" max="1" width="13.73046875" style="7" customWidth="1"/>
    <col min="2" max="2" width="29.1328125" style="7" customWidth="1"/>
    <col min="3" max="3" width="19.265625" style="7" customWidth="1"/>
    <col min="4" max="4" width="17.73046875" style="7" customWidth="1"/>
    <col min="5" max="7" width="17" style="7" customWidth="1"/>
    <col min="8" max="8" width="13.265625" style="7" customWidth="1"/>
    <col min="9" max="9" width="18.796875" style="7" customWidth="1"/>
    <col min="10" max="12" width="11.265625" style="7" bestFit="1" customWidth="1"/>
    <col min="13" max="13" width="9.265625" style="7" bestFit="1" customWidth="1"/>
    <col min="14" max="14" width="9.3984375" style="7" bestFit="1" customWidth="1"/>
    <col min="15" max="16384" width="9.1328125" style="7"/>
  </cols>
  <sheetData>
    <row r="1" spans="1:13" ht="25.5" x14ac:dyDescent="0.75">
      <c r="A1" s="29" t="s">
        <v>18</v>
      </c>
    </row>
    <row r="2" spans="1:13" x14ac:dyDescent="0.45">
      <c r="A2" s="40"/>
      <c r="B2" s="69"/>
      <c r="C2" s="69"/>
      <c r="D2" s="69"/>
      <c r="E2" s="69"/>
      <c r="F2" s="69"/>
      <c r="G2" s="69"/>
      <c r="H2" s="69"/>
    </row>
    <row r="3" spans="1:13" x14ac:dyDescent="0.45">
      <c r="A3" s="40"/>
    </row>
    <row r="4" spans="1:13" ht="18" x14ac:dyDescent="0.55000000000000004">
      <c r="A4" s="40"/>
      <c r="B4" s="20" t="s">
        <v>41</v>
      </c>
      <c r="C4" s="56"/>
      <c r="D4" s="56"/>
      <c r="E4" s="56"/>
      <c r="F4" s="56"/>
      <c r="G4" s="56"/>
    </row>
    <row r="5" spans="1:13" x14ac:dyDescent="0.45">
      <c r="A5" s="40"/>
      <c r="B5" s="1" t="str">
        <f>Inputs!B53</f>
        <v>Total customers (ICP number at year end)</v>
      </c>
      <c r="C5" s="40"/>
      <c r="D5" s="40"/>
      <c r="E5" s="40"/>
      <c r="F5" s="40"/>
      <c r="G5" s="40"/>
    </row>
    <row r="6" spans="1:13" x14ac:dyDescent="0.45">
      <c r="A6" s="40"/>
      <c r="B6" s="15"/>
      <c r="C6" s="17" t="str">
        <f>Inputs!C54</f>
        <v xml:space="preserve">GasNet </v>
      </c>
      <c r="D6" s="17" t="str">
        <f>Inputs!D54</f>
        <v>Powerco</v>
      </c>
      <c r="E6" s="17" t="str">
        <f>Inputs!E54</f>
        <v>Vector Dist</v>
      </c>
      <c r="F6" s="17" t="str">
        <f>Inputs!F54</f>
        <v>First Gas Dist</v>
      </c>
      <c r="G6" s="17" t="str">
        <f>Inputs!G54</f>
        <v>First Gas Trans</v>
      </c>
    </row>
    <row r="7" spans="1:13" x14ac:dyDescent="0.45">
      <c r="A7" s="40"/>
      <c r="B7" s="16">
        <f>Inputs!B55</f>
        <v>2013</v>
      </c>
      <c r="C7" s="19">
        <f>Inputs!C55</f>
        <v>10229</v>
      </c>
      <c r="D7" s="19">
        <f>Inputs!D55</f>
        <v>102794</v>
      </c>
      <c r="E7" s="19">
        <f>Inputs!E55</f>
        <v>92843</v>
      </c>
      <c r="F7" s="19" t="str">
        <f>Inputs!F55</f>
        <v>N/A</v>
      </c>
      <c r="G7" s="19" t="str">
        <f>Inputs!G55</f>
        <v>N/A</v>
      </c>
    </row>
    <row r="8" spans="1:13" x14ac:dyDescent="0.45">
      <c r="A8" s="40"/>
      <c r="B8" s="16">
        <f>Inputs!B56</f>
        <v>2014</v>
      </c>
      <c r="C8" s="19">
        <f>Inputs!C56</f>
        <v>10216</v>
      </c>
      <c r="D8" s="19">
        <f>Inputs!D56</f>
        <v>103358</v>
      </c>
      <c r="E8" s="19">
        <f>Inputs!E56</f>
        <v>94821</v>
      </c>
      <c r="F8" s="19" t="str">
        <f>Inputs!F56</f>
        <v>N/A</v>
      </c>
      <c r="G8" s="19" t="str">
        <f>Inputs!G56</f>
        <v>N/A</v>
      </c>
    </row>
    <row r="9" spans="1:13" x14ac:dyDescent="0.45">
      <c r="A9" s="40"/>
      <c r="B9" s="16">
        <f>Inputs!B57</f>
        <v>2015</v>
      </c>
      <c r="C9" s="19">
        <f>Inputs!C57</f>
        <v>9887</v>
      </c>
      <c r="D9" s="19">
        <f>Inputs!D57</f>
        <v>104380</v>
      </c>
      <c r="E9" s="19">
        <f>Inputs!E57</f>
        <v>97195</v>
      </c>
      <c r="F9" s="19" t="str">
        <f>Inputs!F57</f>
        <v>N/A</v>
      </c>
      <c r="G9" s="19" t="str">
        <f>Inputs!G57</f>
        <v>N/A</v>
      </c>
    </row>
    <row r="10" spans="1:13" x14ac:dyDescent="0.45">
      <c r="A10" s="40"/>
      <c r="B10" s="16">
        <f>Inputs!B58</f>
        <v>2016</v>
      </c>
      <c r="C10" s="19">
        <f>Inputs!C58</f>
        <v>9863</v>
      </c>
      <c r="D10" s="19">
        <f>Inputs!D58</f>
        <v>105236</v>
      </c>
      <c r="E10" s="19">
        <f>Inputs!E58</f>
        <v>104322</v>
      </c>
      <c r="F10" s="19">
        <f>Inputs!F58</f>
        <v>62144</v>
      </c>
      <c r="G10" s="19" t="str">
        <f>Inputs!G58</f>
        <v>N/A</v>
      </c>
    </row>
    <row r="11" spans="1:13" x14ac:dyDescent="0.45">
      <c r="A11" s="40"/>
      <c r="B11" s="16">
        <f>Inputs!B59</f>
        <v>2017</v>
      </c>
      <c r="C11" s="19">
        <f>Inputs!C59</f>
        <v>9903</v>
      </c>
      <c r="D11" s="19">
        <f>Inputs!D59</f>
        <v>106775</v>
      </c>
      <c r="E11" s="19">
        <f>Inputs!E59</f>
        <v>106670</v>
      </c>
      <c r="F11" s="19">
        <f>Inputs!F59</f>
        <v>62669</v>
      </c>
      <c r="G11" s="19" t="str">
        <f>Inputs!G59</f>
        <v>N/A</v>
      </c>
    </row>
    <row r="12" spans="1:13" x14ac:dyDescent="0.45">
      <c r="A12" s="40"/>
      <c r="B12" s="16">
        <f>Inputs!B60</f>
        <v>2018</v>
      </c>
      <c r="C12" s="19">
        <f>Inputs!C60</f>
        <v>9957</v>
      </c>
      <c r="D12" s="19">
        <f>Inputs!D60</f>
        <v>108416</v>
      </c>
      <c r="E12" s="19">
        <f>Inputs!E60</f>
        <v>109228</v>
      </c>
      <c r="F12" s="19">
        <f>Inputs!F60</f>
        <v>63552</v>
      </c>
      <c r="G12" s="19">
        <f>Inputs!G60</f>
        <v>157</v>
      </c>
    </row>
    <row r="13" spans="1:13" x14ac:dyDescent="0.45">
      <c r="A13" s="40"/>
      <c r="B13" s="16">
        <f>Inputs!B61</f>
        <v>2019</v>
      </c>
      <c r="C13" s="19">
        <f>Inputs!C61</f>
        <v>10062</v>
      </c>
      <c r="D13" s="19">
        <f>Inputs!D61</f>
        <v>110163</v>
      </c>
      <c r="E13" s="19">
        <f>Inputs!E61</f>
        <v>111642</v>
      </c>
      <c r="F13" s="19">
        <f>Inputs!F61</f>
        <v>64443</v>
      </c>
      <c r="G13" s="19">
        <f>Inputs!G61</f>
        <v>157</v>
      </c>
    </row>
    <row r="14" spans="1:13" x14ac:dyDescent="0.45">
      <c r="A14" s="40"/>
      <c r="B14" s="16">
        <f>Inputs!B62</f>
        <v>2020</v>
      </c>
      <c r="C14" s="19">
        <f>Inputs!C62</f>
        <v>10849</v>
      </c>
      <c r="D14" s="19">
        <f>Inputs!D62</f>
        <v>111591</v>
      </c>
      <c r="E14" s="19">
        <f>Inputs!E62</f>
        <v>113960</v>
      </c>
      <c r="F14" s="19">
        <f>Inputs!F62</f>
        <v>65346</v>
      </c>
      <c r="G14" s="19">
        <f>Inputs!G62</f>
        <v>159</v>
      </c>
    </row>
    <row r="15" spans="1:13" x14ac:dyDescent="0.45">
      <c r="A15" s="40"/>
      <c r="B15" s="60"/>
      <c r="C15" s="58"/>
      <c r="D15" s="58"/>
      <c r="E15" s="58"/>
      <c r="F15" s="58"/>
      <c r="G15" s="58"/>
    </row>
    <row r="16" spans="1:13" x14ac:dyDescent="0.45">
      <c r="A16" s="40"/>
      <c r="B16" s="65" t="s">
        <v>42</v>
      </c>
      <c r="C16" s="40"/>
      <c r="D16" s="40"/>
      <c r="E16" s="40"/>
      <c r="F16" s="40"/>
      <c r="G16" s="40"/>
      <c r="M16" s="13"/>
    </row>
    <row r="17" spans="1:7" x14ac:dyDescent="0.45">
      <c r="A17" s="40"/>
      <c r="B17" s="15"/>
      <c r="C17" s="17" t="str">
        <f>C6</f>
        <v xml:space="preserve">GasNet </v>
      </c>
      <c r="D17" s="17" t="str">
        <f t="shared" ref="D17:G17" si="0">D6</f>
        <v>Powerco</v>
      </c>
      <c r="E17" s="17" t="str">
        <f t="shared" si="0"/>
        <v>Vector Dist</v>
      </c>
      <c r="F17" s="17" t="str">
        <f t="shared" si="0"/>
        <v>First Gas Dist</v>
      </c>
      <c r="G17" s="17" t="str">
        <f t="shared" si="0"/>
        <v>First Gas Trans</v>
      </c>
    </row>
    <row r="18" spans="1:7" x14ac:dyDescent="0.45">
      <c r="A18" s="40"/>
      <c r="B18" s="16">
        <f>B7</f>
        <v>2013</v>
      </c>
      <c r="C18" s="66">
        <f t="shared" ref="C18:E22" si="1">LN(C7)</f>
        <v>9.232982102457008</v>
      </c>
      <c r="D18" s="66">
        <f t="shared" si="1"/>
        <v>11.540482264541099</v>
      </c>
      <c r="E18" s="66">
        <f t="shared" si="1"/>
        <v>11.438665173524205</v>
      </c>
      <c r="F18" s="19" t="s">
        <v>12</v>
      </c>
      <c r="G18" s="19" t="s">
        <v>12</v>
      </c>
    </row>
    <row r="19" spans="1:7" x14ac:dyDescent="0.45">
      <c r="A19" s="40"/>
      <c r="B19" s="16">
        <f t="shared" ref="B19:B25" si="2">B8</f>
        <v>2014</v>
      </c>
      <c r="C19" s="66">
        <f t="shared" si="1"/>
        <v>9.2317103977123747</v>
      </c>
      <c r="D19" s="66">
        <f t="shared" si="1"/>
        <v>11.545953968984017</v>
      </c>
      <c r="E19" s="66">
        <f t="shared" si="1"/>
        <v>11.459746182698748</v>
      </c>
      <c r="F19" s="19" t="s">
        <v>12</v>
      </c>
      <c r="G19" s="19" t="s">
        <v>12</v>
      </c>
    </row>
    <row r="20" spans="1:7" x14ac:dyDescent="0.45">
      <c r="A20" s="40"/>
      <c r="B20" s="16">
        <f t="shared" si="2"/>
        <v>2015</v>
      </c>
      <c r="C20" s="66">
        <f t="shared" si="1"/>
        <v>9.1989760418971329</v>
      </c>
      <c r="D20" s="66">
        <f t="shared" si="1"/>
        <v>11.555793365197404</v>
      </c>
      <c r="E20" s="66">
        <f t="shared" si="1"/>
        <v>11.484474548796213</v>
      </c>
      <c r="F20" s="19" t="s">
        <v>12</v>
      </c>
      <c r="G20" s="19" t="s">
        <v>12</v>
      </c>
    </row>
    <row r="21" spans="1:7" x14ac:dyDescent="0.45">
      <c r="A21" s="40"/>
      <c r="B21" s="16">
        <f t="shared" si="2"/>
        <v>2016</v>
      </c>
      <c r="C21" s="66">
        <f t="shared" si="1"/>
        <v>9.1965456609539942</v>
      </c>
      <c r="D21" s="66">
        <f>LN(D10)</f>
        <v>11.563960726070054</v>
      </c>
      <c r="E21" s="66">
        <f t="shared" si="1"/>
        <v>11.555237548755844</v>
      </c>
      <c r="F21" s="66">
        <f>LN(F10)</f>
        <v>11.037209551650998</v>
      </c>
      <c r="G21" s="19" t="s">
        <v>12</v>
      </c>
    </row>
    <row r="22" spans="1:7" x14ac:dyDescent="0.45">
      <c r="A22" s="40"/>
      <c r="B22" s="16">
        <f t="shared" si="2"/>
        <v>2017</v>
      </c>
      <c r="C22" s="66">
        <f t="shared" si="1"/>
        <v>9.2005930205213033</v>
      </c>
      <c r="D22" s="66">
        <f t="shared" si="1"/>
        <v>11.578479095709667</v>
      </c>
      <c r="E22" s="66">
        <f t="shared" si="1"/>
        <v>11.577495235619528</v>
      </c>
      <c r="F22" s="66">
        <f>LN(F11)</f>
        <v>11.045622186493359</v>
      </c>
      <c r="G22" s="19" t="s">
        <v>12</v>
      </c>
    </row>
    <row r="23" spans="1:7" x14ac:dyDescent="0.45">
      <c r="A23" s="40"/>
      <c r="B23" s="16">
        <f t="shared" si="2"/>
        <v>2018</v>
      </c>
      <c r="C23" s="66">
        <f t="shared" ref="C23:G23" si="3">LN(C12)</f>
        <v>9.2060311003880848</v>
      </c>
      <c r="D23" s="66">
        <f t="shared" si="3"/>
        <v>11.593730958571671</v>
      </c>
      <c r="E23" s="66">
        <f t="shared" si="3"/>
        <v>11.60119271968186</v>
      </c>
      <c r="F23" s="66">
        <f t="shared" si="3"/>
        <v>11.059613747404844</v>
      </c>
      <c r="G23" s="66">
        <f t="shared" si="3"/>
        <v>5.0562458053483077</v>
      </c>
    </row>
    <row r="24" spans="1:7" x14ac:dyDescent="0.45">
      <c r="A24" s="40"/>
      <c r="B24" s="16">
        <f>B13</f>
        <v>2019</v>
      </c>
      <c r="C24" s="66">
        <f t="shared" ref="C24:G24" si="4">LN(C13)</f>
        <v>9.2165212310512636</v>
      </c>
      <c r="D24" s="66">
        <f t="shared" si="4"/>
        <v>11.60971636614719</v>
      </c>
      <c r="E24" s="66">
        <f t="shared" si="4"/>
        <v>11.623052602215697</v>
      </c>
      <c r="F24" s="66">
        <f t="shared" si="4"/>
        <v>11.073536391142087</v>
      </c>
      <c r="G24" s="66">
        <f t="shared" si="4"/>
        <v>5.0562458053483077</v>
      </c>
    </row>
    <row r="25" spans="1:7" x14ac:dyDescent="0.45">
      <c r="A25" s="40"/>
      <c r="B25" s="16">
        <f t="shared" si="2"/>
        <v>2020</v>
      </c>
      <c r="C25" s="66">
        <f t="shared" ref="C25:G25" si="5">LN(C14)</f>
        <v>9.2918281888224499</v>
      </c>
      <c r="D25" s="66">
        <f t="shared" si="5"/>
        <v>11.622595680516062</v>
      </c>
      <c r="E25" s="66">
        <f t="shared" si="5"/>
        <v>11.643602788611844</v>
      </c>
      <c r="F25" s="66">
        <f t="shared" si="5"/>
        <v>11.087451508303742</v>
      </c>
      <c r="G25" s="66">
        <f t="shared" si="5"/>
        <v>5.0689042022202315</v>
      </c>
    </row>
    <row r="26" spans="1:7" x14ac:dyDescent="0.45">
      <c r="A26" s="40"/>
      <c r="B26" s="57"/>
      <c r="C26" s="60"/>
      <c r="D26" s="60"/>
      <c r="E26" s="61"/>
      <c r="F26" s="61"/>
      <c r="G26" s="62"/>
    </row>
    <row r="27" spans="1:7" x14ac:dyDescent="0.45">
      <c r="A27" s="40"/>
      <c r="B27" s="65" t="str">
        <f>Inputs!B40</f>
        <v>System length (km)</v>
      </c>
      <c r="C27" s="40"/>
      <c r="D27" s="40"/>
      <c r="E27" s="40"/>
      <c r="F27" s="40"/>
      <c r="G27" s="40"/>
    </row>
    <row r="28" spans="1:7" x14ac:dyDescent="0.45">
      <c r="A28" s="40"/>
      <c r="B28" s="15"/>
      <c r="C28" s="17" t="str">
        <f>Inputs!C41</f>
        <v xml:space="preserve">GasNet </v>
      </c>
      <c r="D28" s="17" t="str">
        <f>Inputs!D41</f>
        <v>Powerco</v>
      </c>
      <c r="E28" s="17" t="str">
        <f>Inputs!E41</f>
        <v>Vector Dist</v>
      </c>
      <c r="F28" s="17" t="str">
        <f>Inputs!F41</f>
        <v>First Gas Dist</v>
      </c>
      <c r="G28" s="17" t="str">
        <f>Inputs!G41</f>
        <v>First Gas Trans</v>
      </c>
    </row>
    <row r="29" spans="1:7" x14ac:dyDescent="0.45">
      <c r="A29" s="40"/>
      <c r="B29" s="16">
        <f>Inputs!B42</f>
        <v>2013</v>
      </c>
      <c r="C29" s="66">
        <f>Inputs!C42</f>
        <v>645.00800000000004</v>
      </c>
      <c r="D29" s="66">
        <f>Inputs!D42</f>
        <v>5738</v>
      </c>
      <c r="E29" s="66">
        <f>Inputs!E42</f>
        <v>5713</v>
      </c>
      <c r="F29" s="19" t="str">
        <f>Inputs!F42</f>
        <v>N/A</v>
      </c>
      <c r="G29" s="19" t="str">
        <f>Inputs!G42</f>
        <v>N/A</v>
      </c>
    </row>
    <row r="30" spans="1:7" x14ac:dyDescent="0.45">
      <c r="A30" s="40"/>
      <c r="B30" s="16">
        <f>Inputs!B43</f>
        <v>2014</v>
      </c>
      <c r="C30" s="66">
        <f>Inputs!C43</f>
        <v>657</v>
      </c>
      <c r="D30" s="66">
        <f>Inputs!D43</f>
        <v>5779</v>
      </c>
      <c r="E30" s="66">
        <f>Inputs!E43</f>
        <v>5795</v>
      </c>
      <c r="F30" s="19" t="str">
        <f>Inputs!F43</f>
        <v>N/A</v>
      </c>
      <c r="G30" s="19" t="str">
        <f>Inputs!G43</f>
        <v>N/A</v>
      </c>
    </row>
    <row r="31" spans="1:7" x14ac:dyDescent="0.45">
      <c r="A31" s="40"/>
      <c r="B31" s="16">
        <f>Inputs!B44</f>
        <v>2015</v>
      </c>
      <c r="C31" s="66">
        <f>Inputs!C44</f>
        <v>659</v>
      </c>
      <c r="D31" s="66">
        <f>Inputs!D44</f>
        <v>5815</v>
      </c>
      <c r="E31" s="66">
        <f>Inputs!E44</f>
        <v>5900</v>
      </c>
      <c r="F31" s="19" t="str">
        <f>Inputs!F44</f>
        <v>N/A</v>
      </c>
      <c r="G31" s="19" t="str">
        <f>Inputs!G44</f>
        <v>N/A</v>
      </c>
    </row>
    <row r="32" spans="1:7" x14ac:dyDescent="0.45">
      <c r="A32" s="40"/>
      <c r="B32" s="16">
        <f>Inputs!B45</f>
        <v>2016</v>
      </c>
      <c r="C32" s="66">
        <f>Inputs!C45</f>
        <v>662</v>
      </c>
      <c r="D32" s="66">
        <f>Inputs!D45</f>
        <v>5883</v>
      </c>
      <c r="E32" s="66">
        <f>Inputs!E45</f>
        <v>6399</v>
      </c>
      <c r="F32" s="66">
        <f>Inputs!F45</f>
        <v>4523</v>
      </c>
      <c r="G32" s="19" t="str">
        <f>Inputs!G45</f>
        <v>N/A</v>
      </c>
    </row>
    <row r="33" spans="1:7" x14ac:dyDescent="0.45">
      <c r="A33" s="40"/>
      <c r="B33" s="16">
        <f>Inputs!B46</f>
        <v>2017</v>
      </c>
      <c r="C33" s="66">
        <f>Inputs!C46</f>
        <v>664</v>
      </c>
      <c r="D33" s="66">
        <f>Inputs!D46</f>
        <v>5941.0099529999998</v>
      </c>
      <c r="E33" s="66">
        <f>Inputs!E46</f>
        <v>6534.8389999999999</v>
      </c>
      <c r="F33" s="66">
        <f>Inputs!F46</f>
        <v>4637.9059999999999</v>
      </c>
      <c r="G33" s="19" t="str">
        <f>Inputs!G46</f>
        <v>N/A</v>
      </c>
    </row>
    <row r="34" spans="1:7" x14ac:dyDescent="0.45">
      <c r="A34" s="40"/>
      <c r="B34" s="16">
        <f>Inputs!B47</f>
        <v>2018</v>
      </c>
      <c r="C34" s="66">
        <f>Inputs!C47</f>
        <v>670</v>
      </c>
      <c r="D34" s="66">
        <f>Inputs!D47</f>
        <v>5997.1569890000001</v>
      </c>
      <c r="E34" s="66">
        <f>Inputs!E47</f>
        <v>6660.19</v>
      </c>
      <c r="F34" s="66">
        <f>Inputs!F47</f>
        <v>4717</v>
      </c>
      <c r="G34" s="66">
        <f>Inputs!G47</f>
        <v>2513.1001000000001</v>
      </c>
    </row>
    <row r="35" spans="1:7" x14ac:dyDescent="0.45">
      <c r="A35" s="40"/>
      <c r="B35" s="16">
        <f>Inputs!B48</f>
        <v>2019</v>
      </c>
      <c r="C35" s="66">
        <f>Inputs!C48</f>
        <v>674</v>
      </c>
      <c r="D35" s="66">
        <f>Inputs!D48</f>
        <v>6052.6710999999996</v>
      </c>
      <c r="E35" s="66">
        <f>Inputs!E48</f>
        <v>6733.304000000001</v>
      </c>
      <c r="F35" s="66">
        <f>Inputs!F48</f>
        <v>4801</v>
      </c>
      <c r="G35" s="66">
        <f>Inputs!G48</f>
        <v>2513.7942280000102</v>
      </c>
    </row>
    <row r="36" spans="1:7" x14ac:dyDescent="0.45">
      <c r="A36" s="40"/>
      <c r="B36" s="16">
        <f>Inputs!B49</f>
        <v>2020</v>
      </c>
      <c r="C36" s="66">
        <f>Inputs!C49</f>
        <v>671</v>
      </c>
      <c r="D36" s="66">
        <f>Inputs!D49</f>
        <v>6070.2633400000004</v>
      </c>
      <c r="E36" s="66">
        <f>Inputs!E49</f>
        <v>6820.9670000000006</v>
      </c>
      <c r="F36" s="66">
        <f>Inputs!F49</f>
        <v>4857</v>
      </c>
      <c r="G36" s="66">
        <f>Inputs!G49</f>
        <v>2516.5909999999999</v>
      </c>
    </row>
    <row r="37" spans="1:7" x14ac:dyDescent="0.45">
      <c r="A37" s="40"/>
      <c r="B37" s="14"/>
      <c r="C37" s="56"/>
      <c r="D37" s="56"/>
      <c r="E37" s="56"/>
      <c r="F37" s="56"/>
      <c r="G37" s="56"/>
    </row>
    <row r="38" spans="1:7" x14ac:dyDescent="0.45">
      <c r="A38" s="40"/>
      <c r="B38" s="65" t="s">
        <v>43</v>
      </c>
      <c r="C38" s="40"/>
      <c r="D38" s="40"/>
      <c r="E38" s="40"/>
      <c r="F38" s="40"/>
      <c r="G38" s="40"/>
    </row>
    <row r="39" spans="1:7" x14ac:dyDescent="0.45">
      <c r="A39" s="40"/>
      <c r="B39" s="15"/>
      <c r="C39" s="17" t="s">
        <v>27</v>
      </c>
      <c r="D39" s="17" t="s">
        <v>3</v>
      </c>
      <c r="E39" s="17" t="s">
        <v>6</v>
      </c>
      <c r="F39" s="17" t="s">
        <v>9</v>
      </c>
      <c r="G39" s="17" t="s">
        <v>10</v>
      </c>
    </row>
    <row r="40" spans="1:7" x14ac:dyDescent="0.45">
      <c r="A40" s="40"/>
      <c r="B40" s="16">
        <v>2013</v>
      </c>
      <c r="C40" s="66">
        <f>LN(C29)</f>
        <v>6.4692627198196302</v>
      </c>
      <c r="D40" s="66">
        <f t="shared" ref="D40:E40" si="6">LN(D29)</f>
        <v>8.6548659965413108</v>
      </c>
      <c r="E40" s="66">
        <f t="shared" si="6"/>
        <v>8.6504995587244622</v>
      </c>
      <c r="F40" s="66" t="s">
        <v>12</v>
      </c>
      <c r="G40" s="66" t="s">
        <v>12</v>
      </c>
    </row>
    <row r="41" spans="1:7" x14ac:dyDescent="0.45">
      <c r="A41" s="40"/>
      <c r="B41" s="16">
        <v>2014</v>
      </c>
      <c r="C41" s="66">
        <f t="shared" ref="C41:G47" si="7">LN(C30)</f>
        <v>6.4876840184846101</v>
      </c>
      <c r="D41" s="66">
        <f t="shared" si="7"/>
        <v>8.6619859363177785</v>
      </c>
      <c r="E41" s="66">
        <f t="shared" si="7"/>
        <v>8.6647507557738521</v>
      </c>
      <c r="F41" s="66" t="s">
        <v>12</v>
      </c>
      <c r="G41" s="66" t="s">
        <v>12</v>
      </c>
    </row>
    <row r="42" spans="1:7" x14ac:dyDescent="0.45">
      <c r="A42" s="40"/>
      <c r="B42" s="16">
        <v>2015</v>
      </c>
      <c r="C42" s="66">
        <f t="shared" si="7"/>
        <v>6.4907235345025072</v>
      </c>
      <c r="D42" s="66">
        <f t="shared" si="7"/>
        <v>8.668196064952765</v>
      </c>
      <c r="E42" s="66">
        <f t="shared" si="7"/>
        <v>8.6827076298938106</v>
      </c>
      <c r="F42" s="66" t="s">
        <v>12</v>
      </c>
      <c r="G42" s="66" t="s">
        <v>12</v>
      </c>
    </row>
    <row r="43" spans="1:7" x14ac:dyDescent="0.45">
      <c r="A43" s="40"/>
      <c r="B43" s="16">
        <v>2016</v>
      </c>
      <c r="C43" s="66">
        <f t="shared" si="7"/>
        <v>6.4952655559370083</v>
      </c>
      <c r="D43" s="66">
        <f t="shared" si="7"/>
        <v>8.6798221148644554</v>
      </c>
      <c r="E43" s="66">
        <f t="shared" si="7"/>
        <v>8.7638970071394606</v>
      </c>
      <c r="F43" s="66">
        <f t="shared" si="7"/>
        <v>8.4169307694778439</v>
      </c>
      <c r="G43" s="66" t="s">
        <v>12</v>
      </c>
    </row>
    <row r="44" spans="1:7" x14ac:dyDescent="0.45">
      <c r="A44" s="40"/>
      <c r="B44" s="16">
        <v>2017</v>
      </c>
      <c r="C44" s="66">
        <f t="shared" si="7"/>
        <v>6.4982821494764336</v>
      </c>
      <c r="D44" s="66">
        <f t="shared" si="7"/>
        <v>8.6896344236615253</v>
      </c>
      <c r="E44" s="66">
        <f t="shared" si="7"/>
        <v>8.7849029891825339</v>
      </c>
      <c r="F44" s="66">
        <f t="shared" si="7"/>
        <v>8.4420182502534722</v>
      </c>
      <c r="G44" s="66" t="s">
        <v>12</v>
      </c>
    </row>
    <row r="45" spans="1:7" x14ac:dyDescent="0.45">
      <c r="A45" s="40"/>
      <c r="B45" s="16">
        <v>2018</v>
      </c>
      <c r="C45" s="66">
        <f t="shared" si="7"/>
        <v>6.5072777123850116</v>
      </c>
      <c r="D45" s="66">
        <f t="shared" si="7"/>
        <v>8.6990408007481683</v>
      </c>
      <c r="E45" s="66">
        <f t="shared" si="7"/>
        <v>8.8039032916560327</v>
      </c>
      <c r="F45" s="66">
        <f t="shared" si="7"/>
        <v>8.4589282832842621</v>
      </c>
      <c r="G45" s="66">
        <f t="shared" si="7"/>
        <v>7.8292723696193649</v>
      </c>
    </row>
    <row r="46" spans="1:7" x14ac:dyDescent="0.45">
      <c r="A46" s="40"/>
      <c r="B46" s="16">
        <v>2019</v>
      </c>
      <c r="C46" s="66">
        <f t="shared" si="7"/>
        <v>6.513230110912307</v>
      </c>
      <c r="D46" s="66">
        <f t="shared" si="7"/>
        <v>8.708254957722847</v>
      </c>
      <c r="E46" s="66">
        <f t="shared" si="7"/>
        <v>8.8148212382760534</v>
      </c>
      <c r="F46" s="66">
        <f t="shared" si="7"/>
        <v>8.476579508530941</v>
      </c>
      <c r="G46" s="66">
        <f t="shared" si="7"/>
        <v>7.8295485353627168</v>
      </c>
    </row>
    <row r="47" spans="1:7" x14ac:dyDescent="0.45">
      <c r="A47" s="40"/>
      <c r="B47" s="16">
        <v>2020</v>
      </c>
      <c r="C47" s="66">
        <f t="shared" si="7"/>
        <v>6.508769136971682</v>
      </c>
      <c r="D47" s="66">
        <f t="shared" si="7"/>
        <v>8.7111572669675166</v>
      </c>
      <c r="E47" s="66">
        <f t="shared" si="7"/>
        <v>8.8277565296427234</v>
      </c>
      <c r="F47" s="66">
        <f t="shared" si="7"/>
        <v>8.4881762423457445</v>
      </c>
      <c r="G47" s="66">
        <f t="shared" si="7"/>
        <v>7.8306604868977967</v>
      </c>
    </row>
    <row r="48" spans="1:7" x14ac:dyDescent="0.45">
      <c r="A48" s="40"/>
      <c r="B48" s="14"/>
      <c r="C48" s="56"/>
      <c r="D48" s="56"/>
      <c r="E48" s="56"/>
      <c r="F48" s="56"/>
      <c r="G48" s="56"/>
    </row>
    <row r="49" spans="1:8" x14ac:dyDescent="0.45">
      <c r="A49" s="40"/>
      <c r="B49" s="65"/>
      <c r="C49" s="67" t="s">
        <v>27</v>
      </c>
      <c r="D49" s="67" t="s">
        <v>3</v>
      </c>
      <c r="E49" s="67" t="s">
        <v>6</v>
      </c>
      <c r="F49" s="67" t="s">
        <v>9</v>
      </c>
      <c r="G49" s="67" t="s">
        <v>10</v>
      </c>
    </row>
    <row r="50" spans="1:8" x14ac:dyDescent="0.45">
      <c r="A50" s="40"/>
      <c r="B50" s="65" t="s">
        <v>45</v>
      </c>
      <c r="C50" s="68">
        <f>SLOPE(C40:C47,C18:C25)</f>
        <v>4.7681799332567103E-2</v>
      </c>
      <c r="D50" s="68">
        <f>SLOPE(D40:D47,D18:D25)</f>
        <v>0.69808058683728846</v>
      </c>
      <c r="E50" s="68">
        <f>SLOPE(E40:E47,E18:E25)</f>
        <v>0.92128032193839737</v>
      </c>
      <c r="F50" s="68">
        <f>SLOPE(F43:F47,F21:F25)</f>
        <v>1.3550321740192617</v>
      </c>
      <c r="G50" s="68">
        <f>SLOPE(G45:G47,G23:G25)</f>
        <v>9.8751399517929758E-2</v>
      </c>
    </row>
    <row r="51" spans="1:8" x14ac:dyDescent="0.45">
      <c r="A51" s="40"/>
      <c r="B51" s="14"/>
      <c r="C51" s="59"/>
      <c r="D51" s="59"/>
      <c r="E51" s="59"/>
      <c r="F51" s="59"/>
      <c r="G51" s="59"/>
    </row>
    <row r="52" spans="1:8" ht="18" x14ac:dyDescent="0.55000000000000004">
      <c r="A52" s="40"/>
      <c r="B52" s="20" t="s">
        <v>50</v>
      </c>
      <c r="C52" s="60"/>
      <c r="D52" s="60"/>
      <c r="E52" s="64"/>
      <c r="F52" s="63"/>
      <c r="G52" s="60"/>
    </row>
    <row r="54" spans="1:8" ht="18" x14ac:dyDescent="0.55000000000000004">
      <c r="B54" s="70" t="s">
        <v>47</v>
      </c>
    </row>
    <row r="55" spans="1:8" x14ac:dyDescent="0.45">
      <c r="A55" s="40"/>
      <c r="B55" s="1" t="str">
        <f>Inputs!B53</f>
        <v>Total customers (ICP number at year end)</v>
      </c>
      <c r="C55" s="17" t="str">
        <f>Inputs!C54</f>
        <v xml:space="preserve">GasNet </v>
      </c>
      <c r="D55" s="17" t="str">
        <f>Inputs!D54</f>
        <v>Powerco</v>
      </c>
      <c r="E55" s="17" t="str">
        <f>Inputs!E54</f>
        <v>Vector Dist</v>
      </c>
      <c r="F55" s="17" t="str">
        <f>Inputs!F54</f>
        <v>First Gas Dist</v>
      </c>
      <c r="G55" s="17" t="str">
        <f>Inputs!G54</f>
        <v>First Gas Trans</v>
      </c>
      <c r="H55" s="69"/>
    </row>
    <row r="56" spans="1:8" x14ac:dyDescent="0.45">
      <c r="A56" s="40"/>
      <c r="B56" s="16">
        <f>Inputs!B62</f>
        <v>2020</v>
      </c>
      <c r="C56" s="19">
        <f>Inputs!C62</f>
        <v>10849</v>
      </c>
      <c r="D56" s="19">
        <f>Inputs!D62</f>
        <v>111591</v>
      </c>
      <c r="E56" s="19">
        <f>Inputs!E62</f>
        <v>113960</v>
      </c>
      <c r="F56" s="19">
        <f>Inputs!F62</f>
        <v>65346</v>
      </c>
      <c r="G56" s="19">
        <f>Inputs!G62</f>
        <v>159</v>
      </c>
      <c r="H56" s="69"/>
    </row>
    <row r="58" spans="1:8" x14ac:dyDescent="0.45">
      <c r="B58" s="1" t="s">
        <v>48</v>
      </c>
      <c r="C58" s="17" t="str">
        <f>C55</f>
        <v xml:space="preserve">GasNet </v>
      </c>
      <c r="D58" s="17" t="str">
        <f t="shared" ref="D58:G58" si="8">D55</f>
        <v>Powerco</v>
      </c>
      <c r="E58" s="17" t="str">
        <f t="shared" si="8"/>
        <v>Vector Dist</v>
      </c>
      <c r="F58" s="17" t="str">
        <f t="shared" si="8"/>
        <v>First Gas Dist</v>
      </c>
      <c r="G58" s="17" t="str">
        <f t="shared" si="8"/>
        <v>First Gas Trans</v>
      </c>
    </row>
    <row r="59" spans="1:8" x14ac:dyDescent="0.45">
      <c r="B59" s="16">
        <v>2021</v>
      </c>
      <c r="C59" s="19">
        <f>Inputs!C67</f>
        <v>10082</v>
      </c>
      <c r="D59" s="19">
        <f>Inputs!D67</f>
        <v>113207</v>
      </c>
      <c r="E59" s="19">
        <f>Inputs!E67</f>
        <v>116525</v>
      </c>
      <c r="F59" s="19">
        <f>Inputs!F67</f>
        <v>66646</v>
      </c>
      <c r="G59" s="19">
        <f>Inputs!G67</f>
        <v>159</v>
      </c>
    </row>
    <row r="60" spans="1:8" x14ac:dyDescent="0.45">
      <c r="B60" s="16">
        <v>2022</v>
      </c>
      <c r="C60" s="19">
        <f>Inputs!C68</f>
        <v>10145</v>
      </c>
      <c r="D60" s="19">
        <f>Inputs!D68</f>
        <v>114907</v>
      </c>
      <c r="E60" s="19">
        <f>Inputs!E68</f>
        <v>118893</v>
      </c>
      <c r="F60" s="19">
        <f>Inputs!F68</f>
        <v>68146</v>
      </c>
      <c r="G60" s="19">
        <f>Inputs!G68</f>
        <v>163</v>
      </c>
    </row>
    <row r="61" spans="1:8" x14ac:dyDescent="0.45">
      <c r="B61" s="16">
        <v>2023</v>
      </c>
      <c r="C61" s="19">
        <f>Inputs!C69</f>
        <v>10200</v>
      </c>
      <c r="D61" s="19">
        <f>Inputs!D69</f>
        <v>116608</v>
      </c>
      <c r="E61" s="19">
        <f>Inputs!E69</f>
        <v>120673</v>
      </c>
      <c r="F61" s="19">
        <f>Inputs!F69</f>
        <v>69546</v>
      </c>
      <c r="G61" s="19">
        <f>Inputs!G69</f>
        <v>164</v>
      </c>
    </row>
    <row r="62" spans="1:8" x14ac:dyDescent="0.45">
      <c r="B62" s="16">
        <v>2024</v>
      </c>
      <c r="C62" s="19">
        <f>Inputs!C70</f>
        <v>10255</v>
      </c>
      <c r="D62" s="19">
        <f>Inputs!D70</f>
        <v>118307</v>
      </c>
      <c r="E62" s="19">
        <f>Inputs!E70</f>
        <v>122364</v>
      </c>
      <c r="F62" s="19">
        <f>Inputs!F70</f>
        <v>70846</v>
      </c>
      <c r="G62" s="19">
        <f>Inputs!G70</f>
        <v>165</v>
      </c>
    </row>
    <row r="63" spans="1:8" x14ac:dyDescent="0.45">
      <c r="B63" s="16">
        <v>2025</v>
      </c>
      <c r="C63" s="19">
        <f>Inputs!C71</f>
        <v>10310</v>
      </c>
      <c r="D63" s="19">
        <f>Inputs!D71</f>
        <v>120007</v>
      </c>
      <c r="E63" s="19">
        <f>Inputs!E71</f>
        <v>124343</v>
      </c>
      <c r="F63" s="19">
        <f>Inputs!F71</f>
        <v>72046</v>
      </c>
      <c r="G63" s="19">
        <f>Inputs!G71</f>
        <v>166</v>
      </c>
    </row>
    <row r="64" spans="1:8" x14ac:dyDescent="0.45">
      <c r="B64" s="16">
        <v>2026</v>
      </c>
      <c r="C64" s="19">
        <f>Inputs!C72</f>
        <v>10365</v>
      </c>
      <c r="D64" s="19">
        <f>Inputs!D72</f>
        <v>121707</v>
      </c>
      <c r="E64" s="19">
        <f>Inputs!E72</f>
        <v>126118</v>
      </c>
      <c r="F64" s="19">
        <f>Inputs!F72</f>
        <v>73146</v>
      </c>
      <c r="G64" s="19">
        <f>Inputs!G72</f>
        <v>167</v>
      </c>
    </row>
    <row r="66" spans="2:7" x14ac:dyDescent="0.45">
      <c r="B66" s="1" t="s">
        <v>49</v>
      </c>
      <c r="C66" s="17" t="str">
        <f>C58</f>
        <v xml:space="preserve">GasNet </v>
      </c>
      <c r="D66" s="17" t="str">
        <f t="shared" ref="D66:G66" si="9">D58</f>
        <v>Powerco</v>
      </c>
      <c r="E66" s="17" t="str">
        <f t="shared" si="9"/>
        <v>Vector Dist</v>
      </c>
      <c r="F66" s="17" t="str">
        <f t="shared" si="9"/>
        <v>First Gas Dist</v>
      </c>
      <c r="G66" s="17" t="str">
        <f t="shared" si="9"/>
        <v>First Gas Trans</v>
      </c>
    </row>
    <row r="67" spans="2:7" x14ac:dyDescent="0.45">
      <c r="B67" s="16">
        <f>B59</f>
        <v>2021</v>
      </c>
      <c r="C67" s="71">
        <f>C59/C56-1</f>
        <v>-7.0697760162226952E-2</v>
      </c>
      <c r="D67" s="71">
        <f>D59/D56-1</f>
        <v>1.4481454597593091E-2</v>
      </c>
      <c r="E67" s="71">
        <f>E59/E56-1</f>
        <v>2.2507897507897612E-2</v>
      </c>
      <c r="F67" s="71">
        <f>F59/F56-1</f>
        <v>1.9894102163866112E-2</v>
      </c>
      <c r="G67" s="71">
        <f>G59/G56-1</f>
        <v>0</v>
      </c>
    </row>
    <row r="68" spans="2:7" x14ac:dyDescent="0.45">
      <c r="B68" s="16">
        <f t="shared" ref="B68:B71" si="10">B60</f>
        <v>2022</v>
      </c>
      <c r="C68" s="71">
        <f>C60/C59-1</f>
        <v>6.2487601666336712E-3</v>
      </c>
      <c r="D68" s="71">
        <f t="shared" ref="D68:G68" si="11">D60/D59-1</f>
        <v>1.5016739247573074E-2</v>
      </c>
      <c r="E68" s="71">
        <f t="shared" si="11"/>
        <v>2.0321819352070447E-2</v>
      </c>
      <c r="F68" s="71">
        <f t="shared" si="11"/>
        <v>2.2506977162920494E-2</v>
      </c>
      <c r="G68" s="71">
        <f t="shared" si="11"/>
        <v>2.515723270440251E-2</v>
      </c>
    </row>
    <row r="69" spans="2:7" x14ac:dyDescent="0.45">
      <c r="B69" s="16">
        <f t="shared" si="10"/>
        <v>2023</v>
      </c>
      <c r="C69" s="71">
        <f t="shared" ref="C69:G72" si="12">C61/C60-1</f>
        <v>5.4213898472152966E-3</v>
      </c>
      <c r="D69" s="71">
        <f t="shared" si="12"/>
        <v>1.4803275692516493E-2</v>
      </c>
      <c r="E69" s="71">
        <f t="shared" si="12"/>
        <v>1.4971444912652565E-2</v>
      </c>
      <c r="F69" s="71">
        <f t="shared" si="12"/>
        <v>2.0544125847445249E-2</v>
      </c>
      <c r="G69" s="71">
        <f t="shared" si="12"/>
        <v>6.1349693251533388E-3</v>
      </c>
    </row>
    <row r="70" spans="2:7" x14ac:dyDescent="0.45">
      <c r="B70" s="16">
        <f t="shared" si="10"/>
        <v>2024</v>
      </c>
      <c r="C70" s="71">
        <f t="shared" si="12"/>
        <v>5.3921568627450789E-3</v>
      </c>
      <c r="D70" s="71">
        <f t="shared" si="12"/>
        <v>1.4570183863885866E-2</v>
      </c>
      <c r="E70" s="71">
        <f t="shared" si="12"/>
        <v>1.4013076661722135E-2</v>
      </c>
      <c r="F70" s="71">
        <f t="shared" si="12"/>
        <v>1.8692663848388191E-2</v>
      </c>
      <c r="G70" s="71">
        <f t="shared" si="12"/>
        <v>6.0975609756097615E-3</v>
      </c>
    </row>
    <row r="71" spans="2:7" x14ac:dyDescent="0.45">
      <c r="B71" s="16">
        <f t="shared" si="10"/>
        <v>2025</v>
      </c>
      <c r="C71" s="71">
        <f t="shared" si="12"/>
        <v>5.3632374451486609E-3</v>
      </c>
      <c r="D71" s="71">
        <f t="shared" si="12"/>
        <v>1.4369394879423902E-2</v>
      </c>
      <c r="E71" s="71">
        <f t="shared" si="12"/>
        <v>1.6173057435193261E-2</v>
      </c>
      <c r="F71" s="71">
        <f t="shared" si="12"/>
        <v>1.6938147531265102E-2</v>
      </c>
      <c r="G71" s="71">
        <f t="shared" si="12"/>
        <v>6.0606060606060996E-3</v>
      </c>
    </row>
    <row r="72" spans="2:7" x14ac:dyDescent="0.45">
      <c r="B72" s="16">
        <f>B64</f>
        <v>2026</v>
      </c>
      <c r="C72" s="71">
        <f t="shared" si="12"/>
        <v>5.3346265761395895E-3</v>
      </c>
      <c r="D72" s="71">
        <f t="shared" si="12"/>
        <v>1.4165840325981005E-2</v>
      </c>
      <c r="E72" s="71">
        <f t="shared" si="12"/>
        <v>1.4275029555342877E-2</v>
      </c>
      <c r="F72" s="71">
        <f t="shared" si="12"/>
        <v>1.5268023207395176E-2</v>
      </c>
      <c r="G72" s="71">
        <f t="shared" si="12"/>
        <v>6.0240963855422436E-3</v>
      </c>
    </row>
    <row r="73" spans="2:7" x14ac:dyDescent="0.45">
      <c r="B73" s="18"/>
      <c r="C73" s="72"/>
      <c r="D73" s="72"/>
      <c r="E73" s="72"/>
      <c r="F73" s="72"/>
      <c r="G73" s="72"/>
    </row>
    <row r="74" spans="2:7" x14ac:dyDescent="0.45">
      <c r="B74" s="83" t="s">
        <v>59</v>
      </c>
      <c r="C74" s="81"/>
      <c r="D74" s="81"/>
      <c r="E74" s="81"/>
      <c r="F74" s="81"/>
      <c r="G74" s="81"/>
    </row>
    <row r="75" spans="2:7" x14ac:dyDescent="0.45">
      <c r="B75" s="1" t="s">
        <v>60</v>
      </c>
      <c r="C75" s="17" t="str">
        <f>C66</f>
        <v xml:space="preserve">GasNet </v>
      </c>
      <c r="D75" s="17" t="str">
        <f t="shared" ref="D75:G75" si="13">D66</f>
        <v>Powerco</v>
      </c>
      <c r="E75" s="17" t="str">
        <f t="shared" si="13"/>
        <v>Vector Dist</v>
      </c>
      <c r="F75" s="17" t="str">
        <f t="shared" si="13"/>
        <v>First Gas Dist</v>
      </c>
      <c r="G75" s="17" t="str">
        <f t="shared" si="13"/>
        <v>First Gas Trans</v>
      </c>
    </row>
    <row r="76" spans="2:7" x14ac:dyDescent="0.45">
      <c r="B76" s="16">
        <v>2026</v>
      </c>
      <c r="C76" s="84">
        <f>Inputs!H78</f>
        <v>220</v>
      </c>
      <c r="D76" s="85">
        <f>Inputs!H81</f>
        <v>1000</v>
      </c>
      <c r="E76" s="85">
        <f>Inputs!H84</f>
        <v>8113</v>
      </c>
      <c r="F76" s="84">
        <f>Inputs!H87</f>
        <v>2489</v>
      </c>
      <c r="G76" s="85">
        <f>Inputs!H90</f>
        <v>5261</v>
      </c>
    </row>
    <row r="77" spans="2:7" x14ac:dyDescent="0.45">
      <c r="B77" s="16">
        <v>2027</v>
      </c>
      <c r="C77" s="84">
        <f>Inputs!I78</f>
        <v>220</v>
      </c>
      <c r="D77" s="85">
        <f>Inputs!I81</f>
        <v>1000</v>
      </c>
      <c r="E77" s="85">
        <f>Inputs!I84</f>
        <v>8278</v>
      </c>
      <c r="F77" s="85">
        <f>Inputs!I87</f>
        <v>2780</v>
      </c>
      <c r="G77" s="85">
        <f>Inputs!I90</f>
        <v>4928</v>
      </c>
    </row>
    <row r="78" spans="2:7" x14ac:dyDescent="0.45">
      <c r="B78" s="16">
        <v>2028</v>
      </c>
      <c r="C78" s="84">
        <f>Inputs!J78</f>
        <v>220</v>
      </c>
      <c r="D78" s="85">
        <f>Inputs!J81</f>
        <v>1000</v>
      </c>
      <c r="E78" s="85">
        <f>Inputs!J84</f>
        <v>8481</v>
      </c>
      <c r="F78" s="85">
        <f>Inputs!J87</f>
        <v>868</v>
      </c>
      <c r="G78" s="85">
        <f>Inputs!J90</f>
        <v>4620</v>
      </c>
    </row>
    <row r="79" spans="2:7" x14ac:dyDescent="0.45">
      <c r="B79" s="82"/>
      <c r="C79" s="81"/>
      <c r="D79" s="81"/>
      <c r="E79" s="81"/>
      <c r="F79" s="81"/>
      <c r="G79" s="81"/>
    </row>
    <row r="80" spans="2:7" x14ac:dyDescent="0.45">
      <c r="B80" s="83" t="s">
        <v>61</v>
      </c>
      <c r="C80" s="81"/>
      <c r="D80" s="81"/>
      <c r="E80" s="81"/>
      <c r="F80" s="81"/>
      <c r="G80" s="81"/>
    </row>
    <row r="81" spans="2:7" x14ac:dyDescent="0.45">
      <c r="B81" s="1"/>
      <c r="C81" s="17" t="str">
        <f>C75</f>
        <v xml:space="preserve">GasNet </v>
      </c>
      <c r="D81" s="17" t="str">
        <f t="shared" ref="D81:G81" si="14">D75</f>
        <v>Powerco</v>
      </c>
      <c r="E81" s="17" t="str">
        <f t="shared" si="14"/>
        <v>Vector Dist</v>
      </c>
      <c r="F81" s="17" t="str">
        <f t="shared" si="14"/>
        <v>First Gas Dist</v>
      </c>
      <c r="G81" s="17" t="str">
        <f t="shared" si="14"/>
        <v>First Gas Trans</v>
      </c>
    </row>
    <row r="82" spans="2:7" x14ac:dyDescent="0.45">
      <c r="B82" s="16">
        <v>2027</v>
      </c>
      <c r="C82" s="71">
        <f>IFERROR(C77/C76-1,0)</f>
        <v>0</v>
      </c>
      <c r="D82" s="71">
        <f t="shared" ref="D82:G82" si="15">D77/D76-1</f>
        <v>0</v>
      </c>
      <c r="E82" s="71">
        <f t="shared" si="15"/>
        <v>2.0337729569826157E-2</v>
      </c>
      <c r="F82" s="71">
        <f t="shared" si="15"/>
        <v>0.11691442346323822</v>
      </c>
      <c r="G82" s="71">
        <f t="shared" si="15"/>
        <v>-6.3295951340049394E-2</v>
      </c>
    </row>
    <row r="83" spans="2:7" x14ac:dyDescent="0.45">
      <c r="B83" s="16">
        <v>2028</v>
      </c>
      <c r="C83" s="71">
        <f>IFERROR(C78/C77-1,0)</f>
        <v>0</v>
      </c>
      <c r="D83" s="71">
        <f t="shared" ref="D83:G83" si="16">D78/D77-1</f>
        <v>0</v>
      </c>
      <c r="E83" s="71">
        <f t="shared" si="16"/>
        <v>2.4522831601836215E-2</v>
      </c>
      <c r="F83" s="71">
        <f t="shared" si="16"/>
        <v>-0.68776978417266188</v>
      </c>
      <c r="G83" s="71">
        <f t="shared" si="16"/>
        <v>-6.25E-2</v>
      </c>
    </row>
    <row r="84" spans="2:7" x14ac:dyDescent="0.45">
      <c r="B84" s="82"/>
      <c r="C84" s="81"/>
      <c r="D84" s="81"/>
      <c r="E84" s="81"/>
      <c r="F84" s="81"/>
      <c r="G84" s="81"/>
    </row>
    <row r="85" spans="2:7" x14ac:dyDescent="0.45">
      <c r="B85" s="83" t="s">
        <v>62</v>
      </c>
      <c r="C85" s="81"/>
      <c r="D85" s="81"/>
      <c r="E85" s="81"/>
      <c r="F85" s="81"/>
      <c r="G85" s="81"/>
    </row>
    <row r="86" spans="2:7" x14ac:dyDescent="0.45">
      <c r="B86" s="1"/>
      <c r="C86" s="17" t="str">
        <f>C81</f>
        <v xml:space="preserve">GasNet </v>
      </c>
      <c r="D86" s="17" t="str">
        <f t="shared" ref="D86:G86" si="17">D81</f>
        <v>Powerco</v>
      </c>
      <c r="E86" s="17" t="str">
        <f t="shared" si="17"/>
        <v>Vector Dist</v>
      </c>
      <c r="F86" s="17" t="str">
        <f t="shared" si="17"/>
        <v>First Gas Dist</v>
      </c>
      <c r="G86" s="17" t="str">
        <f t="shared" si="17"/>
        <v>First Gas Trans</v>
      </c>
    </row>
    <row r="87" spans="2:7" x14ac:dyDescent="0.45">
      <c r="B87" s="16">
        <v>2027</v>
      </c>
      <c r="C87" s="71">
        <f>C72*(1+C82)</f>
        <v>5.3346265761395895E-3</v>
      </c>
      <c r="D87" s="71">
        <f t="shared" ref="D87:G87" si="18">D72*(1+D82)</f>
        <v>1.4165840325981005E-2</v>
      </c>
      <c r="E87" s="71">
        <f t="shared" si="18"/>
        <v>1.4565351246040716E-2</v>
      </c>
      <c r="F87" s="71">
        <f t="shared" si="18"/>
        <v>1.7053075338111123E-2</v>
      </c>
      <c r="G87" s="71">
        <f t="shared" si="18"/>
        <v>5.6427954738551946E-3</v>
      </c>
    </row>
    <row r="88" spans="2:7" x14ac:dyDescent="0.45">
      <c r="B88" s="16">
        <v>2028</v>
      </c>
      <c r="C88" s="71">
        <f>C87*(1+C83)</f>
        <v>5.3346265761395895E-3</v>
      </c>
      <c r="D88" s="71">
        <f t="shared" ref="D88:G88" si="19">D87*(1+D83)</f>
        <v>1.4165840325981005E-2</v>
      </c>
      <c r="E88" s="71">
        <f t="shared" si="19"/>
        <v>1.4922534901868968E-2</v>
      </c>
      <c r="F88" s="71">
        <f t="shared" si="19"/>
        <v>5.3244853933382928E-3</v>
      </c>
      <c r="G88" s="71">
        <f t="shared" si="19"/>
        <v>5.2901207567392448E-3</v>
      </c>
    </row>
    <row r="89" spans="2:7" x14ac:dyDescent="0.45">
      <c r="B89" s="18"/>
      <c r="C89" s="72"/>
      <c r="D89" s="72"/>
      <c r="E89" s="72"/>
      <c r="F89" s="72"/>
      <c r="G89" s="72"/>
    </row>
    <row r="90" spans="2:7" ht="18" x14ac:dyDescent="0.55000000000000004">
      <c r="B90" s="70" t="s">
        <v>63</v>
      </c>
      <c r="C90" s="81"/>
      <c r="D90" s="81"/>
      <c r="E90" s="81"/>
      <c r="F90" s="81"/>
      <c r="G90" s="81"/>
    </row>
    <row r="91" spans="2:7" x14ac:dyDescent="0.45">
      <c r="B91" s="1"/>
      <c r="C91" s="17" t="str">
        <f>C75</f>
        <v xml:space="preserve">GasNet </v>
      </c>
      <c r="D91" s="17" t="str">
        <f t="shared" ref="D91:G91" si="20">D75</f>
        <v>Powerco</v>
      </c>
      <c r="E91" s="17" t="str">
        <f t="shared" si="20"/>
        <v>Vector Dist</v>
      </c>
      <c r="F91" s="17" t="str">
        <f t="shared" si="20"/>
        <v>First Gas Dist</v>
      </c>
      <c r="G91" s="17" t="str">
        <f t="shared" si="20"/>
        <v>First Gas Trans</v>
      </c>
    </row>
    <row r="92" spans="2:7" x14ac:dyDescent="0.45">
      <c r="B92" s="16">
        <f>B67</f>
        <v>2021</v>
      </c>
      <c r="C92" s="71">
        <f>C67*C$50</f>
        <v>-3.3709964133172622E-3</v>
      </c>
      <c r="D92" s="71">
        <f t="shared" ref="D92:G92" si="21">D67*D$50</f>
        <v>1.0109222323745334E-2</v>
      </c>
      <c r="E92" s="71">
        <f t="shared" si="21"/>
        <v>2.0736083062232364E-2</v>
      </c>
      <c r="F92" s="71">
        <f t="shared" si="21"/>
        <v>2.6957148505264796E-2</v>
      </c>
      <c r="G92" s="71">
        <f t="shared" si="21"/>
        <v>0</v>
      </c>
    </row>
    <row r="93" spans="2:7" x14ac:dyDescent="0.45">
      <c r="B93" s="16">
        <f t="shared" ref="B93:B97" si="22">B68</f>
        <v>2022</v>
      </c>
      <c r="C93" s="71">
        <f t="shared" ref="C93:G97" si="23">C68*C$50</f>
        <v>2.9795212834276527E-4</v>
      </c>
      <c r="D93" s="71">
        <f t="shared" si="23"/>
        <v>1.0482894146328353E-2</v>
      </c>
      <c r="E93" s="71">
        <f t="shared" si="23"/>
        <v>1.8722092275049416E-2</v>
      </c>
      <c r="F93" s="71">
        <f t="shared" si="23"/>
        <v>3.0497678195674033E-2</v>
      </c>
      <c r="G93" s="71">
        <f t="shared" si="23"/>
        <v>2.4843119375579808E-3</v>
      </c>
    </row>
    <row r="94" spans="2:7" x14ac:dyDescent="0.45">
      <c r="B94" s="16">
        <f t="shared" si="22"/>
        <v>2023</v>
      </c>
      <c r="C94" s="71">
        <f t="shared" si="23"/>
        <v>2.5850162279853639E-4</v>
      </c>
      <c r="D94" s="71">
        <f>D69*D$50</f>
        <v>1.0333879382546081E-2</v>
      </c>
      <c r="E94" s="71">
        <f t="shared" si="23"/>
        <v>1.3792897589011536E-2</v>
      </c>
      <c r="F94" s="71">
        <f t="shared" si="23"/>
        <v>2.7837951510389043E-2</v>
      </c>
      <c r="G94" s="71">
        <f t="shared" si="23"/>
        <v>6.0583680685846123E-4</v>
      </c>
    </row>
    <row r="95" spans="2:7" x14ac:dyDescent="0.45">
      <c r="B95" s="16">
        <f t="shared" si="22"/>
        <v>2024</v>
      </c>
      <c r="C95" s="71">
        <f t="shared" si="23"/>
        <v>2.5710774149913544E-4</v>
      </c>
      <c r="D95" s="71">
        <f t="shared" si="23"/>
        <v>1.0171162502028637E-2</v>
      </c>
      <c r="E95" s="71">
        <f t="shared" si="23"/>
        <v>1.2909971778258811E-2</v>
      </c>
      <c r="F95" s="71">
        <f t="shared" si="23"/>
        <v>2.5329160932692708E-2</v>
      </c>
      <c r="G95" s="71">
        <f t="shared" si="23"/>
        <v>6.0214267998737712E-4</v>
      </c>
    </row>
    <row r="96" spans="2:7" x14ac:dyDescent="0.45">
      <c r="B96" s="16">
        <f t="shared" si="22"/>
        <v>2025</v>
      </c>
      <c r="C96" s="71">
        <f t="shared" si="23"/>
        <v>2.5572881163248831E-4</v>
      </c>
      <c r="D96" s="71">
        <f t="shared" si="23"/>
        <v>1.0030995609924966E-2</v>
      </c>
      <c r="E96" s="71">
        <f t="shared" si="23"/>
        <v>1.4899919560623039E-2</v>
      </c>
      <c r="F96" s="71">
        <f t="shared" si="23"/>
        <v>2.2951734873149141E-2</v>
      </c>
      <c r="G96" s="71">
        <f t="shared" si="23"/>
        <v>5.9849333041169937E-4</v>
      </c>
    </row>
    <row r="97" spans="2:8" x14ac:dyDescent="0.45">
      <c r="B97" s="16">
        <f t="shared" si="22"/>
        <v>2026</v>
      </c>
      <c r="C97" s="71">
        <f t="shared" si="23"/>
        <v>2.5436459391766741E-4</v>
      </c>
      <c r="D97" s="71">
        <f t="shared" si="23"/>
        <v>9.8888981278041459E-3</v>
      </c>
      <c r="E97" s="71">
        <f t="shared" si="23"/>
        <v>1.3151303824426424E-2</v>
      </c>
      <c r="F97" s="71">
        <f t="shared" si="23"/>
        <v>2.0688662679693225E-2</v>
      </c>
      <c r="G97" s="71">
        <f t="shared" si="23"/>
        <v>5.9488794890319874E-4</v>
      </c>
    </row>
    <row r="98" spans="2:8" x14ac:dyDescent="0.45">
      <c r="B98" s="16">
        <f>B87</f>
        <v>2027</v>
      </c>
      <c r="C98" s="71">
        <f>C87*C$50</f>
        <v>2.5436459391766741E-4</v>
      </c>
      <c r="D98" s="71">
        <f t="shared" ref="D98:G98" si="24">D87*D$50</f>
        <v>9.8888981278041459E-3</v>
      </c>
      <c r="E98" s="71">
        <f t="shared" si="24"/>
        <v>1.3418771485098228E-2</v>
      </c>
      <c r="F98" s="71">
        <f t="shared" si="24"/>
        <v>2.3107465749114972E-2</v>
      </c>
      <c r="G98" s="71">
        <f t="shared" si="24"/>
        <v>5.572339502366401E-4</v>
      </c>
    </row>
    <row r="99" spans="2:8" x14ac:dyDescent="0.45">
      <c r="B99" s="16">
        <f>B88</f>
        <v>2028</v>
      </c>
      <c r="C99" s="71">
        <f>C88*C$50</f>
        <v>2.5436459391766741E-4</v>
      </c>
      <c r="D99" s="71">
        <f t="shared" ref="D99:G99" si="25">D88*D$50</f>
        <v>9.8888981278041459E-3</v>
      </c>
      <c r="E99" s="71">
        <f t="shared" si="25"/>
        <v>1.3747837758530813E-2</v>
      </c>
      <c r="F99" s="71">
        <f>F88*F$50</f>
        <v>7.2148490180689905E-3</v>
      </c>
      <c r="G99" s="71">
        <f t="shared" si="25"/>
        <v>5.224068283468501E-4</v>
      </c>
    </row>
    <row r="100" spans="2:8" x14ac:dyDescent="0.45">
      <c r="B100" s="82"/>
      <c r="C100" s="81"/>
      <c r="D100" s="81"/>
      <c r="E100" s="81"/>
      <c r="F100" s="81"/>
      <c r="G100" s="81"/>
    </row>
    <row r="101" spans="2:8" ht="18" x14ac:dyDescent="0.55000000000000004">
      <c r="B101" s="20" t="s">
        <v>51</v>
      </c>
    </row>
    <row r="102" spans="2:8" x14ac:dyDescent="0.45">
      <c r="B102" s="12" t="s">
        <v>0</v>
      </c>
      <c r="C102" s="79">
        <f>Inputs!C7</f>
        <v>0</v>
      </c>
      <c r="D102" s="79"/>
    </row>
    <row r="104" spans="2:8" x14ac:dyDescent="0.45">
      <c r="B104" s="12" t="s">
        <v>4</v>
      </c>
    </row>
    <row r="105" spans="2:8" x14ac:dyDescent="0.45">
      <c r="B105" s="15"/>
      <c r="C105" s="24" t="str">
        <f>Inputs!C17</f>
        <v xml:space="preserve">GasNet </v>
      </c>
      <c r="D105" s="24" t="str">
        <f>Inputs!D17</f>
        <v>Powerco</v>
      </c>
      <c r="E105" s="24" t="str">
        <f>Inputs!E17</f>
        <v>Vector Dist</v>
      </c>
      <c r="F105" s="24" t="str">
        <f>Inputs!F17</f>
        <v>First Gas Dist</v>
      </c>
      <c r="G105" s="24" t="str">
        <f>Inputs!G17</f>
        <v>First Gas Trans</v>
      </c>
    </row>
    <row r="106" spans="2:8" ht="26.65" x14ac:dyDescent="0.45">
      <c r="B106" s="23" t="s">
        <v>52</v>
      </c>
      <c r="C106" s="45">
        <f>Inputs!C18</f>
        <v>0.48120000000000002</v>
      </c>
      <c r="D106" s="45">
        <f>Inputs!D18</f>
        <v>0.48120000000000002</v>
      </c>
      <c r="E106" s="45">
        <f>Inputs!E18</f>
        <v>0.48120000000000002</v>
      </c>
      <c r="F106" s="45">
        <f>Inputs!F18</f>
        <v>0.48120000000000002</v>
      </c>
      <c r="G106" s="45">
        <f>Inputs!G18</f>
        <v>0</v>
      </c>
    </row>
    <row r="108" spans="2:8" x14ac:dyDescent="0.45">
      <c r="B108" s="1" t="s">
        <v>4</v>
      </c>
      <c r="C108" s="17" t="str">
        <f>C91</f>
        <v xml:space="preserve">GasNet </v>
      </c>
      <c r="D108" s="17" t="str">
        <f t="shared" ref="D108:G108" si="26">D91</f>
        <v>Powerco</v>
      </c>
      <c r="E108" s="17" t="str">
        <f t="shared" si="26"/>
        <v>Vector Dist</v>
      </c>
      <c r="F108" s="17" t="str">
        <f t="shared" si="26"/>
        <v>First Gas Dist</v>
      </c>
      <c r="G108" s="17" t="str">
        <f t="shared" si="26"/>
        <v>First Gas Trans</v>
      </c>
      <c r="H108" s="86"/>
    </row>
    <row r="109" spans="2:8" x14ac:dyDescent="0.45">
      <c r="B109" s="73">
        <f>B92</f>
        <v>2021</v>
      </c>
      <c r="C109" s="71">
        <f>C$106*C92</f>
        <v>-1.6221234740882665E-3</v>
      </c>
      <c r="D109" s="71">
        <f t="shared" ref="D109:G109" si="27">D$106*D92</f>
        <v>4.8645577821862544E-3</v>
      </c>
      <c r="E109" s="71">
        <f t="shared" si="27"/>
        <v>9.9782031695462136E-3</v>
      </c>
      <c r="F109" s="71">
        <f t="shared" si="27"/>
        <v>1.297177986073342E-2</v>
      </c>
      <c r="G109" s="71">
        <f t="shared" si="27"/>
        <v>0</v>
      </c>
      <c r="H109" s="81"/>
    </row>
    <row r="110" spans="2:8" x14ac:dyDescent="0.45">
      <c r="B110" s="73">
        <f t="shared" ref="B110:B116" si="28">B93</f>
        <v>2022</v>
      </c>
      <c r="C110" s="71">
        <f t="shared" ref="C110:G116" si="29">C$106*C93</f>
        <v>1.4337456415853866E-4</v>
      </c>
      <c r="D110" s="71">
        <f t="shared" si="29"/>
        <v>5.0443686632132036E-3</v>
      </c>
      <c r="E110" s="71">
        <f t="shared" si="29"/>
        <v>9.0090708027537793E-3</v>
      </c>
      <c r="F110" s="71">
        <f t="shared" si="29"/>
        <v>1.4675482747758345E-2</v>
      </c>
      <c r="G110" s="71">
        <f t="shared" si="29"/>
        <v>0</v>
      </c>
      <c r="H110" s="81"/>
    </row>
    <row r="111" spans="2:8" x14ac:dyDescent="0.45">
      <c r="B111" s="73">
        <f t="shared" si="28"/>
        <v>2023</v>
      </c>
      <c r="C111" s="71">
        <f t="shared" si="29"/>
        <v>1.2439098089065572E-4</v>
      </c>
      <c r="D111" s="71">
        <f t="shared" si="29"/>
        <v>4.9726627588811741E-3</v>
      </c>
      <c r="E111" s="71">
        <f t="shared" si="29"/>
        <v>6.6371423198323511E-3</v>
      </c>
      <c r="F111" s="71">
        <f t="shared" si="29"/>
        <v>1.3395622266799209E-2</v>
      </c>
      <c r="G111" s="71">
        <f t="shared" si="29"/>
        <v>0</v>
      </c>
      <c r="H111" s="81"/>
    </row>
    <row r="112" spans="2:8" x14ac:dyDescent="0.45">
      <c r="B112" s="73">
        <f t="shared" si="28"/>
        <v>2024</v>
      </c>
      <c r="C112" s="71">
        <f t="shared" si="29"/>
        <v>1.2372024520938398E-4</v>
      </c>
      <c r="D112" s="71">
        <f t="shared" si="29"/>
        <v>4.8943633959761803E-3</v>
      </c>
      <c r="E112" s="71">
        <f t="shared" si="29"/>
        <v>6.2122784196981399E-3</v>
      </c>
      <c r="F112" s="71">
        <f t="shared" si="29"/>
        <v>1.2188392240811731E-2</v>
      </c>
      <c r="G112" s="71">
        <f t="shared" si="29"/>
        <v>0</v>
      </c>
      <c r="H112" s="81"/>
    </row>
    <row r="113" spans="2:8" x14ac:dyDescent="0.45">
      <c r="B113" s="73">
        <f t="shared" si="28"/>
        <v>2025</v>
      </c>
      <c r="C113" s="71">
        <f t="shared" si="29"/>
        <v>1.2305670415755339E-4</v>
      </c>
      <c r="D113" s="71">
        <f t="shared" si="29"/>
        <v>4.8269150874958935E-3</v>
      </c>
      <c r="E113" s="71">
        <f t="shared" si="29"/>
        <v>7.1698412925718068E-3</v>
      </c>
      <c r="F113" s="71">
        <f>F$106*F96</f>
        <v>1.1044374820959367E-2</v>
      </c>
      <c r="G113" s="71">
        <f t="shared" si="29"/>
        <v>0</v>
      </c>
      <c r="H113" s="81"/>
    </row>
    <row r="114" spans="2:8" x14ac:dyDescent="0.45">
      <c r="B114" s="73">
        <f t="shared" si="28"/>
        <v>2026</v>
      </c>
      <c r="C114" s="71">
        <f t="shared" si="29"/>
        <v>1.2240024259318157E-4</v>
      </c>
      <c r="D114" s="71">
        <f t="shared" si="29"/>
        <v>4.7585377790993555E-3</v>
      </c>
      <c r="E114" s="71">
        <f t="shared" si="29"/>
        <v>6.3284074003139958E-3</v>
      </c>
      <c r="F114" s="71">
        <f>F$106*F97</f>
        <v>9.9553844814683802E-3</v>
      </c>
      <c r="G114" s="71">
        <f t="shared" si="29"/>
        <v>0</v>
      </c>
      <c r="H114" s="81"/>
    </row>
    <row r="115" spans="2:8" x14ac:dyDescent="0.45">
      <c r="B115" s="73">
        <f t="shared" si="28"/>
        <v>2027</v>
      </c>
      <c r="C115" s="71">
        <f t="shared" si="29"/>
        <v>1.2240024259318157E-4</v>
      </c>
      <c r="D115" s="71">
        <f t="shared" si="29"/>
        <v>4.7585377790993555E-3</v>
      </c>
      <c r="E115" s="71">
        <f t="shared" si="29"/>
        <v>6.4571128386292677E-3</v>
      </c>
      <c r="F115" s="71">
        <f t="shared" si="29"/>
        <v>1.1119312518474126E-2</v>
      </c>
      <c r="G115" s="71">
        <f t="shared" si="29"/>
        <v>0</v>
      </c>
      <c r="H115" s="81"/>
    </row>
    <row r="116" spans="2:8" x14ac:dyDescent="0.45">
      <c r="B116" s="73">
        <f t="shared" si="28"/>
        <v>2028</v>
      </c>
      <c r="C116" s="71">
        <f t="shared" si="29"/>
        <v>1.2240024259318157E-4</v>
      </c>
      <c r="D116" s="71">
        <f t="shared" si="29"/>
        <v>4.7585377790993555E-3</v>
      </c>
      <c r="E116" s="71">
        <f t="shared" si="29"/>
        <v>6.6154595294050274E-3</v>
      </c>
      <c r="F116" s="71">
        <f t="shared" si="29"/>
        <v>3.4717853474947984E-3</v>
      </c>
      <c r="G116" s="71">
        <f t="shared" si="29"/>
        <v>0</v>
      </c>
      <c r="H116" s="81"/>
    </row>
    <row r="118" spans="2:8" x14ac:dyDescent="0.45">
      <c r="B118" s="12" t="s">
        <v>5</v>
      </c>
    </row>
    <row r="119" spans="2:8" x14ac:dyDescent="0.45">
      <c r="B119" s="15"/>
      <c r="C119" s="24" t="str">
        <f>Inputs!C28</f>
        <v xml:space="preserve">GasNet </v>
      </c>
      <c r="D119" s="24" t="str">
        <f>Inputs!D28</f>
        <v>Powerco</v>
      </c>
      <c r="E119" s="24" t="str">
        <f>Inputs!E28</f>
        <v>Vector Dist</v>
      </c>
      <c r="F119" s="24" t="str">
        <f>Inputs!F28</f>
        <v>First Gas Dist</v>
      </c>
      <c r="G119" s="24" t="str">
        <f>Inputs!G28</f>
        <v>Vector Trans</v>
      </c>
    </row>
    <row r="120" spans="2:8" ht="26.65" x14ac:dyDescent="0.45">
      <c r="B120" s="23" t="s">
        <v>53</v>
      </c>
      <c r="C120" s="45">
        <f>C106</f>
        <v>0.48120000000000002</v>
      </c>
      <c r="D120" s="45">
        <f t="shared" ref="D120:G120" si="30">D106</f>
        <v>0.48120000000000002</v>
      </c>
      <c r="E120" s="45">
        <f t="shared" si="30"/>
        <v>0.48120000000000002</v>
      </c>
      <c r="F120" s="45">
        <f t="shared" si="30"/>
        <v>0.48120000000000002</v>
      </c>
      <c r="G120" s="45">
        <f t="shared" si="30"/>
        <v>0</v>
      </c>
    </row>
    <row r="121" spans="2:8" x14ac:dyDescent="0.45">
      <c r="H121" s="56"/>
    </row>
    <row r="122" spans="2:8" x14ac:dyDescent="0.45">
      <c r="B122" s="1" t="s">
        <v>5</v>
      </c>
      <c r="C122" s="17" t="str">
        <f>C108</f>
        <v xml:space="preserve">GasNet </v>
      </c>
      <c r="D122" s="17" t="str">
        <f t="shared" ref="D122:G122" si="31">D108</f>
        <v>Powerco</v>
      </c>
      <c r="E122" s="17" t="str">
        <f t="shared" si="31"/>
        <v>Vector Dist</v>
      </c>
      <c r="F122" s="17" t="str">
        <f t="shared" si="31"/>
        <v>First Gas Dist</v>
      </c>
      <c r="G122" s="17" t="str">
        <f t="shared" si="31"/>
        <v>First Gas Trans</v>
      </c>
      <c r="H122" s="87"/>
    </row>
    <row r="123" spans="2:8" x14ac:dyDescent="0.45">
      <c r="B123" s="73">
        <f>B109</f>
        <v>2021</v>
      </c>
      <c r="C123" s="71">
        <f>C$120*C67</f>
        <v>-3.4019762190063613E-2</v>
      </c>
      <c r="D123" s="71">
        <f t="shared" ref="D123:G123" si="32">D$120*D67</f>
        <v>6.9684759523617953E-3</v>
      </c>
      <c r="E123" s="71">
        <f t="shared" si="32"/>
        <v>1.0830800280800331E-2</v>
      </c>
      <c r="F123" s="71">
        <f t="shared" si="32"/>
        <v>9.5730419612523737E-3</v>
      </c>
      <c r="G123" s="71">
        <f t="shared" si="32"/>
        <v>0</v>
      </c>
      <c r="H123" s="81"/>
    </row>
    <row r="124" spans="2:8" x14ac:dyDescent="0.45">
      <c r="B124" s="73">
        <f t="shared" ref="B124:B126" si="33">B110</f>
        <v>2022</v>
      </c>
      <c r="C124" s="71">
        <f t="shared" ref="C124:G128" si="34">C$120*C68</f>
        <v>3.0069033921841229E-3</v>
      </c>
      <c r="D124" s="71">
        <f t="shared" si="34"/>
        <v>7.2260549259321634E-3</v>
      </c>
      <c r="E124" s="71">
        <f t="shared" si="34"/>
        <v>9.7788594722162999E-3</v>
      </c>
      <c r="F124" s="71">
        <f t="shared" si="34"/>
        <v>1.0830357410797343E-2</v>
      </c>
      <c r="G124" s="71">
        <f t="shared" si="34"/>
        <v>0</v>
      </c>
      <c r="H124" s="81"/>
    </row>
    <row r="125" spans="2:8" x14ac:dyDescent="0.45">
      <c r="B125" s="73">
        <f t="shared" si="33"/>
        <v>2023</v>
      </c>
      <c r="C125" s="71">
        <f t="shared" si="34"/>
        <v>2.608772794480001E-3</v>
      </c>
      <c r="D125" s="71">
        <f t="shared" si="34"/>
        <v>7.1233362632389368E-3</v>
      </c>
      <c r="E125" s="71">
        <f t="shared" si="34"/>
        <v>7.2042592919684149E-3</v>
      </c>
      <c r="F125" s="71">
        <f t="shared" si="34"/>
        <v>9.8858333577906549E-3</v>
      </c>
      <c r="G125" s="71">
        <f t="shared" si="34"/>
        <v>0</v>
      </c>
      <c r="H125" s="81"/>
    </row>
    <row r="126" spans="2:8" x14ac:dyDescent="0.45">
      <c r="B126" s="73">
        <f t="shared" si="33"/>
        <v>2024</v>
      </c>
      <c r="C126" s="71">
        <f t="shared" si="34"/>
        <v>2.5947058823529321E-3</v>
      </c>
      <c r="D126" s="71">
        <f t="shared" si="34"/>
        <v>7.011172475301879E-3</v>
      </c>
      <c r="E126" s="71">
        <f t="shared" si="34"/>
        <v>6.7430924896206912E-3</v>
      </c>
      <c r="F126" s="71">
        <f t="shared" si="34"/>
        <v>8.9949098438443977E-3</v>
      </c>
      <c r="G126" s="71">
        <f t="shared" si="34"/>
        <v>0</v>
      </c>
      <c r="H126" s="81"/>
    </row>
    <row r="127" spans="2:8" x14ac:dyDescent="0.45">
      <c r="B127" s="73">
        <f>B113</f>
        <v>2025</v>
      </c>
      <c r="C127" s="71">
        <f t="shared" si="34"/>
        <v>2.5807898586055356E-3</v>
      </c>
      <c r="D127" s="71">
        <f t="shared" si="34"/>
        <v>6.914552815978782E-3</v>
      </c>
      <c r="E127" s="71">
        <f t="shared" si="34"/>
        <v>7.7824752378149974E-3</v>
      </c>
      <c r="F127" s="71">
        <f t="shared" si="34"/>
        <v>8.1506365920447667E-3</v>
      </c>
      <c r="G127" s="71">
        <f t="shared" si="34"/>
        <v>0</v>
      </c>
      <c r="H127" s="81"/>
    </row>
    <row r="128" spans="2:8" x14ac:dyDescent="0.45">
      <c r="B128" s="73">
        <f t="shared" ref="B128:B130" si="35">B114</f>
        <v>2026</v>
      </c>
      <c r="C128" s="71">
        <f t="shared" si="34"/>
        <v>2.5670223084383707E-3</v>
      </c>
      <c r="D128" s="71">
        <f t="shared" si="34"/>
        <v>6.8166023648620596E-3</v>
      </c>
      <c r="E128" s="71">
        <f t="shared" si="34"/>
        <v>6.8691442220309932E-3</v>
      </c>
      <c r="F128" s="71">
        <f t="shared" si="34"/>
        <v>7.346972767398559E-3</v>
      </c>
      <c r="G128" s="71">
        <f t="shared" si="34"/>
        <v>0</v>
      </c>
      <c r="H128" s="81"/>
    </row>
    <row r="129" spans="2:8" x14ac:dyDescent="0.45">
      <c r="B129" s="73">
        <f t="shared" si="35"/>
        <v>2027</v>
      </c>
      <c r="C129" s="71">
        <f>C$120*C87</f>
        <v>2.5670223084383707E-3</v>
      </c>
      <c r="D129" s="71">
        <f t="shared" ref="D129:G129" si="36">D$120*D87</f>
        <v>6.8166023648620596E-3</v>
      </c>
      <c r="E129" s="71">
        <f t="shared" si="36"/>
        <v>7.0088470195947931E-3</v>
      </c>
      <c r="F129" s="71">
        <f t="shared" si="36"/>
        <v>8.2059398526990734E-3</v>
      </c>
      <c r="G129" s="71">
        <f t="shared" si="36"/>
        <v>0</v>
      </c>
      <c r="H129" s="81"/>
    </row>
    <row r="130" spans="2:8" x14ac:dyDescent="0.45">
      <c r="B130" s="73">
        <f t="shared" si="35"/>
        <v>2028</v>
      </c>
      <c r="C130" s="71">
        <f>C$120*C88</f>
        <v>2.5670223084383707E-3</v>
      </c>
      <c r="D130" s="71">
        <f t="shared" ref="D130:G130" si="37">D$120*D88</f>
        <v>6.8166023648620596E-3</v>
      </c>
      <c r="E130" s="71">
        <f t="shared" si="37"/>
        <v>7.1807237947793473E-3</v>
      </c>
      <c r="F130" s="71">
        <f t="shared" si="37"/>
        <v>2.5621423712743866E-3</v>
      </c>
      <c r="G130" s="71">
        <f t="shared" si="37"/>
        <v>0</v>
      </c>
      <c r="H130" s="81"/>
    </row>
    <row r="131" spans="2:8" x14ac:dyDescent="0.45">
      <c r="H131" s="56"/>
    </row>
    <row r="132" spans="2:8" x14ac:dyDescent="0.45">
      <c r="B132" s="12" t="s">
        <v>54</v>
      </c>
      <c r="C132" s="74"/>
      <c r="D132" s="74"/>
      <c r="E132" s="74"/>
      <c r="F132" s="74"/>
      <c r="G132" s="74"/>
      <c r="H132" s="74"/>
    </row>
    <row r="133" spans="2:8" x14ac:dyDescent="0.45">
      <c r="B133" s="1"/>
      <c r="C133" s="17" t="str">
        <f>C122</f>
        <v xml:space="preserve">GasNet </v>
      </c>
      <c r="D133" s="17" t="str">
        <f t="shared" ref="D133:G133" si="38">D122</f>
        <v>Powerco</v>
      </c>
      <c r="E133" s="17" t="str">
        <f t="shared" si="38"/>
        <v>Vector Dist</v>
      </c>
      <c r="F133" s="17" t="str">
        <f t="shared" si="38"/>
        <v>First Gas Dist</v>
      </c>
      <c r="G133" s="17" t="str">
        <f t="shared" si="38"/>
        <v>First Gas Trans</v>
      </c>
    </row>
    <row r="134" spans="2:8" x14ac:dyDescent="0.45">
      <c r="B134" s="73">
        <f>B123</f>
        <v>2021</v>
      </c>
      <c r="C134" s="71">
        <f>SUM($C$102,C109,C123)</f>
        <v>-3.5641885664151877E-2</v>
      </c>
      <c r="D134" s="71">
        <f t="shared" ref="D134:G134" si="39">SUM($C$102,D109,D123)</f>
        <v>1.1833033734548051E-2</v>
      </c>
      <c r="E134" s="71">
        <f t="shared" si="39"/>
        <v>2.0809003450346544E-2</v>
      </c>
      <c r="F134" s="71">
        <f t="shared" si="39"/>
        <v>2.2544821821985792E-2</v>
      </c>
      <c r="G134" s="71">
        <f t="shared" si="39"/>
        <v>0</v>
      </c>
    </row>
    <row r="135" spans="2:8" x14ac:dyDescent="0.45">
      <c r="B135" s="73">
        <f t="shared" ref="B135:B141" si="40">B124</f>
        <v>2022</v>
      </c>
      <c r="C135" s="71">
        <f t="shared" ref="C135:G141" si="41">SUM($C$102,C110,C124)</f>
        <v>3.1502779563426617E-3</v>
      </c>
      <c r="D135" s="71">
        <f t="shared" si="41"/>
        <v>1.2270423589145367E-2</v>
      </c>
      <c r="E135" s="71">
        <f t="shared" si="41"/>
        <v>1.8787930274970079E-2</v>
      </c>
      <c r="F135" s="71">
        <f t="shared" si="41"/>
        <v>2.5505840158555688E-2</v>
      </c>
      <c r="G135" s="71">
        <f t="shared" si="41"/>
        <v>0</v>
      </c>
    </row>
    <row r="136" spans="2:8" x14ac:dyDescent="0.45">
      <c r="B136" s="73">
        <f t="shared" si="40"/>
        <v>2023</v>
      </c>
      <c r="C136" s="71">
        <f t="shared" si="41"/>
        <v>2.7331637753706568E-3</v>
      </c>
      <c r="D136" s="71">
        <f t="shared" si="41"/>
        <v>1.2095999022120111E-2</v>
      </c>
      <c r="E136" s="71">
        <f t="shared" si="41"/>
        <v>1.3841401611800766E-2</v>
      </c>
      <c r="F136" s="71">
        <f t="shared" si="41"/>
        <v>2.3281455624589865E-2</v>
      </c>
      <c r="G136" s="71">
        <f t="shared" si="41"/>
        <v>0</v>
      </c>
    </row>
    <row r="137" spans="2:8" x14ac:dyDescent="0.45">
      <c r="B137" s="73">
        <f t="shared" si="40"/>
        <v>2024</v>
      </c>
      <c r="C137" s="71">
        <f t="shared" si="41"/>
        <v>2.7184261275623161E-3</v>
      </c>
      <c r="D137" s="71">
        <f t="shared" si="41"/>
        <v>1.1905535871278058E-2</v>
      </c>
      <c r="E137" s="71">
        <f>SUM($C$102,E112,E126)</f>
        <v>1.2955370909318831E-2</v>
      </c>
      <c r="F137" s="71">
        <f t="shared" si="41"/>
        <v>2.118330208465613E-2</v>
      </c>
      <c r="G137" s="71">
        <f t="shared" si="41"/>
        <v>0</v>
      </c>
    </row>
    <row r="138" spans="2:8" x14ac:dyDescent="0.45">
      <c r="B138" s="73">
        <f t="shared" si="40"/>
        <v>2025</v>
      </c>
      <c r="C138" s="71">
        <f t="shared" si="41"/>
        <v>2.7038465627630889E-3</v>
      </c>
      <c r="D138" s="71">
        <f t="shared" si="41"/>
        <v>1.1741467903474676E-2</v>
      </c>
      <c r="E138" s="71">
        <f t="shared" si="41"/>
        <v>1.4952316530386804E-2</v>
      </c>
      <c r="F138" s="71">
        <f t="shared" si="41"/>
        <v>1.9195011413004136E-2</v>
      </c>
      <c r="G138" s="71">
        <f t="shared" si="41"/>
        <v>0</v>
      </c>
    </row>
    <row r="139" spans="2:8" x14ac:dyDescent="0.45">
      <c r="B139" s="73">
        <f t="shared" si="40"/>
        <v>2026</v>
      </c>
      <c r="C139" s="71">
        <f t="shared" si="41"/>
        <v>2.6894225510315523E-3</v>
      </c>
      <c r="D139" s="71">
        <f t="shared" si="41"/>
        <v>1.1575140143961415E-2</v>
      </c>
      <c r="E139" s="71">
        <f t="shared" si="41"/>
        <v>1.319755162234499E-2</v>
      </c>
      <c r="F139" s="71">
        <f t="shared" si="41"/>
        <v>1.7302357248866938E-2</v>
      </c>
      <c r="G139" s="71">
        <f t="shared" si="41"/>
        <v>0</v>
      </c>
    </row>
    <row r="140" spans="2:8" x14ac:dyDescent="0.45">
      <c r="B140" s="73">
        <f t="shared" si="40"/>
        <v>2027</v>
      </c>
      <c r="C140" s="71">
        <f t="shared" si="41"/>
        <v>2.6894225510315523E-3</v>
      </c>
      <c r="D140" s="71">
        <f t="shared" si="41"/>
        <v>1.1575140143961415E-2</v>
      </c>
      <c r="E140" s="71">
        <f t="shared" si="41"/>
        <v>1.3465959858224061E-2</v>
      </c>
      <c r="F140" s="71">
        <f t="shared" si="41"/>
        <v>1.9325252371173197E-2</v>
      </c>
      <c r="G140" s="71">
        <f t="shared" si="41"/>
        <v>0</v>
      </c>
    </row>
    <row r="141" spans="2:8" x14ac:dyDescent="0.45">
      <c r="B141" s="73">
        <f t="shared" si="40"/>
        <v>2028</v>
      </c>
      <c r="C141" s="71">
        <f t="shared" si="41"/>
        <v>2.6894225510315523E-3</v>
      </c>
      <c r="D141" s="71">
        <f t="shared" si="41"/>
        <v>1.1575140143961415E-2</v>
      </c>
      <c r="E141" s="71">
        <f t="shared" si="41"/>
        <v>1.3796183324184374E-2</v>
      </c>
      <c r="F141" s="71">
        <f t="shared" si="41"/>
        <v>6.0339277187691845E-3</v>
      </c>
      <c r="G141" s="71">
        <f t="shared" si="41"/>
        <v>0</v>
      </c>
    </row>
    <row r="142" spans="2:8" x14ac:dyDescent="0.45">
      <c r="B142" s="80"/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F14"/>
  <sheetViews>
    <sheetView showGridLines="0" view="pageBreakPreview" zoomScaleNormal="100" zoomScaleSheetLayoutView="100" workbookViewId="0"/>
  </sheetViews>
  <sheetFormatPr defaultRowHeight="14.25" x14ac:dyDescent="0.45"/>
  <cols>
    <col min="1" max="1" width="49.265625" bestFit="1" customWidth="1"/>
    <col min="2" max="5" width="12.86328125" customWidth="1"/>
    <col min="6" max="6" width="14.59765625" bestFit="1" customWidth="1"/>
    <col min="7" max="7" width="2.73046875" customWidth="1"/>
  </cols>
  <sheetData>
    <row r="1" spans="1:6" ht="25.5" x14ac:dyDescent="0.75">
      <c r="A1" s="29" t="s">
        <v>19</v>
      </c>
    </row>
    <row r="3" spans="1:6" ht="39.75" x14ac:dyDescent="0.45">
      <c r="A3" s="22" t="s">
        <v>69</v>
      </c>
      <c r="B3" s="27" t="s">
        <v>27</v>
      </c>
      <c r="C3" s="27" t="s">
        <v>3</v>
      </c>
      <c r="D3" s="27" t="s">
        <v>6</v>
      </c>
      <c r="E3" s="27" t="s">
        <v>9</v>
      </c>
      <c r="F3" s="27" t="s">
        <v>10</v>
      </c>
    </row>
    <row r="4" spans="1:6" s="40" customFormat="1" x14ac:dyDescent="0.45">
      <c r="A4" s="21">
        <v>2021</v>
      </c>
      <c r="B4" s="44">
        <f>Calculations!C134</f>
        <v>-3.5641885664151877E-2</v>
      </c>
      <c r="C4" s="44">
        <f>Calculations!D134</f>
        <v>1.1833033734548051E-2</v>
      </c>
      <c r="D4" s="44">
        <f>Calculations!E134</f>
        <v>2.0809003450346544E-2</v>
      </c>
      <c r="E4" s="44">
        <f>Calculations!F134</f>
        <v>2.2544821821985792E-2</v>
      </c>
      <c r="F4" s="44">
        <f>Calculations!G134</f>
        <v>0</v>
      </c>
    </row>
    <row r="5" spans="1:6" x14ac:dyDescent="0.45">
      <c r="A5" s="21">
        <v>2022</v>
      </c>
      <c r="B5" s="44">
        <f>Calculations!C135</f>
        <v>3.1502779563426617E-3</v>
      </c>
      <c r="C5" s="44">
        <f>Calculations!D135</f>
        <v>1.2270423589145367E-2</v>
      </c>
      <c r="D5" s="44">
        <f>Calculations!E135</f>
        <v>1.8787930274970079E-2</v>
      </c>
      <c r="E5" s="44">
        <f>Calculations!F135</f>
        <v>2.5505840158555688E-2</v>
      </c>
      <c r="F5" s="44">
        <f>Calculations!G135</f>
        <v>0</v>
      </c>
    </row>
    <row r="6" spans="1:6" x14ac:dyDescent="0.45">
      <c r="A6" s="21">
        <v>2023</v>
      </c>
      <c r="B6" s="44">
        <f>Calculations!C136</f>
        <v>2.7331637753706568E-3</v>
      </c>
      <c r="C6" s="44">
        <f>Calculations!D136</f>
        <v>1.2095999022120111E-2</v>
      </c>
      <c r="D6" s="44">
        <f>Calculations!E136</f>
        <v>1.3841401611800766E-2</v>
      </c>
      <c r="E6" s="44">
        <f>Calculations!F136</f>
        <v>2.3281455624589865E-2</v>
      </c>
      <c r="F6" s="44">
        <f>Calculations!G136</f>
        <v>0</v>
      </c>
    </row>
    <row r="7" spans="1:6" x14ac:dyDescent="0.45">
      <c r="A7" s="21">
        <v>2024</v>
      </c>
      <c r="B7" s="44">
        <f>Calculations!C137</f>
        <v>2.7184261275623161E-3</v>
      </c>
      <c r="C7" s="44">
        <f>Calculations!D137</f>
        <v>1.1905535871278058E-2</v>
      </c>
      <c r="D7" s="44">
        <f>Calculations!E137</f>
        <v>1.2955370909318831E-2</v>
      </c>
      <c r="E7" s="44">
        <f>Calculations!F137</f>
        <v>2.118330208465613E-2</v>
      </c>
      <c r="F7" s="44">
        <f>Calculations!G137</f>
        <v>0</v>
      </c>
    </row>
    <row r="8" spans="1:6" x14ac:dyDescent="0.45">
      <c r="A8" s="21">
        <v>2025</v>
      </c>
      <c r="B8" s="44">
        <f>Calculations!C138</f>
        <v>2.7038465627630889E-3</v>
      </c>
      <c r="C8" s="44">
        <f>Calculations!D138</f>
        <v>1.1741467903474676E-2</v>
      </c>
      <c r="D8" s="44">
        <f>Calculations!E138</f>
        <v>1.4952316530386804E-2</v>
      </c>
      <c r="E8" s="44">
        <f>Calculations!F138</f>
        <v>1.9195011413004136E-2</v>
      </c>
      <c r="F8" s="44">
        <f>Calculations!G138</f>
        <v>0</v>
      </c>
    </row>
    <row r="9" spans="1:6" x14ac:dyDescent="0.45">
      <c r="A9" s="21">
        <v>2026</v>
      </c>
      <c r="B9" s="44">
        <f>Calculations!C139</f>
        <v>2.6894225510315523E-3</v>
      </c>
      <c r="C9" s="44">
        <f>Calculations!D139</f>
        <v>1.1575140143961415E-2</v>
      </c>
      <c r="D9" s="44">
        <f>Calculations!E139</f>
        <v>1.319755162234499E-2</v>
      </c>
      <c r="E9" s="44">
        <f>Calculations!F139</f>
        <v>1.7302357248866938E-2</v>
      </c>
      <c r="F9" s="44">
        <f>Calculations!G139</f>
        <v>0</v>
      </c>
    </row>
    <row r="10" spans="1:6" x14ac:dyDescent="0.45">
      <c r="A10" s="21">
        <v>2027</v>
      </c>
      <c r="B10" s="44">
        <f>Calculations!C140</f>
        <v>2.6894225510315523E-3</v>
      </c>
      <c r="C10" s="44">
        <f>Calculations!D140</f>
        <v>1.1575140143961415E-2</v>
      </c>
      <c r="D10" s="44">
        <f>Calculations!E140</f>
        <v>1.3465959858224061E-2</v>
      </c>
      <c r="E10" s="44">
        <f>Calculations!F140</f>
        <v>1.9325252371173197E-2</v>
      </c>
      <c r="F10" s="44">
        <f>Calculations!G140</f>
        <v>0</v>
      </c>
    </row>
    <row r="11" spans="1:6" x14ac:dyDescent="0.45">
      <c r="A11" s="21">
        <v>2028</v>
      </c>
      <c r="B11" s="44">
        <f>Calculations!C141</f>
        <v>2.6894225510315523E-3</v>
      </c>
      <c r="C11" s="44">
        <f>Calculations!D141</f>
        <v>1.1575140143961415E-2</v>
      </c>
      <c r="D11" s="44">
        <f>Calculations!E141</f>
        <v>1.3796183324184374E-2</v>
      </c>
      <c r="E11" s="44">
        <f>Calculations!F141</f>
        <v>6.0339277187691845E-3</v>
      </c>
      <c r="F11" s="44">
        <f>Calculations!G141</f>
        <v>0</v>
      </c>
    </row>
    <row r="12" spans="1:6" x14ac:dyDescent="0.45">
      <c r="A12" s="18"/>
      <c r="B12" s="18"/>
      <c r="C12" s="18"/>
      <c r="D12" s="18"/>
      <c r="E12" s="18"/>
      <c r="F12" s="18"/>
    </row>
    <row r="14" spans="1:6" x14ac:dyDescent="0.45">
      <c r="B14" s="39"/>
      <c r="C14" s="39"/>
      <c r="D14" s="39"/>
      <c r="E14" s="39"/>
      <c r="F14" s="39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CoverSheet</vt:lpstr>
      <vt:lpstr>Table of Contents</vt:lpstr>
      <vt:lpstr>Inputs</vt:lpstr>
      <vt:lpstr>Calculations</vt:lpstr>
      <vt:lpstr>Output</vt:lpstr>
      <vt:lpstr>Calculations!Print_Area</vt:lpstr>
      <vt:lpstr>CoverSheet!Print_Area</vt:lpstr>
      <vt:lpstr>Inputs!Print_Area</vt:lpstr>
      <vt:lpstr>Output!Print_Area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2017-05-29T11:52:39Z</dcterms:created>
  <dcterms:modified xsi:type="dcterms:W3CDTF">2022-02-07T00:06:28Z</dcterms:modified>
</cp:coreProperties>
</file>