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5.xml" ContentType="application/vnd.openxmlformats-officedocument.drawingml.chartshapes+xml"/>
  <Override PartName="/xl/charts/chart12.xml" ContentType="application/vnd.openxmlformats-officedocument.drawingml.chart+xml"/>
  <Override PartName="/xl/drawings/drawing6.xml" ContentType="application/vnd.openxmlformats-officedocument.drawingml.chartshapes+xml"/>
  <Override PartName="/xl/charts/chart13.xml" ContentType="application/vnd.openxmlformats-officedocument.drawingml.chart+xml"/>
  <Override PartName="/xl/drawings/drawing7.xml" ContentType="application/vnd.openxmlformats-officedocument.drawingml.chartshapes+xml"/>
  <Override PartName="/xl/charts/chart14.xml" ContentType="application/vnd.openxmlformats-officedocument.drawingml.chart+xml"/>
  <Override PartName="/xl/drawings/drawing8.xml" ContentType="application/vnd.openxmlformats-officedocument.drawingml.chartshapes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28785" yWindow="9555" windowWidth="14400" windowHeight="9570"/>
  </bookViews>
  <sheets>
    <sheet name="CoverSheet" sheetId="9" r:id="rId1"/>
    <sheet name="Description" sheetId="10" r:id="rId2"/>
    <sheet name="Table of Contents" sheetId="11" r:id="rId3"/>
    <sheet name="Inputs" sheetId="2" r:id="rId4"/>
    <sheet name="RP Tables" sheetId="13" r:id="rId5"/>
    <sheet name="RP Charts" sheetId="14" r:id="rId6"/>
    <sheet name="Tx Tables" sheetId="18" r:id="rId7"/>
    <sheet name="Dx Tables" sheetId="19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ftn1" localSheetId="4">'RP Tables'!#REF!</definedName>
    <definedName name="_ftn2" localSheetId="4">'RP Tables'!#REF!</definedName>
    <definedName name="_ftn3" localSheetId="4">'RP Tables'!#REF!</definedName>
    <definedName name="_ftnref1" localSheetId="4">'RP Tables'!$E$5</definedName>
    <definedName name="_ftnref2" localSheetId="4">'RP Tables'!$F$5</definedName>
    <definedName name="_ftnref3" localSheetId="4">'RP Tables'!$G$15</definedName>
    <definedName name="_Toc474326120" localSheetId="7">'Dx Tables'!#REF!</definedName>
    <definedName name="_Toc474326120" localSheetId="6">'Tx Tables'!$A$23</definedName>
    <definedName name="OLE_LINK1" localSheetId="4">'RP Tables'!$D$15</definedName>
    <definedName name="_xlnm.Print_Area" localSheetId="0">CoverSheet!$A$1:$D$17</definedName>
    <definedName name="_xlnm.Print_Area" localSheetId="1">Description!$A$1:$E$24</definedName>
    <definedName name="_xlnm.Print_Area" localSheetId="7">'Dx Tables'!$A$1:$G$23</definedName>
    <definedName name="_xlnm.Print_Area" localSheetId="3">Inputs!$A$1:$N$350</definedName>
    <definedName name="_xlnm.Print_Area" localSheetId="5">'RP Charts'!$A$1:$AL$354</definedName>
    <definedName name="_xlnm.Print_Area" localSheetId="4">'RP Tables'!$A$1:$Q$164</definedName>
    <definedName name="_xlnm.Print_Area" localSheetId="2">'Table of Contents'!$A$1:$D$58</definedName>
    <definedName name="_xlnm.Print_Area" localSheetId="6">'Tx Tables'!$A$1:$G$26</definedName>
  </definedNames>
  <calcPr calcId="145621"/>
</workbook>
</file>

<file path=xl/calcChain.xml><?xml version="1.0" encoding="utf-8"?>
<calcChain xmlns="http://schemas.openxmlformats.org/spreadsheetml/2006/main">
  <c r="AG144" i="2" l="1"/>
  <c r="AF144" i="2"/>
  <c r="AE144" i="2"/>
  <c r="AD144" i="2"/>
  <c r="AC144" i="2"/>
  <c r="AB144" i="2"/>
  <c r="E280" i="2" l="1"/>
  <c r="AD280" i="2" s="1"/>
  <c r="D280" i="2"/>
  <c r="AC280" i="2" s="1"/>
  <c r="C280" i="2"/>
  <c r="AB280" i="2" s="1"/>
  <c r="E279" i="2"/>
  <c r="AD279" i="2" s="1"/>
  <c r="D279" i="2"/>
  <c r="AC279" i="2" s="1"/>
  <c r="C279" i="2"/>
  <c r="AB279" i="2" s="1"/>
  <c r="D275" i="2"/>
  <c r="AC275" i="2" s="1"/>
  <c r="D274" i="2"/>
  <c r="AC274" i="2" s="1"/>
  <c r="D273" i="2"/>
  <c r="AC273" i="2" s="1"/>
  <c r="D271" i="2"/>
  <c r="AC271" i="2" s="1"/>
  <c r="D270" i="2"/>
  <c r="AC270" i="2" s="1"/>
  <c r="D269" i="2"/>
  <c r="AC269" i="2" s="1"/>
  <c r="D266" i="2"/>
  <c r="AC266" i="2" s="1"/>
  <c r="D265" i="2"/>
  <c r="AC265" i="2" s="1"/>
  <c r="D264" i="2"/>
  <c r="AC264" i="2" s="1"/>
  <c r="D262" i="2"/>
  <c r="AC262" i="2" s="1"/>
  <c r="D261" i="2"/>
  <c r="AC261" i="2" s="1"/>
  <c r="D260" i="2"/>
  <c r="AC260" i="2" s="1"/>
  <c r="D257" i="2"/>
  <c r="AC257" i="2" s="1"/>
  <c r="D256" i="2"/>
  <c r="AC256" i="2" s="1"/>
  <c r="D255" i="2"/>
  <c r="AC255" i="2" s="1"/>
  <c r="D253" i="2"/>
  <c r="AC253" i="2" s="1"/>
  <c r="D252" i="2"/>
  <c r="AC252" i="2" s="1"/>
  <c r="D251" i="2"/>
  <c r="AC251" i="2" s="1"/>
  <c r="D248" i="2"/>
  <c r="AC248" i="2" s="1"/>
  <c r="D247" i="2"/>
  <c r="AC247" i="2" s="1"/>
  <c r="D246" i="2"/>
  <c r="AC246" i="2" s="1"/>
  <c r="D244" i="2"/>
  <c r="AC244" i="2" s="1"/>
  <c r="D243" i="2"/>
  <c r="AC243" i="2" s="1"/>
  <c r="D242" i="2"/>
  <c r="AC242" i="2" s="1"/>
  <c r="D239" i="2"/>
  <c r="AC239" i="2" s="1"/>
  <c r="C239" i="2"/>
  <c r="AB239" i="2" s="1"/>
  <c r="D238" i="2"/>
  <c r="AC238" i="2" s="1"/>
  <c r="C238" i="2"/>
  <c r="AB238" i="2" s="1"/>
  <c r="D237" i="2"/>
  <c r="AC237" i="2" s="1"/>
  <c r="C237" i="2"/>
  <c r="AB237" i="2" s="1"/>
  <c r="J233" i="2"/>
  <c r="AI233" i="2" s="1"/>
  <c r="I233" i="2"/>
  <c r="AH233" i="2" s="1"/>
  <c r="H233" i="2"/>
  <c r="AG233" i="2" s="1"/>
  <c r="G233" i="2"/>
  <c r="AF233" i="2" s="1"/>
  <c r="F233" i="2"/>
  <c r="AE233" i="2" s="1"/>
  <c r="E233" i="2"/>
  <c r="AD233" i="2" s="1"/>
  <c r="D233" i="2"/>
  <c r="AC233" i="2" s="1"/>
  <c r="C233" i="2"/>
  <c r="AB233" i="2" s="1"/>
  <c r="J232" i="2"/>
  <c r="AI232" i="2" s="1"/>
  <c r="I232" i="2"/>
  <c r="AH232" i="2" s="1"/>
  <c r="H232" i="2"/>
  <c r="AG232" i="2" s="1"/>
  <c r="G232" i="2"/>
  <c r="AF232" i="2" s="1"/>
  <c r="F232" i="2"/>
  <c r="AE232" i="2" s="1"/>
  <c r="E232" i="2"/>
  <c r="AD232" i="2" s="1"/>
  <c r="D232" i="2"/>
  <c r="AC232" i="2" s="1"/>
  <c r="C232" i="2"/>
  <c r="AB232" i="2" s="1"/>
  <c r="J231" i="2"/>
  <c r="AI231" i="2" s="1"/>
  <c r="I231" i="2"/>
  <c r="AH231" i="2" s="1"/>
  <c r="H231" i="2"/>
  <c r="AG231" i="2" s="1"/>
  <c r="G231" i="2"/>
  <c r="AF231" i="2" s="1"/>
  <c r="F231" i="2"/>
  <c r="AE231" i="2" s="1"/>
  <c r="E231" i="2"/>
  <c r="AD231" i="2" s="1"/>
  <c r="D231" i="2"/>
  <c r="AC231" i="2" s="1"/>
  <c r="C231" i="2"/>
  <c r="AB231" i="2" s="1"/>
  <c r="J230" i="2"/>
  <c r="AI230" i="2" s="1"/>
  <c r="I230" i="2"/>
  <c r="AH230" i="2" s="1"/>
  <c r="H230" i="2"/>
  <c r="AG230" i="2" s="1"/>
  <c r="G230" i="2"/>
  <c r="AF230" i="2" s="1"/>
  <c r="F230" i="2"/>
  <c r="AE230" i="2" s="1"/>
  <c r="E230" i="2"/>
  <c r="AD230" i="2" s="1"/>
  <c r="D230" i="2"/>
  <c r="AC230" i="2" s="1"/>
  <c r="C230" i="2"/>
  <c r="AB230" i="2" s="1"/>
  <c r="J229" i="2"/>
  <c r="AI229" i="2" s="1"/>
  <c r="I229" i="2"/>
  <c r="AH229" i="2" s="1"/>
  <c r="H229" i="2"/>
  <c r="AG229" i="2" s="1"/>
  <c r="G229" i="2"/>
  <c r="AF229" i="2" s="1"/>
  <c r="F229" i="2"/>
  <c r="AE229" i="2" s="1"/>
  <c r="E229" i="2"/>
  <c r="AD229" i="2" s="1"/>
  <c r="D229" i="2"/>
  <c r="AC229" i="2" s="1"/>
  <c r="C229" i="2"/>
  <c r="AB229" i="2" s="1"/>
  <c r="J228" i="2"/>
  <c r="AI228" i="2" s="1"/>
  <c r="I228" i="2"/>
  <c r="AH228" i="2" s="1"/>
  <c r="H228" i="2"/>
  <c r="AG228" i="2" s="1"/>
  <c r="G228" i="2"/>
  <c r="AF228" i="2" s="1"/>
  <c r="F228" i="2"/>
  <c r="AE228" i="2" s="1"/>
  <c r="E228" i="2"/>
  <c r="AD228" i="2" s="1"/>
  <c r="D228" i="2"/>
  <c r="AC228" i="2" s="1"/>
  <c r="C228" i="2"/>
  <c r="AB228" i="2" s="1"/>
  <c r="F224" i="2"/>
  <c r="AE224" i="2" s="1"/>
  <c r="E224" i="2"/>
  <c r="AD224" i="2" s="1"/>
  <c r="D224" i="2"/>
  <c r="AC224" i="2" s="1"/>
  <c r="C224" i="2"/>
  <c r="AB224" i="2" s="1"/>
  <c r="F223" i="2"/>
  <c r="AE223" i="2" s="1"/>
  <c r="E223" i="2"/>
  <c r="AD223" i="2" s="1"/>
  <c r="D223" i="2"/>
  <c r="AC223" i="2" s="1"/>
  <c r="C223" i="2"/>
  <c r="AB223" i="2" s="1"/>
  <c r="F219" i="2"/>
  <c r="AE219" i="2" s="1"/>
  <c r="E219" i="2"/>
  <c r="AD219" i="2" s="1"/>
  <c r="D219" i="2"/>
  <c r="AC219" i="2" s="1"/>
  <c r="C219" i="2"/>
  <c r="AB219" i="2" s="1"/>
  <c r="F218" i="2"/>
  <c r="AE218" i="2" s="1"/>
  <c r="E218" i="2"/>
  <c r="AD218" i="2" s="1"/>
  <c r="D218" i="2"/>
  <c r="AC218" i="2" s="1"/>
  <c r="C218" i="2"/>
  <c r="AB218" i="2" s="1"/>
  <c r="F214" i="2"/>
  <c r="AE214" i="2" s="1"/>
  <c r="E214" i="2"/>
  <c r="AD214" i="2" s="1"/>
  <c r="D214" i="2"/>
  <c r="AC214" i="2" s="1"/>
  <c r="C214" i="2"/>
  <c r="AB214" i="2" s="1"/>
  <c r="F213" i="2"/>
  <c r="AE213" i="2" s="1"/>
  <c r="E213" i="2"/>
  <c r="AD213" i="2" s="1"/>
  <c r="D213" i="2"/>
  <c r="AC213" i="2" s="1"/>
  <c r="C213" i="2"/>
  <c r="AB213" i="2" s="1"/>
  <c r="F209" i="2"/>
  <c r="AE209" i="2" s="1"/>
  <c r="E209" i="2"/>
  <c r="AD209" i="2" s="1"/>
  <c r="D209" i="2"/>
  <c r="AC209" i="2" s="1"/>
  <c r="C209" i="2"/>
  <c r="AB209" i="2" s="1"/>
  <c r="F208" i="2"/>
  <c r="AE208" i="2" s="1"/>
  <c r="E208" i="2"/>
  <c r="AD208" i="2" s="1"/>
  <c r="D208" i="2"/>
  <c r="AC208" i="2" s="1"/>
  <c r="C208" i="2"/>
  <c r="AB208" i="2" s="1"/>
  <c r="F207" i="2"/>
  <c r="AE207" i="2" s="1"/>
  <c r="E207" i="2"/>
  <c r="AD207" i="2" s="1"/>
  <c r="D207" i="2"/>
  <c r="AC207" i="2" s="1"/>
  <c r="C207" i="2"/>
  <c r="AB207" i="2" s="1"/>
  <c r="L203" i="2"/>
  <c r="AK203" i="2" s="1"/>
  <c r="K203" i="2"/>
  <c r="AJ203" i="2" s="1"/>
  <c r="J203" i="2"/>
  <c r="AI203" i="2" s="1"/>
  <c r="I203" i="2"/>
  <c r="AH203" i="2" s="1"/>
  <c r="H203" i="2"/>
  <c r="AG203" i="2" s="1"/>
  <c r="G203" i="2"/>
  <c r="AF203" i="2" s="1"/>
  <c r="F203" i="2"/>
  <c r="AE203" i="2" s="1"/>
  <c r="E203" i="2"/>
  <c r="AD203" i="2" s="1"/>
  <c r="D203" i="2"/>
  <c r="AC203" i="2" s="1"/>
  <c r="C203" i="2"/>
  <c r="AB203" i="2" s="1"/>
  <c r="L202" i="2"/>
  <c r="AK202" i="2" s="1"/>
  <c r="K202" i="2"/>
  <c r="AJ202" i="2" s="1"/>
  <c r="J202" i="2"/>
  <c r="AI202" i="2" s="1"/>
  <c r="I202" i="2"/>
  <c r="AH202" i="2" s="1"/>
  <c r="H202" i="2"/>
  <c r="AG202" i="2" s="1"/>
  <c r="G202" i="2"/>
  <c r="AF202" i="2" s="1"/>
  <c r="F202" i="2"/>
  <c r="AE202" i="2" s="1"/>
  <c r="E202" i="2"/>
  <c r="AD202" i="2" s="1"/>
  <c r="D202" i="2"/>
  <c r="AC202" i="2" s="1"/>
  <c r="C202" i="2"/>
  <c r="AB202" i="2" s="1"/>
  <c r="L201" i="2"/>
  <c r="AK201" i="2" s="1"/>
  <c r="K201" i="2"/>
  <c r="AJ201" i="2" s="1"/>
  <c r="J201" i="2"/>
  <c r="AI201" i="2" s="1"/>
  <c r="I201" i="2"/>
  <c r="AH201" i="2" s="1"/>
  <c r="H201" i="2"/>
  <c r="AG201" i="2" s="1"/>
  <c r="G201" i="2"/>
  <c r="AF201" i="2" s="1"/>
  <c r="F201" i="2"/>
  <c r="AE201" i="2" s="1"/>
  <c r="E201" i="2"/>
  <c r="AD201" i="2" s="1"/>
  <c r="D201" i="2"/>
  <c r="AC201" i="2" s="1"/>
  <c r="C201" i="2"/>
  <c r="AB201" i="2" s="1"/>
  <c r="L200" i="2"/>
  <c r="AK200" i="2" s="1"/>
  <c r="K200" i="2"/>
  <c r="AJ200" i="2" s="1"/>
  <c r="J200" i="2"/>
  <c r="AI200" i="2" s="1"/>
  <c r="I200" i="2"/>
  <c r="AH200" i="2" s="1"/>
  <c r="H200" i="2"/>
  <c r="AG200" i="2" s="1"/>
  <c r="G200" i="2"/>
  <c r="AF200" i="2" s="1"/>
  <c r="F200" i="2"/>
  <c r="AE200" i="2" s="1"/>
  <c r="E200" i="2"/>
  <c r="AD200" i="2" s="1"/>
  <c r="D200" i="2"/>
  <c r="AC200" i="2" s="1"/>
  <c r="C200" i="2"/>
  <c r="AB200" i="2" s="1"/>
  <c r="H96" i="2"/>
  <c r="AG96" i="2" s="1"/>
  <c r="G96" i="2"/>
  <c r="AF96" i="2" s="1"/>
  <c r="F96" i="2"/>
  <c r="AE96" i="2" s="1"/>
  <c r="E96" i="2"/>
  <c r="AD96" i="2" s="1"/>
  <c r="D96" i="2"/>
  <c r="AC96" i="2" s="1"/>
  <c r="C96" i="2"/>
  <c r="AB96" i="2" s="1"/>
  <c r="H95" i="2"/>
  <c r="AG95" i="2" s="1"/>
  <c r="G95" i="2"/>
  <c r="AF95" i="2" s="1"/>
  <c r="F95" i="2"/>
  <c r="AE95" i="2" s="1"/>
  <c r="E95" i="2"/>
  <c r="AD95" i="2" s="1"/>
  <c r="D95" i="2"/>
  <c r="AC95" i="2" s="1"/>
  <c r="C95" i="2"/>
  <c r="AB95" i="2" s="1"/>
  <c r="H94" i="2"/>
  <c r="AG94" i="2" s="1"/>
  <c r="G94" i="2"/>
  <c r="AF94" i="2" s="1"/>
  <c r="F94" i="2"/>
  <c r="AE94" i="2" s="1"/>
  <c r="E94" i="2"/>
  <c r="AD94" i="2" s="1"/>
  <c r="D94" i="2"/>
  <c r="AC94" i="2" s="1"/>
  <c r="C94" i="2"/>
  <c r="AB94" i="2" s="1"/>
  <c r="H93" i="2"/>
  <c r="AG93" i="2" s="1"/>
  <c r="G93" i="2"/>
  <c r="AF93" i="2" s="1"/>
  <c r="F93" i="2"/>
  <c r="AE93" i="2" s="1"/>
  <c r="E93" i="2"/>
  <c r="AD93" i="2" s="1"/>
  <c r="D93" i="2"/>
  <c r="AC93" i="2" s="1"/>
  <c r="C93" i="2"/>
  <c r="AB93" i="2" s="1"/>
  <c r="C46" i="2"/>
  <c r="AB46" i="2" s="1"/>
  <c r="C45" i="2"/>
  <c r="AB45" i="2" s="1"/>
  <c r="C44" i="2"/>
  <c r="AB44" i="2" s="1"/>
  <c r="C43" i="2"/>
  <c r="AB43" i="2" s="1"/>
  <c r="D349" i="2" l="1"/>
  <c r="AC349" i="2" s="1"/>
  <c r="C349" i="2"/>
  <c r="AB349" i="2" s="1"/>
  <c r="D345" i="2"/>
  <c r="AC345" i="2" s="1"/>
  <c r="D344" i="2"/>
  <c r="AC344" i="2" s="1"/>
  <c r="D343" i="2"/>
  <c r="AC343" i="2" s="1"/>
  <c r="D342" i="2"/>
  <c r="AC342" i="2" s="1"/>
  <c r="D338" i="2"/>
  <c r="AC338" i="2" s="1"/>
  <c r="D337" i="2"/>
  <c r="AC337" i="2" s="1"/>
  <c r="D336" i="2"/>
  <c r="AC336" i="2" s="1"/>
  <c r="D335" i="2"/>
  <c r="AC335" i="2" s="1"/>
  <c r="D329" i="2"/>
  <c r="AC329" i="2" s="1"/>
  <c r="C329" i="2"/>
  <c r="AB329" i="2" s="1"/>
  <c r="D325" i="2"/>
  <c r="AC325" i="2" s="1"/>
  <c r="C325" i="2"/>
  <c r="AB325" i="2" s="1"/>
  <c r="D321" i="2"/>
  <c r="AC321" i="2" s="1"/>
  <c r="D320" i="2"/>
  <c r="AC320" i="2" s="1"/>
  <c r="D319" i="2"/>
  <c r="AC319" i="2" s="1"/>
  <c r="D318" i="2"/>
  <c r="AC318" i="2" s="1"/>
  <c r="D317" i="2"/>
  <c r="AC317" i="2" s="1"/>
  <c r="D313" i="2"/>
  <c r="AC313" i="2" s="1"/>
  <c r="E137" i="2"/>
  <c r="AD137" i="2" s="1"/>
  <c r="D137" i="2"/>
  <c r="AC137" i="2" s="1"/>
  <c r="C137" i="2"/>
  <c r="AB137" i="2" s="1"/>
  <c r="E136" i="2"/>
  <c r="AD136" i="2" s="1"/>
  <c r="D136" i="2"/>
  <c r="AC136" i="2" s="1"/>
  <c r="C136" i="2"/>
  <c r="AB136" i="2" s="1"/>
  <c r="E135" i="2"/>
  <c r="AD135" i="2" s="1"/>
  <c r="D135" i="2"/>
  <c r="AC135" i="2" s="1"/>
  <c r="C135" i="2"/>
  <c r="AB135" i="2" s="1"/>
  <c r="C131" i="2"/>
  <c r="AB131" i="2" s="1"/>
  <c r="H130" i="2"/>
  <c r="AG130" i="2" s="1"/>
  <c r="G130" i="2"/>
  <c r="AF130" i="2" s="1"/>
  <c r="F130" i="2"/>
  <c r="AE130" i="2" s="1"/>
  <c r="E130" i="2"/>
  <c r="AD130" i="2" s="1"/>
  <c r="D130" i="2"/>
  <c r="AC130" i="2" s="1"/>
  <c r="H129" i="2"/>
  <c r="AG129" i="2" s="1"/>
  <c r="G129" i="2"/>
  <c r="AF129" i="2" s="1"/>
  <c r="F129" i="2"/>
  <c r="AE129" i="2" s="1"/>
  <c r="E129" i="2"/>
  <c r="AD129" i="2" s="1"/>
  <c r="D129" i="2"/>
  <c r="AC129" i="2" s="1"/>
  <c r="H128" i="2"/>
  <c r="AG128" i="2" s="1"/>
  <c r="G128" i="2"/>
  <c r="AF128" i="2" s="1"/>
  <c r="F128" i="2"/>
  <c r="AE128" i="2" s="1"/>
  <c r="E128" i="2"/>
  <c r="AD128" i="2" s="1"/>
  <c r="D128" i="2"/>
  <c r="AC128" i="2" s="1"/>
  <c r="H127" i="2"/>
  <c r="AG127" i="2" s="1"/>
  <c r="G127" i="2"/>
  <c r="AF127" i="2" s="1"/>
  <c r="F127" i="2"/>
  <c r="AE127" i="2" s="1"/>
  <c r="E127" i="2"/>
  <c r="AD127" i="2" s="1"/>
  <c r="D127" i="2"/>
  <c r="AC127" i="2" s="1"/>
  <c r="H126" i="2"/>
  <c r="AG126" i="2" s="1"/>
  <c r="G126" i="2"/>
  <c r="AF126" i="2" s="1"/>
  <c r="F126" i="2"/>
  <c r="AE126" i="2" s="1"/>
  <c r="E126" i="2"/>
  <c r="AD126" i="2" s="1"/>
  <c r="D126" i="2"/>
  <c r="AC126" i="2" s="1"/>
  <c r="H124" i="2"/>
  <c r="AG124" i="2" s="1"/>
  <c r="G124" i="2"/>
  <c r="AF124" i="2" s="1"/>
  <c r="F124" i="2"/>
  <c r="AE124" i="2" s="1"/>
  <c r="E124" i="2"/>
  <c r="AD124" i="2" s="1"/>
  <c r="D124" i="2"/>
  <c r="AC124" i="2" s="1"/>
  <c r="H123" i="2"/>
  <c r="AG123" i="2" s="1"/>
  <c r="G123" i="2"/>
  <c r="AF123" i="2" s="1"/>
  <c r="F123" i="2"/>
  <c r="AE123" i="2" s="1"/>
  <c r="E123" i="2"/>
  <c r="AD123" i="2" s="1"/>
  <c r="D123" i="2"/>
  <c r="AC123" i="2" s="1"/>
  <c r="H122" i="2"/>
  <c r="AG122" i="2" s="1"/>
  <c r="G122" i="2"/>
  <c r="AF122" i="2" s="1"/>
  <c r="F122" i="2"/>
  <c r="AE122" i="2" s="1"/>
  <c r="E122" i="2"/>
  <c r="AD122" i="2" s="1"/>
  <c r="D122" i="2"/>
  <c r="AC122" i="2" s="1"/>
  <c r="H121" i="2"/>
  <c r="AG121" i="2" s="1"/>
  <c r="G121" i="2"/>
  <c r="AF121" i="2" s="1"/>
  <c r="F121" i="2"/>
  <c r="AE121" i="2" s="1"/>
  <c r="E121" i="2"/>
  <c r="AD121" i="2" s="1"/>
  <c r="D121" i="2"/>
  <c r="AC121" i="2" s="1"/>
  <c r="D307" i="2" l="1"/>
  <c r="AC307" i="2" s="1"/>
  <c r="D301" i="2"/>
  <c r="AC301" i="2" s="1"/>
  <c r="D297" i="2"/>
  <c r="AC297" i="2" s="1"/>
  <c r="D164" i="2" l="1"/>
  <c r="AC164" i="2" s="1"/>
  <c r="C164" i="2"/>
  <c r="AB164" i="2" s="1"/>
  <c r="D163" i="2"/>
  <c r="AC163" i="2" s="1"/>
  <c r="C163" i="2"/>
  <c r="AB163" i="2" s="1"/>
  <c r="D162" i="2"/>
  <c r="AC162" i="2" s="1"/>
  <c r="C162" i="2"/>
  <c r="AB162" i="2" s="1"/>
  <c r="D161" i="2"/>
  <c r="AC161" i="2" s="1"/>
  <c r="C161" i="2"/>
  <c r="AB161" i="2" s="1"/>
  <c r="D160" i="2"/>
  <c r="AC160" i="2" s="1"/>
  <c r="C160" i="2"/>
  <c r="AB160" i="2" s="1"/>
  <c r="D159" i="2"/>
  <c r="AC159" i="2" s="1"/>
  <c r="C159" i="2"/>
  <c r="AB159" i="2" s="1"/>
  <c r="D158" i="2"/>
  <c r="AC158" i="2" s="1"/>
  <c r="C158" i="2"/>
  <c r="AB158" i="2" s="1"/>
  <c r="D157" i="2"/>
  <c r="AC157" i="2" s="1"/>
  <c r="C157" i="2"/>
  <c r="AB157" i="2" s="1"/>
  <c r="D156" i="2"/>
  <c r="AC156" i="2" s="1"/>
  <c r="C156" i="2"/>
  <c r="AB156" i="2" s="1"/>
  <c r="D155" i="2"/>
  <c r="AC155" i="2" s="1"/>
  <c r="C155" i="2"/>
  <c r="AB155" i="2" s="1"/>
  <c r="D292" i="2" l="1"/>
  <c r="AC292" i="2" s="1"/>
  <c r="C292" i="2"/>
  <c r="AB292" i="2" s="1"/>
  <c r="D291" i="2"/>
  <c r="AC291" i="2" s="1"/>
  <c r="C291" i="2"/>
  <c r="AB291" i="2" s="1"/>
  <c r="H286" i="2"/>
  <c r="AG286" i="2" s="1"/>
  <c r="G286" i="2"/>
  <c r="AF286" i="2" s="1"/>
  <c r="F286" i="2"/>
  <c r="AE286" i="2" s="1"/>
  <c r="E286" i="2"/>
  <c r="AD286" i="2" s="1"/>
  <c r="D286" i="2"/>
  <c r="AC286" i="2" s="1"/>
  <c r="C286" i="2"/>
  <c r="AB286" i="2" s="1"/>
  <c r="D145" i="2" l="1"/>
  <c r="AC145" i="2" s="1"/>
  <c r="E145" i="2"/>
  <c r="AD145" i="2" s="1"/>
  <c r="F145" i="2"/>
  <c r="AE145" i="2" s="1"/>
  <c r="G145" i="2"/>
  <c r="AF145" i="2" s="1"/>
  <c r="H145" i="2"/>
  <c r="AG145" i="2" s="1"/>
  <c r="D146" i="2"/>
  <c r="AC146" i="2" s="1"/>
  <c r="E146" i="2"/>
  <c r="AD146" i="2" s="1"/>
  <c r="F146" i="2"/>
  <c r="AE146" i="2" s="1"/>
  <c r="G146" i="2"/>
  <c r="AF146" i="2" s="1"/>
  <c r="H146" i="2"/>
  <c r="AG146" i="2" s="1"/>
  <c r="D147" i="2"/>
  <c r="AC147" i="2" s="1"/>
  <c r="E147" i="2"/>
  <c r="AD147" i="2" s="1"/>
  <c r="F147" i="2"/>
  <c r="AE147" i="2" s="1"/>
  <c r="G147" i="2"/>
  <c r="AF147" i="2" s="1"/>
  <c r="H147" i="2"/>
  <c r="AG147" i="2" s="1"/>
  <c r="C146" i="2"/>
  <c r="AB146" i="2" s="1"/>
  <c r="C147" i="2"/>
  <c r="AB147" i="2" s="1"/>
  <c r="C145" i="2"/>
  <c r="AB145" i="2" s="1"/>
  <c r="D141" i="2"/>
  <c r="AC141" i="2" s="1"/>
  <c r="E141" i="2"/>
  <c r="AD141" i="2" s="1"/>
  <c r="F141" i="2"/>
  <c r="AE141" i="2" s="1"/>
  <c r="G141" i="2"/>
  <c r="AF141" i="2" s="1"/>
  <c r="C141" i="2"/>
  <c r="AB141" i="2" s="1"/>
  <c r="G184" i="2" l="1"/>
  <c r="AF184" i="2" s="1"/>
  <c r="H184" i="2"/>
  <c r="AG184" i="2" s="1"/>
  <c r="I184" i="2"/>
  <c r="AH184" i="2" s="1"/>
  <c r="J184" i="2"/>
  <c r="AI184" i="2" s="1"/>
  <c r="K184" i="2"/>
  <c r="AJ184" i="2" s="1"/>
  <c r="L184" i="2"/>
  <c r="AK184" i="2" s="1"/>
  <c r="D185" i="2"/>
  <c r="AC185" i="2" s="1"/>
  <c r="E185" i="2"/>
  <c r="AD185" i="2" s="1"/>
  <c r="F185" i="2"/>
  <c r="AE185" i="2" s="1"/>
  <c r="H186" i="2"/>
  <c r="AG186" i="2" s="1"/>
  <c r="I186" i="2"/>
  <c r="AH186" i="2" s="1"/>
  <c r="J186" i="2"/>
  <c r="AI186" i="2" s="1"/>
  <c r="K186" i="2"/>
  <c r="AJ186" i="2" s="1"/>
  <c r="L186" i="2"/>
  <c r="AK186" i="2" s="1"/>
  <c r="D187" i="2"/>
  <c r="AC187" i="2" s="1"/>
  <c r="E187" i="2"/>
  <c r="AD187" i="2" s="1"/>
  <c r="F187" i="2"/>
  <c r="AE187" i="2" s="1"/>
  <c r="G187" i="2"/>
  <c r="AF187" i="2" s="1"/>
  <c r="C185" i="2"/>
  <c r="AB185" i="2" s="1"/>
  <c r="C187" i="2"/>
  <c r="AB187" i="2" s="1"/>
  <c r="G177" i="2"/>
  <c r="AF177" i="2" s="1"/>
  <c r="H177" i="2"/>
  <c r="AG177" i="2" s="1"/>
  <c r="I177" i="2"/>
  <c r="AH177" i="2" s="1"/>
  <c r="J177" i="2"/>
  <c r="AI177" i="2" s="1"/>
  <c r="K177" i="2"/>
  <c r="AJ177" i="2" s="1"/>
  <c r="L177" i="2"/>
  <c r="AK177" i="2" s="1"/>
  <c r="D178" i="2"/>
  <c r="AC178" i="2" s="1"/>
  <c r="E178" i="2"/>
  <c r="AD178" i="2" s="1"/>
  <c r="F178" i="2"/>
  <c r="AE178" i="2" s="1"/>
  <c r="H179" i="2"/>
  <c r="AG179" i="2" s="1"/>
  <c r="I179" i="2"/>
  <c r="AH179" i="2" s="1"/>
  <c r="J179" i="2"/>
  <c r="AI179" i="2" s="1"/>
  <c r="K179" i="2"/>
  <c r="AJ179" i="2" s="1"/>
  <c r="L179" i="2"/>
  <c r="AK179" i="2" s="1"/>
  <c r="D180" i="2"/>
  <c r="AC180" i="2" s="1"/>
  <c r="E180" i="2"/>
  <c r="AD180" i="2" s="1"/>
  <c r="F180" i="2"/>
  <c r="AE180" i="2" s="1"/>
  <c r="G180" i="2"/>
  <c r="AF180" i="2" s="1"/>
  <c r="C178" i="2"/>
  <c r="AB178" i="2" s="1"/>
  <c r="C180" i="2"/>
  <c r="AB180" i="2" s="1"/>
  <c r="D148" i="2" l="1"/>
  <c r="AC148" i="2" s="1"/>
  <c r="E148" i="2"/>
  <c r="AD148" i="2" s="1"/>
  <c r="F148" i="2"/>
  <c r="AE148" i="2" s="1"/>
  <c r="G148" i="2"/>
  <c r="AF148" i="2" s="1"/>
  <c r="H148" i="2"/>
  <c r="AG148" i="2" s="1"/>
  <c r="C148" i="2" l="1"/>
  <c r="AB148" i="2" s="1"/>
  <c r="M292" i="2" l="1"/>
  <c r="AL292" i="2" s="1"/>
  <c r="L292" i="2"/>
  <c r="AK292" i="2" s="1"/>
  <c r="K292" i="2"/>
  <c r="AJ292" i="2" s="1"/>
  <c r="J292" i="2"/>
  <c r="AI292" i="2" s="1"/>
  <c r="I292" i="2"/>
  <c r="AH292" i="2" s="1"/>
  <c r="H292" i="2"/>
  <c r="AG292" i="2" s="1"/>
  <c r="G292" i="2"/>
  <c r="AF292" i="2" s="1"/>
  <c r="F292" i="2"/>
  <c r="AE292" i="2" s="1"/>
  <c r="J291" i="2"/>
  <c r="AI291" i="2" s="1"/>
  <c r="H293" i="2" l="1"/>
  <c r="AG293" i="2" s="1"/>
  <c r="M293" i="2"/>
  <c r="AL293" i="2" s="1"/>
  <c r="L293" i="2"/>
  <c r="AK293" i="2" s="1"/>
  <c r="G293" i="2"/>
  <c r="AF293" i="2" s="1"/>
  <c r="K293" i="2"/>
  <c r="AJ293" i="2" s="1"/>
  <c r="J293" i="2"/>
  <c r="AI293" i="2" s="1"/>
  <c r="I293" i="2"/>
  <c r="AH293" i="2" s="1"/>
  <c r="D293" i="2"/>
  <c r="AC293" i="2" s="1"/>
  <c r="G291" i="2"/>
  <c r="AF291" i="2" s="1"/>
  <c r="K291" i="2"/>
  <c r="AJ291" i="2" s="1"/>
  <c r="H291" i="2"/>
  <c r="AG291" i="2" s="1"/>
  <c r="L291" i="2"/>
  <c r="AK291" i="2" s="1"/>
  <c r="I291" i="2"/>
  <c r="AH291" i="2" s="1"/>
  <c r="M291" i="2"/>
  <c r="AL291" i="2" s="1"/>
  <c r="C293" i="2"/>
  <c r="AB293" i="2" s="1"/>
  <c r="F291" i="2" l="1"/>
  <c r="AE291" i="2" s="1"/>
  <c r="F293" i="2"/>
  <c r="AE293" i="2" s="1"/>
  <c r="E293" i="2"/>
  <c r="AD293" i="2" s="1"/>
  <c r="E291" i="2" l="1"/>
  <c r="AD291" i="2" s="1"/>
  <c r="E292" i="2"/>
  <c r="AD292" i="2" s="1"/>
  <c r="E113" i="2" l="1"/>
  <c r="AD113" i="2" s="1"/>
  <c r="F113" i="2"/>
  <c r="AE113" i="2" s="1"/>
  <c r="G113" i="2"/>
  <c r="AF113" i="2" s="1"/>
  <c r="E114" i="2"/>
  <c r="AD114" i="2" s="1"/>
  <c r="F114" i="2"/>
  <c r="AE114" i="2" s="1"/>
  <c r="G114" i="2"/>
  <c r="AF114" i="2" s="1"/>
  <c r="D113" i="2"/>
  <c r="AC113" i="2" s="1"/>
  <c r="D114" i="2"/>
  <c r="AC114" i="2" s="1"/>
  <c r="L178" i="2" l="1"/>
  <c r="AK178" i="2" s="1"/>
  <c r="F177" i="2"/>
  <c r="AE177" i="2" s="1"/>
  <c r="F108" i="2" l="1"/>
  <c r="AE108" i="2" s="1"/>
  <c r="J178" i="2"/>
  <c r="AI178" i="2" s="1"/>
  <c r="K178" i="2"/>
  <c r="AJ178" i="2" s="1"/>
  <c r="F179" i="2"/>
  <c r="AE179" i="2" s="1"/>
  <c r="I178" i="2"/>
  <c r="AH178" i="2" s="1"/>
  <c r="G179" i="2"/>
  <c r="AF179" i="2" s="1"/>
  <c r="F186" i="2"/>
  <c r="AE186" i="2" s="1"/>
  <c r="E186" i="2"/>
  <c r="AD186" i="2" s="1"/>
  <c r="D179" i="2"/>
  <c r="AC179" i="2" s="1"/>
  <c r="C179" i="2"/>
  <c r="AB179" i="2" s="1"/>
  <c r="G178" i="2"/>
  <c r="AF178" i="2" s="1"/>
  <c r="H178" i="2"/>
  <c r="AG178" i="2" s="1"/>
  <c r="E108" i="2"/>
  <c r="AD108" i="2" s="1"/>
  <c r="E111" i="2"/>
  <c r="AD111" i="2" s="1"/>
  <c r="D110" i="2"/>
  <c r="AC110" i="2" s="1"/>
  <c r="E112" i="2"/>
  <c r="AD112" i="2" s="1"/>
  <c r="E110" i="2"/>
  <c r="AD110" i="2" s="1"/>
  <c r="D112" i="2"/>
  <c r="AC112" i="2" s="1"/>
  <c r="F110" i="2"/>
  <c r="AE110" i="2" s="1"/>
  <c r="G110" i="2"/>
  <c r="AF110" i="2" s="1"/>
  <c r="D109" i="2"/>
  <c r="AC109" i="2" s="1"/>
  <c r="D111" i="2"/>
  <c r="AC111" i="2" s="1"/>
  <c r="G186" i="2" l="1"/>
  <c r="AF186" i="2" s="1"/>
  <c r="F111" i="2"/>
  <c r="AE111" i="2" s="1"/>
  <c r="L185" i="2"/>
  <c r="AK185" i="2" s="1"/>
  <c r="E179" i="2"/>
  <c r="AD179" i="2" s="1"/>
  <c r="I185" i="2"/>
  <c r="AH185" i="2" s="1"/>
  <c r="E109" i="2"/>
  <c r="AD109" i="2" s="1"/>
  <c r="K185" i="2"/>
  <c r="AJ185" i="2" s="1"/>
  <c r="G185" i="2"/>
  <c r="AF185" i="2" s="1"/>
  <c r="D186" i="2"/>
  <c r="AC186" i="2" s="1"/>
  <c r="C186" i="2"/>
  <c r="AB186" i="2" s="1"/>
  <c r="H185" i="2"/>
  <c r="AG185" i="2" s="1"/>
  <c r="J185" i="2"/>
  <c r="AI185" i="2" s="1"/>
  <c r="D103" i="2"/>
  <c r="AC103" i="2" s="1"/>
  <c r="D104" i="2"/>
  <c r="AC104" i="2" s="1"/>
  <c r="E102" i="2"/>
  <c r="AD102" i="2" s="1"/>
  <c r="D105" i="2"/>
  <c r="AC105" i="2" s="1"/>
  <c r="E101" i="2"/>
  <c r="AD101" i="2" s="1"/>
  <c r="D102" i="2"/>
  <c r="AC102" i="2" s="1"/>
  <c r="F104" i="2"/>
  <c r="AE104" i="2" s="1"/>
  <c r="F102" i="2"/>
  <c r="AE102" i="2" s="1"/>
  <c r="F105" i="2"/>
  <c r="AE105" i="2" s="1"/>
  <c r="G109" i="2"/>
  <c r="AF109" i="2" s="1"/>
  <c r="G111" i="2"/>
  <c r="AF111" i="2" s="1"/>
  <c r="E103" i="2"/>
  <c r="AD103" i="2" s="1"/>
  <c r="E104" i="2"/>
  <c r="AD104" i="2" s="1"/>
  <c r="G108" i="2"/>
  <c r="AF108" i="2" s="1"/>
  <c r="G112" i="2"/>
  <c r="AF112" i="2" s="1"/>
  <c r="E100" i="2" l="1"/>
  <c r="AD100" i="2" s="1"/>
  <c r="F100" i="2"/>
  <c r="AE100" i="2" s="1"/>
  <c r="D108" i="2"/>
  <c r="AC108" i="2" s="1"/>
  <c r="D115" i="2"/>
  <c r="AC115" i="2" s="1"/>
  <c r="E115" i="2"/>
  <c r="AD115" i="2" s="1"/>
  <c r="F101" i="2"/>
  <c r="AE101" i="2" s="1"/>
  <c r="F184" i="2"/>
  <c r="AE184" i="2" s="1"/>
  <c r="E105" i="2"/>
  <c r="AD105" i="2" s="1"/>
  <c r="G105" i="2"/>
  <c r="AF105" i="2" s="1"/>
  <c r="G103" i="2"/>
  <c r="AF103" i="2" s="1"/>
  <c r="E106" i="2" l="1"/>
  <c r="AD106" i="2" s="1"/>
  <c r="G100" i="2"/>
  <c r="AF100" i="2" s="1"/>
  <c r="D100" i="2"/>
  <c r="AC100" i="2" s="1"/>
  <c r="G101" i="2"/>
  <c r="AF101" i="2" s="1"/>
  <c r="C26" i="2"/>
  <c r="AB26" i="2" s="1"/>
  <c r="G115" i="2"/>
  <c r="AF115" i="2" s="1"/>
  <c r="C28" i="2"/>
  <c r="AB28" i="2" s="1"/>
  <c r="E116" i="2" l="1"/>
  <c r="AD116" i="2" s="1"/>
  <c r="C69" i="2"/>
  <c r="AB69" i="2" s="1"/>
  <c r="C67" i="2"/>
  <c r="AB67" i="2" s="1"/>
  <c r="H113" i="2"/>
  <c r="AG113" i="2" s="1"/>
  <c r="C76" i="2"/>
  <c r="AB76" i="2" s="1"/>
  <c r="C35" i="2"/>
  <c r="AB35" i="2" s="1"/>
  <c r="C85" i="2"/>
  <c r="AB85" i="2" s="1"/>
  <c r="C109" i="2"/>
  <c r="AB109" i="2" s="1"/>
  <c r="H111" i="2"/>
  <c r="AG111" i="2" s="1"/>
  <c r="H114" i="2"/>
  <c r="AG114" i="2" s="1"/>
  <c r="C114" i="2"/>
  <c r="AB114" i="2" s="1"/>
  <c r="D67" i="2" l="1"/>
  <c r="AC67" i="2" s="1"/>
  <c r="D26" i="2"/>
  <c r="AC26" i="2" s="1"/>
  <c r="E107" i="2"/>
  <c r="AD107" i="2" s="1"/>
  <c r="E76" i="2"/>
  <c r="AD76" i="2" s="1"/>
  <c r="C112" i="2"/>
  <c r="AB112" i="2" s="1"/>
  <c r="C59" i="2"/>
  <c r="AB59" i="2" s="1"/>
  <c r="C113" i="2"/>
  <c r="AB113" i="2" s="1"/>
  <c r="E85" i="2"/>
  <c r="AD85" i="2" s="1"/>
  <c r="D76" i="2"/>
  <c r="AC76" i="2" s="1"/>
  <c r="E287" i="2"/>
  <c r="AD287" i="2" s="1"/>
  <c r="C287" i="2"/>
  <c r="AB287" i="2" s="1"/>
  <c r="F287" i="2"/>
  <c r="AE287" i="2" s="1"/>
  <c r="G287" i="2"/>
  <c r="AF287" i="2" s="1"/>
  <c r="D287" i="2"/>
  <c r="AC287" i="2" s="1"/>
  <c r="H287" i="2"/>
  <c r="AG287" i="2" s="1"/>
  <c r="C37" i="2"/>
  <c r="AB37" i="2" s="1"/>
  <c r="C87" i="2"/>
  <c r="AB87" i="2" s="1"/>
  <c r="H110" i="2"/>
  <c r="AG110" i="2" s="1"/>
  <c r="C111" i="2"/>
  <c r="AB111" i="2" s="1"/>
  <c r="C108" i="2"/>
  <c r="AB108" i="2" s="1"/>
  <c r="E67" i="2" l="1"/>
  <c r="AD67" i="2" s="1"/>
  <c r="H108" i="2"/>
  <c r="AG108" i="2" s="1"/>
  <c r="C61" i="2"/>
  <c r="AB61" i="2" s="1"/>
  <c r="H112" i="2"/>
  <c r="AG112" i="2" s="1"/>
  <c r="C25" i="2"/>
  <c r="AB25" i="2" s="1"/>
  <c r="D35" i="2"/>
  <c r="AC35" i="2" s="1"/>
  <c r="E184" i="2"/>
  <c r="AD184" i="2" s="1"/>
  <c r="C110" i="2"/>
  <c r="AB110" i="2" s="1"/>
  <c r="G284" i="2"/>
  <c r="AF284" i="2" s="1"/>
  <c r="D284" i="2"/>
  <c r="AC284" i="2" s="1"/>
  <c r="H284" i="2"/>
  <c r="AG284" i="2" s="1"/>
  <c r="E284" i="2"/>
  <c r="AD284" i="2" s="1"/>
  <c r="C284" i="2"/>
  <c r="AB284" i="2" s="1"/>
  <c r="F284" i="2"/>
  <c r="AE284" i="2" s="1"/>
  <c r="F103" i="2" l="1"/>
  <c r="AE103" i="2" s="1"/>
  <c r="H105" i="2"/>
  <c r="AG105" i="2" s="1"/>
  <c r="F106" i="2"/>
  <c r="AE106" i="2" s="1"/>
  <c r="C102" i="2"/>
  <c r="AB102" i="2" s="1"/>
  <c r="C104" i="2"/>
  <c r="AB104" i="2" s="1"/>
  <c r="C103" i="2"/>
  <c r="AB103" i="2" s="1"/>
  <c r="H285" i="2"/>
  <c r="AG285" i="2" s="1"/>
  <c r="F285" i="2"/>
  <c r="AE285" i="2" s="1"/>
  <c r="D285" i="2"/>
  <c r="AC285" i="2" s="1"/>
  <c r="E285" i="2"/>
  <c r="AD285" i="2" s="1"/>
  <c r="G285" i="2"/>
  <c r="AF285" i="2" s="1"/>
  <c r="D59" i="2"/>
  <c r="AC59" i="2" s="1"/>
  <c r="C66" i="2"/>
  <c r="AB66" i="2" s="1"/>
  <c r="F112" i="2"/>
  <c r="AE112" i="2" s="1"/>
  <c r="D184" i="2"/>
  <c r="AC184" i="2" s="1"/>
  <c r="C285" i="2"/>
  <c r="AB285" i="2" s="1"/>
  <c r="D85" i="2"/>
  <c r="AC85" i="2" s="1"/>
  <c r="C115" i="2"/>
  <c r="AB115" i="2" s="1"/>
  <c r="C105" i="2" l="1"/>
  <c r="AB105" i="2" s="1"/>
  <c r="H103" i="2"/>
  <c r="AG103" i="2" s="1"/>
  <c r="C34" i="2"/>
  <c r="AB34" i="2" s="1"/>
  <c r="C84" i="2"/>
  <c r="AB84" i="2" s="1"/>
  <c r="C184" i="2"/>
  <c r="AB184" i="2" s="1"/>
  <c r="K180" i="2"/>
  <c r="AJ180" i="2" s="1"/>
  <c r="L180" i="2"/>
  <c r="AK180" i="2" s="1"/>
  <c r="C29" i="2"/>
  <c r="AB29" i="2" s="1"/>
  <c r="D27" i="2"/>
  <c r="AC27" i="2" s="1"/>
  <c r="F109" i="2"/>
  <c r="AE109" i="2" s="1"/>
  <c r="C100" i="2"/>
  <c r="AB100" i="2" s="1"/>
  <c r="D106" i="2" l="1"/>
  <c r="AC106" i="2" s="1"/>
  <c r="H100" i="2"/>
  <c r="AG100" i="2" s="1"/>
  <c r="F107" i="2"/>
  <c r="AE107" i="2" s="1"/>
  <c r="C75" i="2"/>
  <c r="AB75" i="2" s="1"/>
  <c r="C70" i="2"/>
  <c r="AB70" i="2" s="1"/>
  <c r="D68" i="2"/>
  <c r="AC68" i="2" s="1"/>
  <c r="F116" i="2"/>
  <c r="AE116" i="2" s="1"/>
  <c r="I180" i="2"/>
  <c r="AH180" i="2" s="1"/>
  <c r="F115" i="2"/>
  <c r="AE115" i="2" s="1"/>
  <c r="C58" i="2"/>
  <c r="AB58" i="2" s="1"/>
  <c r="J180" i="2"/>
  <c r="AI180" i="2" s="1"/>
  <c r="C79" i="2"/>
  <c r="AB79" i="2" s="1"/>
  <c r="H180" i="2"/>
  <c r="AG180" i="2" s="1"/>
  <c r="H109" i="2"/>
  <c r="AG109" i="2" s="1"/>
  <c r="D25" i="2"/>
  <c r="AC25" i="2" s="1"/>
  <c r="C88" i="2"/>
  <c r="AB88" i="2" s="1"/>
  <c r="C38" i="2"/>
  <c r="AB38" i="2" s="1"/>
  <c r="H115" i="2" l="1"/>
  <c r="AG115" i="2" s="1"/>
  <c r="D116" i="2"/>
  <c r="AC116" i="2" s="1"/>
  <c r="C62" i="2"/>
  <c r="AB62" i="2" s="1"/>
  <c r="D66" i="2"/>
  <c r="AC66" i="2" s="1"/>
  <c r="D101" i="2"/>
  <c r="AC101" i="2" s="1"/>
  <c r="D77" i="2"/>
  <c r="AC77" i="2" s="1"/>
  <c r="G104" i="2"/>
  <c r="AF104" i="2" s="1"/>
  <c r="C101" i="2" l="1"/>
  <c r="AB101" i="2" s="1"/>
  <c r="D107" i="2"/>
  <c r="AC107" i="2" s="1"/>
  <c r="E66" i="2"/>
  <c r="AD66" i="2" s="1"/>
  <c r="D36" i="2"/>
  <c r="AC36" i="2" s="1"/>
  <c r="D86" i="2"/>
  <c r="AC86" i="2" s="1"/>
  <c r="H104" i="2"/>
  <c r="AG104" i="2" s="1"/>
  <c r="C27" i="2" l="1"/>
  <c r="AB27" i="2" s="1"/>
  <c r="C30" i="2"/>
  <c r="AB30" i="2" s="1"/>
  <c r="D60" i="2"/>
  <c r="AC60" i="2" s="1"/>
  <c r="E84" i="2"/>
  <c r="AD84" i="2" s="1"/>
  <c r="D34" i="2"/>
  <c r="AC34" i="2" s="1"/>
  <c r="D84" i="2"/>
  <c r="AC84" i="2" s="1"/>
  <c r="L187" i="2" l="1"/>
  <c r="AK187" i="2" s="1"/>
  <c r="E75" i="2"/>
  <c r="AD75" i="2" s="1"/>
  <c r="J187" i="2"/>
  <c r="AI187" i="2" s="1"/>
  <c r="G102" i="2"/>
  <c r="AF102" i="2" s="1"/>
  <c r="H101" i="2"/>
  <c r="AG101" i="2" s="1"/>
  <c r="G106" i="2"/>
  <c r="AF106" i="2" s="1"/>
  <c r="H106" i="2"/>
  <c r="AG106" i="2" s="1"/>
  <c r="C106" i="2"/>
  <c r="AB106" i="2" s="1"/>
  <c r="D75" i="2"/>
  <c r="AC75" i="2" s="1"/>
  <c r="C71" i="2"/>
  <c r="AB71" i="2" s="1"/>
  <c r="C68" i="2"/>
  <c r="AB68" i="2" s="1"/>
  <c r="H102" i="2"/>
  <c r="AG102" i="2" s="1"/>
  <c r="K187" i="2"/>
  <c r="AJ187" i="2" s="1"/>
  <c r="D58" i="2"/>
  <c r="AC58" i="2" s="1"/>
  <c r="I187" i="2" l="1"/>
  <c r="AH187" i="2" s="1"/>
  <c r="H187" i="2"/>
  <c r="AG187" i="2" s="1"/>
  <c r="C107" i="2"/>
  <c r="AB107" i="2" s="1"/>
  <c r="C116" i="2"/>
  <c r="AB116" i="2" s="1"/>
  <c r="G107" i="2"/>
  <c r="AF107" i="2" s="1"/>
  <c r="G116" i="2"/>
  <c r="AF116" i="2" s="1"/>
  <c r="E68" i="2"/>
  <c r="AD68" i="2" s="1"/>
  <c r="E86" i="2"/>
  <c r="AD86" i="2" s="1"/>
  <c r="D29" i="2"/>
  <c r="AC29" i="2" s="1"/>
  <c r="H107" i="2" l="1"/>
  <c r="AG107" i="2" s="1"/>
  <c r="D70" i="2"/>
  <c r="AC70" i="2" s="1"/>
  <c r="C86" i="2"/>
  <c r="AB86" i="2" s="1"/>
  <c r="C36" i="2"/>
  <c r="AB36" i="2" s="1"/>
  <c r="C39" i="2"/>
  <c r="AB39" i="2" s="1"/>
  <c r="C89" i="2"/>
  <c r="AB89" i="2" s="1"/>
  <c r="E88" i="2"/>
  <c r="AD88" i="2" s="1"/>
  <c r="D38" i="2"/>
  <c r="AC38" i="2" s="1"/>
  <c r="H116" i="2"/>
  <c r="AG116" i="2" s="1"/>
  <c r="C77" i="2" l="1"/>
  <c r="AB77" i="2" s="1"/>
  <c r="E77" i="2"/>
  <c r="AD77" i="2" s="1"/>
  <c r="D62" i="2"/>
  <c r="AC62" i="2" s="1"/>
  <c r="E70" i="2"/>
  <c r="AD70" i="2" s="1"/>
  <c r="C60" i="2"/>
  <c r="AB60" i="2" s="1"/>
  <c r="D30" i="2"/>
  <c r="AC30" i="2" s="1"/>
  <c r="D28" i="2"/>
  <c r="AC28" i="2" s="1"/>
  <c r="D88" i="2"/>
  <c r="AC88" i="2" s="1"/>
  <c r="D79" i="2"/>
  <c r="AC79" i="2" s="1"/>
  <c r="D71" i="2" l="1"/>
  <c r="AC71" i="2" s="1"/>
  <c r="D69" i="2"/>
  <c r="AC69" i="2" s="1"/>
  <c r="E71" i="2" l="1"/>
  <c r="AD71" i="2" s="1"/>
  <c r="E69" i="2"/>
  <c r="AD69" i="2" s="1"/>
  <c r="E79" i="2"/>
  <c r="AD79" i="2" s="1"/>
  <c r="E87" i="2" l="1"/>
  <c r="AD87" i="2" s="1"/>
  <c r="D87" i="2"/>
  <c r="AC87" i="2" s="1"/>
  <c r="D37" i="2"/>
  <c r="AC37" i="2" s="1"/>
  <c r="D39" i="2"/>
  <c r="AC39" i="2" s="1"/>
  <c r="D89" i="2"/>
  <c r="AC89" i="2" s="1"/>
  <c r="D78" i="2"/>
  <c r="AC78" i="2" s="1"/>
  <c r="D80" i="2"/>
  <c r="AC80" i="2" s="1"/>
  <c r="D61" i="2" l="1"/>
  <c r="AC61" i="2" s="1"/>
  <c r="E177" i="2"/>
  <c r="AD177" i="2" s="1"/>
  <c r="E89" i="2" l="1"/>
  <c r="AD89" i="2" s="1"/>
  <c r="D177" i="2"/>
  <c r="AC177" i="2" s="1"/>
  <c r="C177" i="2" l="1"/>
  <c r="AB177" i="2" s="1"/>
  <c r="C78" i="2" l="1"/>
  <c r="AB78" i="2" s="1"/>
  <c r="C80" i="2"/>
  <c r="AB80" i="2" s="1"/>
  <c r="E78" i="2"/>
  <c r="AD78" i="2" s="1"/>
  <c r="E80" i="2" l="1"/>
  <c r="AD80" i="2" s="1"/>
  <c r="D161" i="13" l="1"/>
  <c r="D160" i="13"/>
  <c r="F116" i="13" l="1"/>
  <c r="G116" i="13"/>
  <c r="H116" i="13"/>
  <c r="J116" i="13"/>
  <c r="E116" i="13"/>
  <c r="I116" i="13"/>
  <c r="D116" i="13"/>
  <c r="B92" i="14" l="1"/>
  <c r="D92" i="14"/>
  <c r="I153" i="13" l="1"/>
  <c r="J126" i="13" l="1"/>
  <c r="I126" i="13"/>
  <c r="H126" i="13"/>
  <c r="G126" i="13"/>
  <c r="F126" i="13"/>
  <c r="E126" i="13"/>
  <c r="J124" i="13"/>
  <c r="I124" i="13"/>
  <c r="H124" i="13"/>
  <c r="G124" i="13"/>
  <c r="F124" i="13"/>
  <c r="E124" i="13"/>
  <c r="B22" i="19" l="1"/>
  <c r="D154" i="13" l="1"/>
  <c r="H153" i="13"/>
  <c r="G153" i="13"/>
  <c r="F153" i="13"/>
  <c r="E153" i="13"/>
  <c r="D153" i="13"/>
  <c r="C342" i="14" l="1"/>
  <c r="C346" i="14"/>
  <c r="C352" i="14"/>
  <c r="B25" i="18" l="1"/>
  <c r="B20" i="18"/>
  <c r="A350" i="14" l="1"/>
  <c r="A351" i="14"/>
  <c r="A352" i="14"/>
  <c r="A349" i="14" l="1"/>
  <c r="A348" i="14"/>
  <c r="A347" i="14"/>
  <c r="A346" i="14"/>
  <c r="A345" i="14"/>
  <c r="A344" i="14"/>
  <c r="A343" i="14"/>
  <c r="A342" i="14"/>
  <c r="C341" i="14"/>
  <c r="B341" i="14"/>
  <c r="C15" i="14" l="1"/>
  <c r="C16" i="14"/>
  <c r="C17" i="14"/>
  <c r="A14" i="2" l="1"/>
  <c r="A23" i="2" s="1"/>
  <c r="A32" i="2" s="1"/>
  <c r="A41" i="2" s="1"/>
  <c r="A48" i="2" s="1"/>
  <c r="A56" i="2" s="1"/>
  <c r="A64" i="2" s="1"/>
  <c r="A73" i="2" s="1"/>
  <c r="A82" i="2" s="1"/>
  <c r="A91" i="2" s="1"/>
  <c r="A98" i="2" s="1"/>
  <c r="A118" i="2" s="1"/>
  <c r="A133" i="2" s="1"/>
  <c r="A139" i="2" l="1"/>
  <c r="A143" i="2" s="1"/>
  <c r="A152" i="2" s="1"/>
  <c r="A166" i="2" s="1"/>
  <c r="A175" i="2" s="1"/>
  <c r="A182" i="2" s="1"/>
  <c r="A189" i="2" s="1"/>
  <c r="A198" i="2" s="1"/>
  <c r="A205" i="2" s="1"/>
  <c r="A211" i="2" s="1"/>
  <c r="A216" i="2" s="1"/>
  <c r="A221" i="2" s="1"/>
  <c r="A226" i="2" s="1"/>
  <c r="A235" i="2" s="1"/>
  <c r="A241" i="2" s="1"/>
  <c r="A250" i="2" s="1"/>
  <c r="A259" i="2" s="1"/>
  <c r="A268" i="2" s="1"/>
  <c r="A277" i="2" s="1"/>
  <c r="A282" i="2" s="1"/>
  <c r="A289" i="2" s="1"/>
  <c r="A295" i="2" s="1"/>
  <c r="A311" i="2" s="1"/>
  <c r="A315" i="2" s="1"/>
  <c r="A323" i="2" s="1"/>
  <c r="A327" i="2" s="1"/>
  <c r="A333" i="2" s="1"/>
  <c r="A340" i="2" s="1"/>
  <c r="A347" i="2" s="1"/>
  <c r="A323" i="14"/>
  <c r="C322" i="14"/>
  <c r="B322" i="14"/>
  <c r="A322" i="14"/>
  <c r="C321" i="14"/>
  <c r="B321" i="14"/>
  <c r="A321" i="14"/>
  <c r="L320" i="14"/>
  <c r="K320" i="14"/>
  <c r="J320" i="14"/>
  <c r="I320" i="14"/>
  <c r="H320" i="14"/>
  <c r="G320" i="14"/>
  <c r="F320" i="14"/>
  <c r="E320" i="14"/>
  <c r="D320" i="14"/>
  <c r="C320" i="14"/>
  <c r="B320" i="14"/>
  <c r="A306" i="14"/>
  <c r="G305" i="14"/>
  <c r="F305" i="14"/>
  <c r="E305" i="14"/>
  <c r="D305" i="14"/>
  <c r="C305" i="14"/>
  <c r="B305" i="14"/>
  <c r="A305" i="14"/>
  <c r="A304" i="14"/>
  <c r="A303" i="14"/>
  <c r="G302" i="14"/>
  <c r="F302" i="14"/>
  <c r="E302" i="14"/>
  <c r="D302" i="14"/>
  <c r="C302" i="14"/>
  <c r="B302" i="14"/>
  <c r="J105" i="13" l="1"/>
  <c r="J104" i="13"/>
  <c r="J103" i="13"/>
  <c r="J102" i="13"/>
  <c r="J101" i="13"/>
  <c r="C22" i="19" l="1"/>
  <c r="A22" i="19"/>
  <c r="C21" i="19"/>
  <c r="B21" i="19"/>
  <c r="A21" i="19"/>
  <c r="C17" i="19"/>
  <c r="A17" i="19"/>
  <c r="E17" i="19" s="1"/>
  <c r="C16" i="19"/>
  <c r="A16" i="19"/>
  <c r="E16" i="19" s="1"/>
  <c r="C15" i="19"/>
  <c r="A15" i="19"/>
  <c r="E15" i="19" s="1"/>
  <c r="C14" i="19"/>
  <c r="A14" i="19"/>
  <c r="E14" i="19" s="1"/>
  <c r="C13" i="19"/>
  <c r="B13" i="19"/>
  <c r="A13" i="19"/>
  <c r="C9" i="19"/>
  <c r="A9" i="19"/>
  <c r="E9" i="19" s="1"/>
  <c r="C8" i="19"/>
  <c r="A8" i="19"/>
  <c r="E8" i="19" s="1"/>
  <c r="C7" i="19"/>
  <c r="A7" i="19"/>
  <c r="E7" i="19" s="1"/>
  <c r="C6" i="19"/>
  <c r="A6" i="19"/>
  <c r="E6" i="19" s="1"/>
  <c r="C5" i="19"/>
  <c r="B5" i="19"/>
  <c r="A5" i="19"/>
  <c r="C25" i="18"/>
  <c r="A25" i="18"/>
  <c r="C24" i="18"/>
  <c r="B24" i="18"/>
  <c r="C20" i="18" l="1"/>
  <c r="E20" i="18" s="1"/>
  <c r="A20" i="18"/>
  <c r="B19" i="18"/>
  <c r="C19" i="18"/>
  <c r="C15" i="18"/>
  <c r="A15" i="18"/>
  <c r="E15" i="18" s="1"/>
  <c r="C14" i="18"/>
  <c r="A14" i="18"/>
  <c r="E14" i="18" s="1"/>
  <c r="C13" i="18"/>
  <c r="A13" i="18"/>
  <c r="E13" i="18" s="1"/>
  <c r="C12" i="18"/>
  <c r="A12" i="18"/>
  <c r="E12" i="18" s="1"/>
  <c r="C11" i="18"/>
  <c r="A11" i="18"/>
  <c r="E11" i="18" s="1"/>
  <c r="B10" i="18"/>
  <c r="C10" i="18"/>
  <c r="B5" i="18"/>
  <c r="C6" i="18"/>
  <c r="A6" i="18"/>
  <c r="C5" i="18"/>
  <c r="D284" i="14"/>
  <c r="C284" i="14"/>
  <c r="B284" i="14"/>
  <c r="A284" i="14"/>
  <c r="D283" i="14"/>
  <c r="C283" i="14"/>
  <c r="B283" i="14"/>
  <c r="A283" i="14"/>
  <c r="B282" i="14"/>
  <c r="C282" i="14"/>
  <c r="D282" i="14"/>
  <c r="C272" i="14" l="1"/>
  <c r="B272" i="14"/>
  <c r="C271" i="14"/>
  <c r="B271" i="14"/>
  <c r="C270" i="14"/>
  <c r="B270" i="14"/>
  <c r="A270" i="14"/>
  <c r="C268" i="14"/>
  <c r="B268" i="14"/>
  <c r="C267" i="14"/>
  <c r="B267" i="14"/>
  <c r="C266" i="14"/>
  <c r="B266" i="14"/>
  <c r="A266" i="14"/>
  <c r="C257" i="14"/>
  <c r="B257" i="14"/>
  <c r="C256" i="14"/>
  <c r="B256" i="14"/>
  <c r="C255" i="14"/>
  <c r="B255" i="14"/>
  <c r="A255" i="14"/>
  <c r="C253" i="14"/>
  <c r="B253" i="14"/>
  <c r="C252" i="14"/>
  <c r="B252" i="14"/>
  <c r="C251" i="14"/>
  <c r="B251" i="14"/>
  <c r="A251" i="14"/>
  <c r="C242" i="14"/>
  <c r="B242" i="14"/>
  <c r="C241" i="14"/>
  <c r="B241" i="14"/>
  <c r="C240" i="14"/>
  <c r="B240" i="14"/>
  <c r="A240" i="14"/>
  <c r="C238" i="14"/>
  <c r="B238" i="14"/>
  <c r="C237" i="14"/>
  <c r="B237" i="14"/>
  <c r="C236" i="14"/>
  <c r="B236" i="14"/>
  <c r="A236" i="14"/>
  <c r="C227" i="14"/>
  <c r="B227" i="14"/>
  <c r="C226" i="14"/>
  <c r="B226" i="14"/>
  <c r="C225" i="14"/>
  <c r="B225" i="14"/>
  <c r="A225" i="14"/>
  <c r="C223" i="14"/>
  <c r="B223" i="14"/>
  <c r="C222" i="14"/>
  <c r="B222" i="14"/>
  <c r="C221" i="14"/>
  <c r="B221" i="14"/>
  <c r="A221" i="14"/>
  <c r="C208" i="14"/>
  <c r="B208" i="14"/>
  <c r="A208" i="14"/>
  <c r="C207" i="14"/>
  <c r="B207" i="14"/>
  <c r="A207" i="14"/>
  <c r="C206" i="14"/>
  <c r="B206" i="14"/>
  <c r="A206" i="14"/>
  <c r="E22" i="19"/>
  <c r="E25" i="18"/>
  <c r="C205" i="14"/>
  <c r="B205" i="14"/>
  <c r="I194" i="14"/>
  <c r="H194" i="14"/>
  <c r="G194" i="14"/>
  <c r="F194" i="14"/>
  <c r="E194" i="14"/>
  <c r="D194" i="14"/>
  <c r="C194" i="14"/>
  <c r="B194" i="14"/>
  <c r="A194" i="14"/>
  <c r="I193" i="14"/>
  <c r="H193" i="14"/>
  <c r="G193" i="14"/>
  <c r="F193" i="14"/>
  <c r="E193" i="14"/>
  <c r="D193" i="14"/>
  <c r="C193" i="14"/>
  <c r="B193" i="14"/>
  <c r="A193" i="14"/>
  <c r="I192" i="14"/>
  <c r="H192" i="14"/>
  <c r="G192" i="14"/>
  <c r="F192" i="14"/>
  <c r="E192" i="14"/>
  <c r="D192" i="14"/>
  <c r="C192" i="14"/>
  <c r="B192" i="14"/>
  <c r="A192" i="14"/>
  <c r="I191" i="14"/>
  <c r="H191" i="14"/>
  <c r="G191" i="14"/>
  <c r="F191" i="14"/>
  <c r="E191" i="14"/>
  <c r="D191" i="14"/>
  <c r="C191" i="14"/>
  <c r="B191" i="14"/>
  <c r="A191" i="14"/>
  <c r="I190" i="14"/>
  <c r="H190" i="14"/>
  <c r="G190" i="14"/>
  <c r="F190" i="14"/>
  <c r="E190" i="14"/>
  <c r="D190" i="14"/>
  <c r="C190" i="14"/>
  <c r="B190" i="14"/>
  <c r="A190" i="14"/>
  <c r="I189" i="14"/>
  <c r="H189" i="14"/>
  <c r="G189" i="14"/>
  <c r="F189" i="14"/>
  <c r="E189" i="14"/>
  <c r="D189" i="14"/>
  <c r="C189" i="14"/>
  <c r="B189" i="14"/>
  <c r="A189" i="14"/>
  <c r="I188" i="14"/>
  <c r="H188" i="14"/>
  <c r="G188" i="14"/>
  <c r="F188" i="14"/>
  <c r="E188" i="14"/>
  <c r="D188" i="14"/>
  <c r="C188" i="14"/>
  <c r="B188" i="14"/>
  <c r="E175" i="14"/>
  <c r="D175" i="14"/>
  <c r="C175" i="14"/>
  <c r="B175" i="14"/>
  <c r="A175" i="14"/>
  <c r="E174" i="14"/>
  <c r="D174" i="14"/>
  <c r="C174" i="14"/>
  <c r="B174" i="14"/>
  <c r="A174" i="14"/>
  <c r="E173" i="14"/>
  <c r="D173" i="14"/>
  <c r="C173" i="14"/>
  <c r="B173" i="14"/>
  <c r="E160" i="14"/>
  <c r="D160" i="14"/>
  <c r="C160" i="14"/>
  <c r="B160" i="14"/>
  <c r="A160" i="14"/>
  <c r="E159" i="14"/>
  <c r="D159" i="14"/>
  <c r="C159" i="14"/>
  <c r="B159" i="14"/>
  <c r="A159" i="14"/>
  <c r="E158" i="14"/>
  <c r="D158" i="14"/>
  <c r="C158" i="14"/>
  <c r="B158" i="14"/>
  <c r="E145" i="14"/>
  <c r="D145" i="14"/>
  <c r="C145" i="14"/>
  <c r="B145" i="14"/>
  <c r="A145" i="14"/>
  <c r="E144" i="14"/>
  <c r="D144" i="14"/>
  <c r="C144" i="14"/>
  <c r="B144" i="14"/>
  <c r="A144" i="14"/>
  <c r="E143" i="14"/>
  <c r="D143" i="14"/>
  <c r="C143" i="14"/>
  <c r="B143" i="14"/>
  <c r="E132" i="14"/>
  <c r="D132" i="14"/>
  <c r="C132" i="14"/>
  <c r="B132" i="14"/>
  <c r="A132" i="14"/>
  <c r="E131" i="14"/>
  <c r="D131" i="14"/>
  <c r="C131" i="14"/>
  <c r="B131" i="14"/>
  <c r="A131" i="14"/>
  <c r="E130" i="14"/>
  <c r="D130" i="14"/>
  <c r="C130" i="14"/>
  <c r="B130" i="14"/>
  <c r="A130" i="14"/>
  <c r="E129" i="14"/>
  <c r="D129" i="14"/>
  <c r="C129" i="14"/>
  <c r="B129" i="14"/>
  <c r="K114" i="14"/>
  <c r="J114" i="14"/>
  <c r="I114" i="14"/>
  <c r="H114" i="14"/>
  <c r="G114" i="14"/>
  <c r="F114" i="14"/>
  <c r="E114" i="14"/>
  <c r="D114" i="14"/>
  <c r="C114" i="14"/>
  <c r="B114" i="14"/>
  <c r="A114" i="14"/>
  <c r="K113" i="14"/>
  <c r="J113" i="14"/>
  <c r="I113" i="14"/>
  <c r="H113" i="14"/>
  <c r="G113" i="14"/>
  <c r="F113" i="14"/>
  <c r="E113" i="14"/>
  <c r="D113" i="14"/>
  <c r="C113" i="14"/>
  <c r="B113" i="14"/>
  <c r="A113" i="14"/>
  <c r="K112" i="14"/>
  <c r="J112" i="14"/>
  <c r="I112" i="14"/>
  <c r="H112" i="14"/>
  <c r="G112" i="14"/>
  <c r="F112" i="14"/>
  <c r="E112" i="14"/>
  <c r="D112" i="14"/>
  <c r="C112" i="14"/>
  <c r="B112" i="14"/>
  <c r="A112" i="14"/>
  <c r="K111" i="14"/>
  <c r="J111" i="14"/>
  <c r="I111" i="14"/>
  <c r="H111" i="14"/>
  <c r="G111" i="14"/>
  <c r="F111" i="14"/>
  <c r="E111" i="14"/>
  <c r="D111" i="14"/>
  <c r="C111" i="14"/>
  <c r="B111" i="14"/>
  <c r="A111" i="14"/>
  <c r="K110" i="14"/>
  <c r="J110" i="14"/>
  <c r="I110" i="14"/>
  <c r="H110" i="14"/>
  <c r="G110" i="14"/>
  <c r="F110" i="14"/>
  <c r="E110" i="14"/>
  <c r="D110" i="14"/>
  <c r="C110" i="14"/>
  <c r="B110" i="14"/>
  <c r="A98" i="14"/>
  <c r="A97" i="14"/>
  <c r="A96" i="14"/>
  <c r="A95" i="14"/>
  <c r="A94" i="14"/>
  <c r="A93" i="14"/>
  <c r="C92" i="14"/>
  <c r="A78" i="14"/>
  <c r="A77" i="14"/>
  <c r="A76" i="14"/>
  <c r="A75" i="14"/>
  <c r="K74" i="14"/>
  <c r="J74" i="14"/>
  <c r="I74" i="14"/>
  <c r="H74" i="14"/>
  <c r="G74" i="14"/>
  <c r="F74" i="14"/>
  <c r="E74" i="14"/>
  <c r="D74" i="14"/>
  <c r="C74" i="14"/>
  <c r="B74" i="14"/>
  <c r="A58" i="14"/>
  <c r="A57" i="14"/>
  <c r="A56" i="14"/>
  <c r="A55" i="14"/>
  <c r="K54" i="14"/>
  <c r="J54" i="14"/>
  <c r="I54" i="14"/>
  <c r="H54" i="14"/>
  <c r="G54" i="14"/>
  <c r="F54" i="14"/>
  <c r="E54" i="14"/>
  <c r="D54" i="14"/>
  <c r="C54" i="14"/>
  <c r="B54" i="14"/>
  <c r="A40" i="14"/>
  <c r="A39" i="14"/>
  <c r="A38" i="14"/>
  <c r="A37" i="14"/>
  <c r="A36" i="14"/>
  <c r="A35" i="14"/>
  <c r="C34" i="14"/>
  <c r="B34" i="14"/>
  <c r="C23" i="14"/>
  <c r="B23" i="14"/>
  <c r="A23" i="14"/>
  <c r="C22" i="14"/>
  <c r="B22" i="14"/>
  <c r="A22" i="14"/>
  <c r="B21" i="14"/>
  <c r="A21" i="14"/>
  <c r="C20" i="14"/>
  <c r="B20" i="14"/>
  <c r="A20" i="14"/>
  <c r="C19" i="14"/>
  <c r="A19" i="14"/>
  <c r="C18" i="14"/>
  <c r="A18" i="14"/>
  <c r="A17" i="14"/>
  <c r="A16" i="14"/>
  <c r="B15" i="14"/>
  <c r="A15" i="14"/>
  <c r="C14" i="14"/>
  <c r="B14" i="14"/>
  <c r="A14" i="14"/>
  <c r="C13" i="14"/>
  <c r="B13" i="14"/>
  <c r="A13" i="14"/>
  <c r="B12" i="14"/>
  <c r="G149" i="13"/>
  <c r="F149" i="13"/>
  <c r="E149" i="13"/>
  <c r="D149" i="13"/>
  <c r="G148" i="13"/>
  <c r="F148" i="13"/>
  <c r="E148" i="13"/>
  <c r="D148" i="13"/>
  <c r="G147" i="13"/>
  <c r="F147" i="13"/>
  <c r="E147" i="13"/>
  <c r="D147" i="13"/>
  <c r="G146" i="13"/>
  <c r="F146" i="13"/>
  <c r="E146" i="13"/>
  <c r="D146" i="13"/>
  <c r="E142" i="13"/>
  <c r="D142" i="13"/>
  <c r="J141" i="13"/>
  <c r="I141" i="13"/>
  <c r="H141" i="13"/>
  <c r="G141" i="13"/>
  <c r="F141" i="13"/>
  <c r="E141" i="13"/>
  <c r="D141" i="13"/>
  <c r="I140" i="13"/>
  <c r="H140" i="13"/>
  <c r="G140" i="13"/>
  <c r="F140" i="13"/>
  <c r="E140" i="13"/>
  <c r="D140" i="13"/>
  <c r="I139" i="13"/>
  <c r="H139" i="13"/>
  <c r="G139" i="13"/>
  <c r="F139" i="13"/>
  <c r="E139" i="13"/>
  <c r="D139" i="13"/>
  <c r="I138" i="13"/>
  <c r="H138" i="13"/>
  <c r="G138" i="13"/>
  <c r="F138" i="13"/>
  <c r="E138" i="13"/>
  <c r="D138" i="13"/>
  <c r="I137" i="13"/>
  <c r="H137" i="13"/>
  <c r="G137" i="13"/>
  <c r="F137" i="13"/>
  <c r="E137" i="13"/>
  <c r="D137" i="13"/>
  <c r="I135" i="13"/>
  <c r="H135" i="13"/>
  <c r="G135" i="13"/>
  <c r="F135" i="13"/>
  <c r="E135" i="13"/>
  <c r="D135" i="13"/>
  <c r="I134" i="13"/>
  <c r="H134" i="13"/>
  <c r="G134" i="13"/>
  <c r="F134" i="13"/>
  <c r="E134" i="13"/>
  <c r="D134" i="13"/>
  <c r="J133" i="13"/>
  <c r="I133" i="13"/>
  <c r="H133" i="13"/>
  <c r="G133" i="13"/>
  <c r="F133" i="13"/>
  <c r="E133" i="13"/>
  <c r="D133" i="13"/>
  <c r="J132" i="13"/>
  <c r="I132" i="13"/>
  <c r="H132" i="13"/>
  <c r="G132" i="13"/>
  <c r="F132" i="13"/>
  <c r="E132" i="13"/>
  <c r="D132" i="13"/>
  <c r="J131" i="13"/>
  <c r="I131" i="13"/>
  <c r="H131" i="13"/>
  <c r="G131" i="13"/>
  <c r="F131" i="13"/>
  <c r="I130" i="13"/>
  <c r="H130" i="13"/>
  <c r="G130" i="13"/>
  <c r="F130" i="13"/>
  <c r="E130" i="13"/>
  <c r="D130" i="13"/>
  <c r="D126" i="13"/>
  <c r="D125" i="13"/>
  <c r="D124" i="13"/>
  <c r="D123" i="13"/>
  <c r="D122" i="13"/>
  <c r="D121" i="13"/>
  <c r="D120" i="13"/>
  <c r="D119" i="13"/>
  <c r="D118" i="13"/>
  <c r="D117" i="13"/>
  <c r="D115" i="13"/>
  <c r="D114" i="13"/>
  <c r="D113" i="13"/>
  <c r="D112" i="13"/>
  <c r="D111" i="13"/>
  <c r="D110" i="13"/>
  <c r="J109" i="13"/>
  <c r="I109" i="13"/>
  <c r="H109" i="13"/>
  <c r="G109" i="13"/>
  <c r="F109" i="13"/>
  <c r="E109" i="13"/>
  <c r="D109" i="13"/>
  <c r="I105" i="13"/>
  <c r="H105" i="13"/>
  <c r="G105" i="13"/>
  <c r="F105" i="13"/>
  <c r="E105" i="13"/>
  <c r="D105" i="13"/>
  <c r="I104" i="13"/>
  <c r="H104" i="13"/>
  <c r="G104" i="13"/>
  <c r="F104" i="13"/>
  <c r="E104" i="13"/>
  <c r="D104" i="13"/>
  <c r="I103" i="13"/>
  <c r="H103" i="13"/>
  <c r="G103" i="13"/>
  <c r="F103" i="13"/>
  <c r="E103" i="13"/>
  <c r="D103" i="13"/>
  <c r="I102" i="13"/>
  <c r="H102" i="13"/>
  <c r="G102" i="13"/>
  <c r="F102" i="13"/>
  <c r="E102" i="13"/>
  <c r="D102" i="13"/>
  <c r="I101" i="13"/>
  <c r="H101" i="13"/>
  <c r="G101" i="13"/>
  <c r="F101" i="13"/>
  <c r="E101" i="13"/>
  <c r="D101" i="13"/>
  <c r="D97" i="13"/>
  <c r="D96" i="13"/>
  <c r="D95" i="13"/>
  <c r="D94" i="13"/>
  <c r="D93" i="13"/>
  <c r="D92" i="13"/>
  <c r="G91" i="13"/>
  <c r="F91" i="13"/>
  <c r="E91" i="13"/>
  <c r="D91" i="13"/>
  <c r="D87" i="13"/>
  <c r="D86" i="13"/>
  <c r="D85" i="13"/>
  <c r="D84" i="13"/>
  <c r="D83" i="13"/>
  <c r="D82" i="13"/>
  <c r="G81" i="13"/>
  <c r="F81" i="13"/>
  <c r="E81" i="13"/>
  <c r="D81" i="13"/>
  <c r="D77" i="13"/>
  <c r="D76" i="13"/>
  <c r="D75" i="13"/>
  <c r="D74" i="13"/>
  <c r="D73" i="13"/>
  <c r="D72" i="13"/>
  <c r="G71" i="13"/>
  <c r="F71" i="13"/>
  <c r="E71" i="13"/>
  <c r="D71" i="13"/>
  <c r="D67" i="13"/>
  <c r="D66" i="13"/>
  <c r="D65" i="13"/>
  <c r="D64" i="13"/>
  <c r="D63" i="13"/>
  <c r="D62" i="13"/>
  <c r="D58" i="13"/>
  <c r="D57" i="13"/>
  <c r="D56" i="13"/>
  <c r="D55" i="13"/>
  <c r="D54" i="13"/>
  <c r="I53" i="13"/>
  <c r="H53" i="13"/>
  <c r="G53" i="13"/>
  <c r="F53" i="13"/>
  <c r="E53" i="13"/>
  <c r="D53" i="13"/>
  <c r="E49" i="13"/>
  <c r="D49" i="13"/>
  <c r="E48" i="13"/>
  <c r="D48" i="13"/>
  <c r="E47" i="13"/>
  <c r="D47" i="13"/>
  <c r="E46" i="13"/>
  <c r="D46" i="13"/>
  <c r="E45" i="13"/>
  <c r="D45" i="13"/>
  <c r="D41" i="13"/>
  <c r="D40" i="13"/>
  <c r="D39" i="13"/>
  <c r="D38" i="13"/>
  <c r="D37" i="13"/>
  <c r="D36" i="13"/>
  <c r="F35" i="13"/>
  <c r="E35" i="13"/>
  <c r="D35" i="13"/>
  <c r="D31" i="13"/>
  <c r="D30" i="13"/>
  <c r="D29" i="13"/>
  <c r="D28" i="13"/>
  <c r="D27" i="13"/>
  <c r="D26" i="13"/>
  <c r="F25" i="13"/>
  <c r="E25" i="13"/>
  <c r="D25" i="13"/>
  <c r="D21" i="13"/>
  <c r="D20" i="13"/>
  <c r="D19" i="13"/>
  <c r="D18" i="13"/>
  <c r="D17" i="13"/>
  <c r="D16" i="13"/>
  <c r="H15" i="13"/>
  <c r="G15" i="13"/>
  <c r="F15" i="13"/>
  <c r="E15" i="13"/>
  <c r="D15" i="13"/>
  <c r="D11" i="13"/>
  <c r="D10" i="13"/>
  <c r="D9" i="13"/>
  <c r="D8" i="13"/>
  <c r="D7" i="13"/>
  <c r="D6" i="13"/>
  <c r="F5" i="13"/>
  <c r="E5" i="13"/>
  <c r="D5" i="13"/>
  <c r="C21" i="14"/>
  <c r="B17" i="14" l="1"/>
  <c r="B16" i="14"/>
  <c r="B18" i="14" l="1"/>
  <c r="B19" i="14"/>
  <c r="E114" i="13" l="1"/>
  <c r="F114" i="13"/>
  <c r="G114" i="13"/>
  <c r="H114" i="13"/>
  <c r="I114" i="13"/>
  <c r="J114" i="13"/>
  <c r="F160" i="13" l="1"/>
  <c r="G160" i="13"/>
  <c r="H160" i="13"/>
  <c r="I160" i="13"/>
  <c r="J160" i="13"/>
  <c r="F161" i="13"/>
  <c r="G161" i="13"/>
  <c r="H161" i="13"/>
  <c r="I161" i="13"/>
  <c r="J161" i="13"/>
  <c r="E161" i="13"/>
  <c r="E160" i="13"/>
  <c r="F154" i="13"/>
  <c r="G154" i="13"/>
  <c r="H154" i="13"/>
  <c r="I154" i="13"/>
  <c r="E154" i="13"/>
  <c r="E162" i="13" l="1"/>
  <c r="I162" i="13"/>
  <c r="H162" i="13"/>
  <c r="G162" i="13"/>
  <c r="J162" i="13"/>
  <c r="F162" i="13"/>
  <c r="F75" i="14" l="1"/>
  <c r="G75" i="14"/>
  <c r="H75" i="14"/>
  <c r="I75" i="14"/>
  <c r="J75" i="14"/>
  <c r="K75" i="14"/>
  <c r="C76" i="14"/>
  <c r="D76" i="14"/>
  <c r="E76" i="14"/>
  <c r="B76" i="14"/>
  <c r="F55" i="14"/>
  <c r="G55" i="14"/>
  <c r="H55" i="14"/>
  <c r="I55" i="14"/>
  <c r="J55" i="14"/>
  <c r="K55" i="14"/>
  <c r="C56" i="14"/>
  <c r="D56" i="14"/>
  <c r="E56" i="14"/>
  <c r="B56" i="14"/>
  <c r="L322" i="14" l="1"/>
  <c r="K322" i="14"/>
  <c r="J322" i="14"/>
  <c r="I322" i="14"/>
  <c r="H322" i="14"/>
  <c r="G322" i="14"/>
  <c r="F322" i="14"/>
  <c r="E322" i="14"/>
  <c r="I321" i="14"/>
  <c r="L323" i="14" l="1"/>
  <c r="K323" i="14"/>
  <c r="G323" i="14"/>
  <c r="F323" i="14"/>
  <c r="J323" i="14"/>
  <c r="I323" i="14"/>
  <c r="H323" i="14"/>
  <c r="C323" i="14"/>
  <c r="F321" i="14"/>
  <c r="J321" i="14"/>
  <c r="G321" i="14"/>
  <c r="K321" i="14"/>
  <c r="H321" i="14"/>
  <c r="L321" i="14"/>
  <c r="B323" i="14"/>
  <c r="E321" i="14" l="1"/>
  <c r="E323" i="14"/>
  <c r="D323" i="14"/>
  <c r="D321" i="14" l="1"/>
  <c r="D322" i="14"/>
  <c r="E120" i="13" l="1"/>
  <c r="G121" i="13"/>
  <c r="H121" i="13"/>
  <c r="I121" i="13"/>
  <c r="G122" i="13"/>
  <c r="H122" i="13"/>
  <c r="I122" i="13"/>
  <c r="F121" i="13"/>
  <c r="F122" i="13"/>
  <c r="K56" i="14" l="1"/>
  <c r="E55" i="14"/>
  <c r="I56" i="14" l="1"/>
  <c r="F77" i="14"/>
  <c r="J56" i="14"/>
  <c r="E57" i="14"/>
  <c r="H56" i="14"/>
  <c r="F57" i="14"/>
  <c r="E77" i="14"/>
  <c r="D77" i="14"/>
  <c r="C57" i="14"/>
  <c r="B57" i="14"/>
  <c r="F56" i="14"/>
  <c r="G56" i="14"/>
  <c r="G117" i="13"/>
  <c r="G119" i="13"/>
  <c r="F118" i="13"/>
  <c r="G120" i="13"/>
  <c r="G118" i="13"/>
  <c r="F120" i="13"/>
  <c r="H118" i="13"/>
  <c r="H117" i="13"/>
  <c r="I118" i="13"/>
  <c r="F119" i="13"/>
  <c r="H119" i="13" l="1"/>
  <c r="K76" i="14"/>
  <c r="D57" i="14"/>
  <c r="H76" i="14"/>
  <c r="J76" i="14"/>
  <c r="F76" i="14"/>
  <c r="C77" i="14"/>
  <c r="B77" i="14"/>
  <c r="G76" i="14"/>
  <c r="I76" i="14"/>
  <c r="F111" i="13"/>
  <c r="F112" i="13"/>
  <c r="G110" i="13"/>
  <c r="F113" i="13"/>
  <c r="F110" i="13"/>
  <c r="H112" i="13"/>
  <c r="H110" i="13"/>
  <c r="H113" i="13"/>
  <c r="I119" i="13"/>
  <c r="G111" i="13"/>
  <c r="G112" i="13"/>
  <c r="I117" i="13"/>
  <c r="I120" i="13"/>
  <c r="F117" i="13" l="1"/>
  <c r="F123" i="13"/>
  <c r="G123" i="13"/>
  <c r="E75" i="14"/>
  <c r="G113" i="13"/>
  <c r="I113" i="13"/>
  <c r="I111" i="13"/>
  <c r="E27" i="13" l="1"/>
  <c r="F27" i="13"/>
  <c r="I123" i="13"/>
  <c r="E29" i="13"/>
  <c r="F73" i="13" l="1"/>
  <c r="E75" i="13"/>
  <c r="E73" i="13"/>
  <c r="J121" i="13"/>
  <c r="E83" i="13"/>
  <c r="G125" i="13"/>
  <c r="G73" i="13"/>
  <c r="G115" i="13"/>
  <c r="E37" i="13"/>
  <c r="E93" i="13"/>
  <c r="J119" i="13"/>
  <c r="J122" i="13"/>
  <c r="E122" i="13"/>
  <c r="E64" i="13" l="1"/>
  <c r="E121" i="13"/>
  <c r="G93" i="13"/>
  <c r="F83" i="13"/>
  <c r="G83" i="13"/>
  <c r="D306" i="14"/>
  <c r="B306" i="14"/>
  <c r="E306" i="14"/>
  <c r="F306" i="14"/>
  <c r="C306" i="14"/>
  <c r="G306" i="14"/>
  <c r="E39" i="13"/>
  <c r="E95" i="13"/>
  <c r="J118" i="13"/>
  <c r="E119" i="13"/>
  <c r="J117" i="13"/>
  <c r="E117" i="13"/>
  <c r="E66" i="13" l="1"/>
  <c r="J120" i="13"/>
  <c r="E26" i="13"/>
  <c r="H111" i="13"/>
  <c r="F37" i="13"/>
  <c r="D75" i="14"/>
  <c r="E118" i="13"/>
  <c r="F303" i="14"/>
  <c r="C303" i="14"/>
  <c r="G303" i="14"/>
  <c r="D303" i="14"/>
  <c r="B303" i="14"/>
  <c r="E303" i="14"/>
  <c r="E111" i="13"/>
  <c r="J113" i="13"/>
  <c r="E110" i="13"/>
  <c r="E112" i="13"/>
  <c r="G304" i="14" l="1"/>
  <c r="E304" i="14"/>
  <c r="C304" i="14"/>
  <c r="D304" i="14"/>
  <c r="F304" i="14"/>
  <c r="F64" i="13"/>
  <c r="E72" i="13"/>
  <c r="H120" i="13"/>
  <c r="E82" i="13"/>
  <c r="H125" i="13"/>
  <c r="C75" i="14"/>
  <c r="B304" i="14"/>
  <c r="H115" i="13"/>
  <c r="F93" i="13"/>
  <c r="E123" i="13"/>
  <c r="J111" i="13"/>
  <c r="E113" i="13"/>
  <c r="E36" i="13" l="1"/>
  <c r="E92" i="13"/>
  <c r="B75" i="14"/>
  <c r="J58" i="14"/>
  <c r="K58" i="14"/>
  <c r="F28" i="13"/>
  <c r="E76" i="13" l="1"/>
  <c r="E30" i="13"/>
  <c r="F74" i="13"/>
  <c r="H58" i="14"/>
  <c r="H123" i="13"/>
  <c r="E63" i="13"/>
  <c r="F125" i="13"/>
  <c r="I58" i="14"/>
  <c r="E86" i="13"/>
  <c r="G58" i="14"/>
  <c r="F26" i="13"/>
  <c r="J123" i="13"/>
  <c r="E96" i="13"/>
  <c r="E67" i="13" l="1"/>
  <c r="E40" i="13"/>
  <c r="F72" i="13"/>
  <c r="F84" i="13"/>
  <c r="F115" i="13"/>
  <c r="I112" i="13"/>
  <c r="G72" i="13" l="1"/>
  <c r="F82" i="13"/>
  <c r="F38" i="13"/>
  <c r="F94" i="13"/>
  <c r="J112" i="13"/>
  <c r="I110" i="13" l="1"/>
  <c r="E28" i="13"/>
  <c r="F65" i="13"/>
  <c r="G82" i="13"/>
  <c r="I78" i="14"/>
  <c r="K78" i="14"/>
  <c r="G92" i="13"/>
  <c r="F36" i="13"/>
  <c r="F92" i="13"/>
  <c r="E77" i="13" l="1"/>
  <c r="E31" i="13"/>
  <c r="E74" i="13"/>
  <c r="J110" i="13"/>
  <c r="I125" i="13"/>
  <c r="H78" i="14"/>
  <c r="J78" i="14"/>
  <c r="G78" i="14"/>
  <c r="F63" i="13"/>
  <c r="E115" i="13"/>
  <c r="E125" i="13"/>
  <c r="J125" i="13" l="1"/>
  <c r="I115" i="13"/>
  <c r="G74" i="13"/>
  <c r="G94" i="13"/>
  <c r="F30" i="13"/>
  <c r="J115" i="13"/>
  <c r="E94" i="13" l="1"/>
  <c r="E38" i="13"/>
  <c r="G84" i="13"/>
  <c r="E84" i="13"/>
  <c r="E41" i="13"/>
  <c r="E97" i="13"/>
  <c r="G96" i="13"/>
  <c r="F67" i="13" l="1"/>
  <c r="F40" i="13"/>
  <c r="G76" i="13"/>
  <c r="F76" i="13"/>
  <c r="E65" i="13"/>
  <c r="F31" i="13"/>
  <c r="F29" i="13"/>
  <c r="F96" i="13"/>
  <c r="F86" i="13"/>
  <c r="F75" i="13" l="1"/>
  <c r="G77" i="13" l="1"/>
  <c r="F77" i="13"/>
  <c r="G75" i="13"/>
  <c r="G86" i="13"/>
  <c r="G95" i="13" l="1"/>
  <c r="F95" i="13"/>
  <c r="F39" i="13"/>
  <c r="F41" i="13"/>
  <c r="F97" i="13"/>
  <c r="F85" i="13"/>
  <c r="F87" i="13"/>
  <c r="F66" i="13" l="1"/>
  <c r="D55" i="14"/>
  <c r="B55" i="14" l="1"/>
  <c r="G97" i="13"/>
  <c r="C55" i="14"/>
  <c r="E85" i="13" l="1"/>
  <c r="E87" i="13" l="1"/>
  <c r="G85" i="13"/>
  <c r="G87" i="13" l="1"/>
  <c r="D299" i="2" l="1"/>
  <c r="C344" i="14" l="1"/>
  <c r="AC299" i="2"/>
  <c r="C301" i="2" l="1"/>
  <c r="B346" i="14" l="1"/>
  <c r="AB301" i="2"/>
  <c r="D298" i="2"/>
  <c r="D305" i="2"/>
  <c r="C343" i="14" l="1"/>
  <c r="AC298" i="2"/>
  <c r="C350" i="14"/>
  <c r="AC305" i="2"/>
  <c r="D302" i="2"/>
  <c r="D304" i="2"/>
  <c r="D303" i="2"/>
  <c r="C348" i="14" l="1"/>
  <c r="AC303" i="2"/>
  <c r="C349" i="14"/>
  <c r="AC304" i="2"/>
  <c r="C347" i="14"/>
  <c r="AC302" i="2"/>
  <c r="C302" i="2"/>
  <c r="B347" i="14" l="1"/>
  <c r="AB302" i="2"/>
  <c r="C303" i="2"/>
  <c r="B348" i="14" l="1"/>
  <c r="AB303" i="2"/>
  <c r="C304" i="2"/>
  <c r="B349" i="14" l="1"/>
  <c r="AB304" i="2"/>
  <c r="C305" i="2"/>
  <c r="B350" i="14" l="1"/>
  <c r="AB305" i="2"/>
  <c r="C306" i="2"/>
  <c r="B351" i="14" l="1"/>
  <c r="AB306" i="2"/>
  <c r="C195" i="2" l="1"/>
  <c r="E195" i="2"/>
  <c r="AB195" i="2" l="1"/>
  <c r="B97" i="14"/>
  <c r="D97" i="14"/>
  <c r="AD195" i="2"/>
  <c r="D172" i="2"/>
  <c r="AC172" i="2" l="1"/>
  <c r="C39" i="14"/>
  <c r="D20" i="2"/>
  <c r="C194" i="2"/>
  <c r="E194" i="2"/>
  <c r="C192" i="2"/>
  <c r="E192" i="2"/>
  <c r="C193" i="2"/>
  <c r="E193" i="2"/>
  <c r="D17" i="2"/>
  <c r="E191" i="2"/>
  <c r="C191" i="2"/>
  <c r="F20" i="13" l="1"/>
  <c r="AC20" i="2"/>
  <c r="D96" i="14"/>
  <c r="AD194" i="2"/>
  <c r="B96" i="14"/>
  <c r="AB194" i="2"/>
  <c r="B93" i="14"/>
  <c r="AB191" i="2"/>
  <c r="D95" i="14"/>
  <c r="AD193" i="2"/>
  <c r="D94" i="14"/>
  <c r="AD192" i="2"/>
  <c r="F17" i="13"/>
  <c r="AC17" i="2"/>
  <c r="D93" i="14"/>
  <c r="AD191" i="2"/>
  <c r="B95" i="14"/>
  <c r="AB193" i="2"/>
  <c r="B94" i="14"/>
  <c r="AB192" i="2"/>
  <c r="D168" i="2"/>
  <c r="D170" i="2"/>
  <c r="D169" i="2"/>
  <c r="D18" i="2"/>
  <c r="D171" i="2"/>
  <c r="E196" i="2"/>
  <c r="C196" i="2"/>
  <c r="D16" i="2"/>
  <c r="D19" i="2"/>
  <c r="F16" i="13" l="1"/>
  <c r="AC16" i="2"/>
  <c r="D98" i="14"/>
  <c r="AD196" i="2"/>
  <c r="F19" i="13"/>
  <c r="AC19" i="2"/>
  <c r="C36" i="14"/>
  <c r="AC169" i="2"/>
  <c r="C35" i="14"/>
  <c r="AC168" i="2"/>
  <c r="C37" i="14"/>
  <c r="AC170" i="2"/>
  <c r="B98" i="14"/>
  <c r="AB196" i="2"/>
  <c r="C38" i="14"/>
  <c r="AC171" i="2"/>
  <c r="F18" i="13"/>
  <c r="AC18" i="2"/>
  <c r="D21" i="2"/>
  <c r="D173" i="2"/>
  <c r="C297" i="2"/>
  <c r="D300" i="2"/>
  <c r="B342" i="14" l="1"/>
  <c r="AB297" i="2"/>
  <c r="F21" i="13"/>
  <c r="AC21" i="2"/>
  <c r="C345" i="14"/>
  <c r="AC300" i="2"/>
  <c r="C40" i="14"/>
  <c r="AC173" i="2"/>
  <c r="C298" i="2"/>
  <c r="B343" i="14" l="1"/>
  <c r="AB298" i="2"/>
  <c r="C299" i="2"/>
  <c r="C300" i="2"/>
  <c r="B344" i="14" l="1"/>
  <c r="AB299" i="2"/>
  <c r="B345" i="14"/>
  <c r="AB300" i="2"/>
  <c r="C342" i="2" l="1"/>
  <c r="AB342" i="2" l="1"/>
  <c r="B14" i="19"/>
  <c r="F14" i="19" s="1"/>
  <c r="C344" i="2"/>
  <c r="C345" i="2"/>
  <c r="C343" i="2"/>
  <c r="AB344" i="2" l="1"/>
  <c r="B16" i="19"/>
  <c r="F16" i="19" s="1"/>
  <c r="AB343" i="2"/>
  <c r="B15" i="19"/>
  <c r="F15" i="19" s="1"/>
  <c r="AB345" i="2"/>
  <c r="B17" i="19"/>
  <c r="F17" i="19" s="1"/>
  <c r="D50" i="2"/>
  <c r="C336" i="2"/>
  <c r="C337" i="2"/>
  <c r="C338" i="2"/>
  <c r="C335" i="2"/>
  <c r="AB335" i="2" l="1"/>
  <c r="B6" i="19"/>
  <c r="F6" i="19" s="1"/>
  <c r="AB337" i="2"/>
  <c r="B8" i="19"/>
  <c r="F8" i="19" s="1"/>
  <c r="AC50" i="2"/>
  <c r="F54" i="13"/>
  <c r="AB338" i="2"/>
  <c r="B9" i="19"/>
  <c r="F9" i="19" s="1"/>
  <c r="AB336" i="2"/>
  <c r="B7" i="19"/>
  <c r="F7" i="19" s="1"/>
  <c r="C53" i="2"/>
  <c r="C51" i="2"/>
  <c r="F54" i="2"/>
  <c r="G52" i="2"/>
  <c r="D52" i="2"/>
  <c r="E51" i="2"/>
  <c r="F51" i="2"/>
  <c r="G50" i="2"/>
  <c r="F50" i="2"/>
  <c r="F52" i="2"/>
  <c r="E50" i="2"/>
  <c r="C50" i="2"/>
  <c r="E54" i="2"/>
  <c r="C52" i="2"/>
  <c r="G54" i="2"/>
  <c r="E52" i="2"/>
  <c r="G51" i="2"/>
  <c r="D54" i="2"/>
  <c r="D51" i="2"/>
  <c r="G53" i="2"/>
  <c r="E53" i="2"/>
  <c r="F53" i="2"/>
  <c r="D53" i="2"/>
  <c r="C313" i="2"/>
  <c r="C54" i="2"/>
  <c r="AD53" i="2" l="1"/>
  <c r="G57" i="13"/>
  <c r="AC53" i="2"/>
  <c r="F57" i="13"/>
  <c r="AC51" i="2"/>
  <c r="F55" i="13"/>
  <c r="AF54" i="2"/>
  <c r="I58" i="13"/>
  <c r="AD50" i="2"/>
  <c r="G54" i="13"/>
  <c r="AE54" i="2"/>
  <c r="H58" i="13"/>
  <c r="AB54" i="2"/>
  <c r="E58" i="13"/>
  <c r="AE53" i="2"/>
  <c r="H57" i="13"/>
  <c r="AC54" i="2"/>
  <c r="F58" i="13"/>
  <c r="AB52" i="2"/>
  <c r="E56" i="13"/>
  <c r="AE52" i="2"/>
  <c r="H56" i="13"/>
  <c r="AD51" i="2"/>
  <c r="G55" i="13"/>
  <c r="AB51" i="2"/>
  <c r="E55" i="13"/>
  <c r="AE50" i="2"/>
  <c r="H54" i="13"/>
  <c r="AB313" i="2"/>
  <c r="B6" i="18"/>
  <c r="E6" i="18" s="1"/>
  <c r="AF51" i="2"/>
  <c r="I55" i="13"/>
  <c r="AD54" i="2"/>
  <c r="G58" i="13"/>
  <c r="AC52" i="2"/>
  <c r="F56" i="13"/>
  <c r="AB53" i="2"/>
  <c r="E57" i="13"/>
  <c r="AF53" i="2"/>
  <c r="I57" i="13"/>
  <c r="AD52" i="2"/>
  <c r="G56" i="13"/>
  <c r="AB50" i="2"/>
  <c r="E54" i="13"/>
  <c r="AF50" i="2"/>
  <c r="I54" i="13"/>
  <c r="AF52" i="2"/>
  <c r="I56" i="13"/>
  <c r="AE51" i="2"/>
  <c r="H55" i="13"/>
  <c r="C320" i="2"/>
  <c r="C318" i="2"/>
  <c r="C317" i="2"/>
  <c r="C321" i="2"/>
  <c r="C319" i="2"/>
  <c r="AB321" i="2" l="1"/>
  <c r="B15" i="18"/>
  <c r="F15" i="18" s="1"/>
  <c r="AB317" i="2"/>
  <c r="B11" i="18"/>
  <c r="F11" i="18" s="1"/>
  <c r="AB318" i="2"/>
  <c r="B12" i="18"/>
  <c r="F12" i="18" s="1"/>
  <c r="AB319" i="2"/>
  <c r="B13" i="18"/>
  <c r="F13" i="18" s="1"/>
  <c r="AB320" i="2"/>
  <c r="B14" i="18"/>
  <c r="F14" i="18" s="1"/>
  <c r="C7" i="2" l="1"/>
  <c r="C10" i="2"/>
  <c r="C8" i="2"/>
  <c r="C9" i="2"/>
  <c r="C11" i="2"/>
  <c r="E8" i="13" l="1"/>
  <c r="AB9" i="2"/>
  <c r="E9" i="13"/>
  <c r="AB10" i="2"/>
  <c r="E10" i="13"/>
  <c r="AB11" i="2"/>
  <c r="AB8" i="2"/>
  <c r="E7" i="13"/>
  <c r="AB7" i="2"/>
  <c r="E6" i="13"/>
  <c r="C20" i="2" l="1"/>
  <c r="AB20" i="2" l="1"/>
  <c r="E20" i="13"/>
  <c r="C12" i="2" l="1"/>
  <c r="E11" i="13" l="1"/>
  <c r="AB12" i="2"/>
  <c r="C17" i="2" l="1"/>
  <c r="AB17" i="2" l="1"/>
  <c r="E17" i="13"/>
  <c r="C19" i="2"/>
  <c r="C16" i="2"/>
  <c r="C18" i="2"/>
  <c r="E19" i="13" l="1"/>
  <c r="AB19" i="2"/>
  <c r="E16" i="13"/>
  <c r="AB16" i="2"/>
  <c r="E18" i="13"/>
  <c r="AB18" i="2"/>
  <c r="C21" i="2"/>
  <c r="AB21" i="2" l="1"/>
  <c r="E21" i="13"/>
  <c r="C307" i="2"/>
  <c r="D306" i="2"/>
  <c r="C351" i="14" l="1"/>
  <c r="AC306" i="2"/>
  <c r="AB307" i="2"/>
  <c r="B352" i="14"/>
  <c r="D195" i="2" l="1"/>
  <c r="D11" i="2"/>
  <c r="C172" i="2"/>
  <c r="C97" i="14" l="1"/>
  <c r="AC195" i="2"/>
  <c r="B39" i="14"/>
  <c r="AB172" i="2"/>
  <c r="F10" i="13"/>
  <c r="AC11" i="2"/>
  <c r="C169" i="2"/>
  <c r="B36" i="14" l="1"/>
  <c r="AB169" i="2"/>
  <c r="C170" i="2"/>
  <c r="D9" i="2"/>
  <c r="D194" i="2"/>
  <c r="D12" i="2"/>
  <c r="C173" i="2"/>
  <c r="F20" i="2"/>
  <c r="E20" i="2"/>
  <c r="D7" i="2"/>
  <c r="C168" i="2"/>
  <c r="C171" i="2"/>
  <c r="D10" i="2"/>
  <c r="D193" i="2"/>
  <c r="D191" i="2"/>
  <c r="C93" i="14" l="1"/>
  <c r="AC191" i="2"/>
  <c r="C95" i="14"/>
  <c r="AC193" i="2"/>
  <c r="F9" i="13"/>
  <c r="AC10" i="2"/>
  <c r="B35" i="14"/>
  <c r="AB168" i="2"/>
  <c r="F11" i="13"/>
  <c r="AC12" i="2"/>
  <c r="F6" i="13"/>
  <c r="AC7" i="2"/>
  <c r="F8" i="13"/>
  <c r="AC9" i="2"/>
  <c r="B38" i="14"/>
  <c r="AB171" i="2"/>
  <c r="G20" i="13"/>
  <c r="AD20" i="2"/>
  <c r="C96" i="14"/>
  <c r="AC194" i="2"/>
  <c r="B37" i="14"/>
  <c r="AB170" i="2"/>
  <c r="H20" i="13"/>
  <c r="AE20" i="2"/>
  <c r="B40" i="14"/>
  <c r="AB173" i="2"/>
  <c r="E17" i="2"/>
  <c r="F17" i="2"/>
  <c r="D8" i="2"/>
  <c r="D192" i="2"/>
  <c r="D196" i="2"/>
  <c r="C98" i="14" l="1"/>
  <c r="AC196" i="2"/>
  <c r="H17" i="13"/>
  <c r="AE17" i="2"/>
  <c r="F7" i="13"/>
  <c r="AC8" i="2"/>
  <c r="G17" i="13"/>
  <c r="AD17" i="2"/>
  <c r="C94" i="14"/>
  <c r="AC192" i="2"/>
  <c r="E16" i="2"/>
  <c r="F16" i="2"/>
  <c r="E18" i="2"/>
  <c r="F18" i="2"/>
  <c r="E19" i="2"/>
  <c r="F19" i="2"/>
  <c r="G19" i="13" l="1"/>
  <c r="AD19" i="2"/>
  <c r="H18" i="13"/>
  <c r="AE18" i="2"/>
  <c r="H19" i="13"/>
  <c r="AE19" i="2"/>
  <c r="G16" i="13"/>
  <c r="AD16" i="2"/>
  <c r="G18" i="13"/>
  <c r="AD18" i="2"/>
  <c r="H16" i="13"/>
  <c r="AE16" i="2"/>
  <c r="E21" i="2"/>
  <c r="F21" i="2"/>
  <c r="AD21" i="2" l="1"/>
  <c r="G21" i="13"/>
  <c r="AE4" i="2"/>
  <c r="H21" i="13"/>
  <c r="AE21" i="2"/>
</calcChain>
</file>

<file path=xl/sharedStrings.xml><?xml version="1.0" encoding="utf-8"?>
<sst xmlns="http://schemas.openxmlformats.org/spreadsheetml/2006/main" count="777" uniqueCount="309">
  <si>
    <t>Description</t>
  </si>
  <si>
    <t>Table of Contents</t>
  </si>
  <si>
    <t>Sheet Name</t>
  </si>
  <si>
    <t>Link</t>
  </si>
  <si>
    <t>Vector</t>
  </si>
  <si>
    <t>Inputs</t>
  </si>
  <si>
    <t>Supplier</t>
  </si>
  <si>
    <t>GasNet</t>
  </si>
  <si>
    <t>Powerco</t>
  </si>
  <si>
    <t>First Gas distribution</t>
  </si>
  <si>
    <t>First Gas transmission</t>
  </si>
  <si>
    <t>Industry total</t>
  </si>
  <si>
    <t xml:space="preserve">Starting prices </t>
  </si>
  <si>
    <t xml:space="preserve">Impact of reset on price/revenue cap </t>
  </si>
  <si>
    <t>Table X1</t>
  </si>
  <si>
    <t>Starting prices (net of pass-through and recoverable costs)</t>
  </si>
  <si>
    <t>% difference</t>
  </si>
  <si>
    <t xml:space="preserve">Forecast revenue based on draft decision </t>
  </si>
  <si>
    <t xml:space="preserve">Forecast revenue from a roll-over </t>
  </si>
  <si>
    <t xml:space="preserve">Forecast over-recovery if prices rolled over </t>
  </si>
  <si>
    <t xml:space="preserve">Table X2 </t>
  </si>
  <si>
    <t xml:space="preserve">Capex </t>
  </si>
  <si>
    <t>Estimated revenue over the regulatory period (net of pass-through and recoverable costs)</t>
  </si>
  <si>
    <t>Expenditure forecasts</t>
  </si>
  <si>
    <t>Table X3</t>
  </si>
  <si>
    <t>Opex</t>
  </si>
  <si>
    <t>Capex</t>
  </si>
  <si>
    <t>Acceptance rates of supplier forecasts</t>
  </si>
  <si>
    <t>Table X4</t>
  </si>
  <si>
    <t>CPRG forecast</t>
  </si>
  <si>
    <t>Table X5</t>
  </si>
  <si>
    <t>Forecast CPRG for GDBs</t>
  </si>
  <si>
    <t>2017/18</t>
  </si>
  <si>
    <t>2018/19</t>
  </si>
  <si>
    <t>2019/20</t>
  </si>
  <si>
    <t>2020/21</t>
  </si>
  <si>
    <t>2021/22</t>
  </si>
  <si>
    <t>Maximum allowable revenue in each year of the regulatory period</t>
  </si>
  <si>
    <t>Capex AMP expenditure acceptance rate</t>
  </si>
  <si>
    <t>Opex AMP expenditure acceptance rate</t>
  </si>
  <si>
    <t>Gas Pipeline Businesses</t>
  </si>
  <si>
    <t>Price-Quality Regulation 1 October 2017 Reset</t>
  </si>
  <si>
    <t>Table 3.1</t>
  </si>
  <si>
    <t>Table 3.4</t>
  </si>
  <si>
    <t>Table 3.2</t>
  </si>
  <si>
    <t>Table 3.3</t>
  </si>
  <si>
    <t>Opex and capex average annual expenditure acceptance rates</t>
  </si>
  <si>
    <t>Chartbook and Tablebook</t>
  </si>
  <si>
    <t>Total</t>
  </si>
  <si>
    <t>Our expenditure forecasts (2016 present value, ‘000s)</t>
  </si>
  <si>
    <t>Table 5.1</t>
  </si>
  <si>
    <t>Our expenditure forecast: change from actual historic expenditure</t>
  </si>
  <si>
    <t>Table 5.2</t>
  </si>
  <si>
    <t>Table 5.3</t>
  </si>
  <si>
    <t>Forecast expenditure as a percentage of suppliers' own forecasts</t>
  </si>
  <si>
    <t>CPRG forecasts</t>
  </si>
  <si>
    <t>Table 6.1</t>
  </si>
  <si>
    <t>Expenditure</t>
  </si>
  <si>
    <t xml:space="preserve">Asset relocation </t>
  </si>
  <si>
    <t xml:space="preserve">Asset replacement and renewal </t>
  </si>
  <si>
    <t>Consumer connections</t>
  </si>
  <si>
    <t>Non-network assets</t>
  </si>
  <si>
    <t>System growth</t>
  </si>
  <si>
    <t>Reliability, safety and environment</t>
  </si>
  <si>
    <t>CAPEX TOTAL</t>
  </si>
  <si>
    <t>Business support</t>
  </si>
  <si>
    <t>Routine and corrective maintenance and inspection</t>
  </si>
  <si>
    <t>Service interruptions, incidents and emergencies</t>
  </si>
  <si>
    <t>System operations and network support</t>
  </si>
  <si>
    <t>Compressor fuel</t>
  </si>
  <si>
    <t>Land management and other activities</t>
  </si>
  <si>
    <t>OPEX TOTAL</t>
  </si>
  <si>
    <t>TOTAL</t>
  </si>
  <si>
    <t>Table D1</t>
  </si>
  <si>
    <t xml:space="preserve"> </t>
  </si>
  <si>
    <t>Class #:</t>
  </si>
  <si>
    <t>Approved nomination (AQ)</t>
  </si>
  <si>
    <t>AQ times distance transported</t>
  </si>
  <si>
    <t>Capacity reservation fee</t>
  </si>
  <si>
    <t>Throughput fee</t>
  </si>
  <si>
    <t>Revenue in year t-1</t>
  </si>
  <si>
    <t>Revenue in year t</t>
  </si>
  <si>
    <t>Quantity in year t-1</t>
  </si>
  <si>
    <t>Quantity in year t</t>
  </si>
  <si>
    <t>Proportion of revenue</t>
  </si>
  <si>
    <t>Average price in year t</t>
  </si>
  <si>
    <t>Average price in year t-1</t>
  </si>
  <si>
    <t>Price change factor</t>
  </si>
  <si>
    <t>Weighted price change factor</t>
  </si>
  <si>
    <t>Price increase</t>
  </si>
  <si>
    <t>Example calculation of the price increase</t>
  </si>
  <si>
    <t>Table F4</t>
  </si>
  <si>
    <t>Year ending</t>
  </si>
  <si>
    <t>Gain/(loss) on disposals</t>
  </si>
  <si>
    <t>RAB of disposed assets</t>
  </si>
  <si>
    <t>Total regulatory income</t>
  </si>
  <si>
    <t>Gain/(loss) on disposal and RAB of disposals, former Vector gas distribution network, compared to total regulatory income ($’000s)</t>
  </si>
  <si>
    <t>Table G1</t>
  </si>
  <si>
    <t>Reasons Paper Tables</t>
  </si>
  <si>
    <t>Draft</t>
  </si>
  <si>
    <t>Final</t>
  </si>
  <si>
    <t>Location</t>
  </si>
  <si>
    <t>Reasons Paper Charts</t>
  </si>
  <si>
    <t>67th percentile</t>
  </si>
  <si>
    <t>WACC std error</t>
  </si>
  <si>
    <t>Leverage</t>
  </si>
  <si>
    <t>Asset beta</t>
  </si>
  <si>
    <t>Debt issuance costs</t>
  </si>
  <si>
    <t>2012 Adjusted WACC</t>
  </si>
  <si>
    <t>RfR</t>
  </si>
  <si>
    <t>Debt premium</t>
  </si>
  <si>
    <t>DPP Reset WACC</t>
  </si>
  <si>
    <t>Change Component</t>
  </si>
  <si>
    <t>WACC Rate</t>
  </si>
  <si>
    <t>Cumulative</t>
  </si>
  <si>
    <t>Change</t>
  </si>
  <si>
    <t>Cumulative effect of changes to the Vanilla WACC</t>
  </si>
  <si>
    <t>Figure X1</t>
  </si>
  <si>
    <t>Chart Data</t>
  </si>
  <si>
    <t>Image copied from draft Reasons Paper</t>
  </si>
  <si>
    <t>Impact of reset on price/revenue cap – WACC scenarios</t>
  </si>
  <si>
    <t>Figure X2</t>
  </si>
  <si>
    <t>WACC at 7.44</t>
  </si>
  <si>
    <t>Figure X3</t>
  </si>
  <si>
    <t>AMP forecast</t>
  </si>
  <si>
    <t>2013 DPP allowance</t>
  </si>
  <si>
    <t>2017 DPP allowance</t>
  </si>
  <si>
    <t>Figure 3.3</t>
  </si>
  <si>
    <t>Figure 3.4</t>
  </si>
  <si>
    <t>Figure 3.5</t>
  </si>
  <si>
    <t>Fall-back</t>
  </si>
  <si>
    <t>AMP forecasts</t>
  </si>
  <si>
    <t>Impact of reset on price/revenue cap – expenditure scenarios</t>
  </si>
  <si>
    <t>Figure 3.6</t>
  </si>
  <si>
    <t>First Gas</t>
  </si>
  <si>
    <t>Comparison of CPRG forecasts</t>
  </si>
  <si>
    <t>Figure 6.2</t>
  </si>
  <si>
    <t>User group revenue breakdown by distribution business (2015 disclosure year)</t>
  </si>
  <si>
    <t>Residential</t>
  </si>
  <si>
    <t>Commercial</t>
  </si>
  <si>
    <t>Industrial</t>
  </si>
  <si>
    <t>Gasnet</t>
  </si>
  <si>
    <t>Connection</t>
  </si>
  <si>
    <t>Quantity of Gas</t>
  </si>
  <si>
    <t>Composition of revenue from residential users (2015 disclosure year)</t>
  </si>
  <si>
    <t>Figure 6.4</t>
  </si>
  <si>
    <t>Figure 6.5</t>
  </si>
  <si>
    <t>Figure 6.6</t>
  </si>
  <si>
    <t>Composition of revenue from industrial users (2015 disclosure year)</t>
  </si>
  <si>
    <t>Composition of revenue from commercial users (2015 disclosure year)</t>
  </si>
  <si>
    <t>Forecast gas demand growth rates by region and total North Island – mid-scenario report by Concept Consulting</t>
  </si>
  <si>
    <t>Figure 6.7</t>
  </si>
  <si>
    <t>Auckland</t>
  </si>
  <si>
    <t>Non‑Auckland</t>
  </si>
  <si>
    <t>Central</t>
  </si>
  <si>
    <t>Lower</t>
  </si>
  <si>
    <t>Total NI</t>
  </si>
  <si>
    <t>Aggregate North Island moderate growth scenarios taken from Concept Consulting forecasts used in 2012 and 2017 Gas DPP resets</t>
  </si>
  <si>
    <t>Figure 6.8</t>
  </si>
  <si>
    <t>Powerco Information Disclosure data – trend in 2013 – 2015 logged values</t>
  </si>
  <si>
    <t>Figure 6.9</t>
  </si>
  <si>
    <t>GasNet Information Disclosure data – trend in 2013 – 2015 logged values</t>
  </si>
  <si>
    <t>Figure 6.10</t>
  </si>
  <si>
    <t>Vector Information Disclosure data – trend in 2013 – 2015 logged values</t>
  </si>
  <si>
    <t>Figure 6.11</t>
  </si>
  <si>
    <t>First Gas Information Disclosure data – trend in 2013 – 2015 logged values</t>
  </si>
  <si>
    <t>Figure 6.12</t>
  </si>
  <si>
    <t>Producers Price Index growth</t>
  </si>
  <si>
    <t>Figure H1</t>
  </si>
  <si>
    <t>2012 DPP</t>
  </si>
  <si>
    <t>2017 DPP</t>
  </si>
  <si>
    <t>Fixed</t>
  </si>
  <si>
    <t>Variable</t>
  </si>
  <si>
    <t>Transmission Determination Tables &amp; Values</t>
  </si>
  <si>
    <t>Filesite sources:</t>
  </si>
  <si>
    <t>Schedule 1: Starting prices</t>
  </si>
  <si>
    <t>Starting price</t>
  </si>
  <si>
    <t>Value</t>
  </si>
  <si>
    <t>Assessment period ending</t>
  </si>
  <si>
    <t>Forecast net allowable revenue  ($000)</t>
  </si>
  <si>
    <t>Actual net allowable revenue $m</t>
  </si>
  <si>
    <t>Forecast net allowable revenue $k</t>
  </si>
  <si>
    <t>Decimal places</t>
  </si>
  <si>
    <t>Schedule 4: Forecast Net Allowable Revenue</t>
  </si>
  <si>
    <t>Discount rate %</t>
  </si>
  <si>
    <t>Distribution Determination Tables &amp; Values</t>
  </si>
  <si>
    <t>GDB</t>
  </si>
  <si>
    <t>MAR ($m)</t>
  </si>
  <si>
    <t>GasNet Limited</t>
  </si>
  <si>
    <t>Powerco Limited</t>
  </si>
  <si>
    <t>Vector Limited</t>
  </si>
  <si>
    <t>First Gas Limited</t>
  </si>
  <si>
    <t>Maximum allowable revenue $m</t>
  </si>
  <si>
    <t>Schedule 3: Allowable notional revenue for the First Assessment Period</t>
  </si>
  <si>
    <t>ΔD</t>
  </si>
  <si>
    <t>∆D</t>
  </si>
  <si>
    <t>RP Tables</t>
  </si>
  <si>
    <t>RP Charts</t>
  </si>
  <si>
    <t>Tx Tables</t>
  </si>
  <si>
    <t>Dx Tables</t>
  </si>
  <si>
    <t>Heading used in draft: "Starting prices (net of pass-through and recoverable costs)"</t>
  </si>
  <si>
    <t>Heading used in draft: "Estimated revenue over the regulatory period (net of pass-through and recoverable costs)"</t>
  </si>
  <si>
    <t>Heading used in draft: "Expenditure forecasts"</t>
  </si>
  <si>
    <t>Heading used in draft: "Acceptance rates of supplier forecasts"</t>
  </si>
  <si>
    <t>Heading used in draft: "Forecast CPRG for GDBs"</t>
  </si>
  <si>
    <t>Heading used in draft: "Maximum allowable revenue in each year of the regulatory period"</t>
  </si>
  <si>
    <t>Heading used in draft: "Opex and capex average annual expenditure acceptance rates"</t>
  </si>
  <si>
    <t>Heading used in draft: "Our expenditure forecasts (2016 present value, ‘000s)"</t>
  </si>
  <si>
    <t>Heading used in draft: "Our expenditure forecast: change from actual historic expenditure"</t>
  </si>
  <si>
    <t>Heading used in draft: "Forecast expenditure as a percentage of suppliers' own forecasts"</t>
  </si>
  <si>
    <t>Heading used in draft: "CPRG forecasts"</t>
  </si>
  <si>
    <t>Heading used in draft: "Our forecast for the proposed regulatory period (in real 2016 $’000s)"</t>
  </si>
  <si>
    <t>Heading used in draft: "Example calculation of the price increase"</t>
  </si>
  <si>
    <t>Heading used in draft: "Gain/(loss) on disposal and RAB of disposals, former Vector gas distribution network, compared to total regulatory income ($’000s)"</t>
  </si>
  <si>
    <t>Year</t>
  </si>
  <si>
    <t>Ri,t-1</t>
  </si>
  <si>
    <t>Ri,t</t>
  </si>
  <si>
    <t>Qi,t-1</t>
  </si>
  <si>
    <t>Qi,t</t>
  </si>
  <si>
    <t>Ri,t-1 / Rtot,t-1</t>
  </si>
  <si>
    <t>Ri,t / Qi,t</t>
  </si>
  <si>
    <t>Ri,t-1 / Qi,t-1</t>
  </si>
  <si>
    <t>(Ri,t / Qi,t) / (Ri,t-1 / Qi,t-1)</t>
  </si>
  <si>
    <t>(Ri,t-1 / Rtot,t-1) × (Ri,t / Qi,t) / (Ri,t-1 / Qi,t-1)</t>
  </si>
  <si>
    <t>Forecast (NZIER)</t>
  </si>
  <si>
    <t>Actual</t>
  </si>
  <si>
    <t>2021/23</t>
  </si>
  <si>
    <t>Version control information for inclusion in source workbook output sheets</t>
  </si>
  <si>
    <t>-</t>
  </si>
  <si>
    <t>BAU (accepted)</t>
  </si>
  <si>
    <t>Increase over BAU</t>
  </si>
  <si>
    <t>Major projects</t>
  </si>
  <si>
    <t>Hist average</t>
  </si>
  <si>
    <t>New Vector (2016)</t>
  </si>
  <si>
    <t>First Gas (2016)</t>
  </si>
  <si>
    <t>Combined (2016)</t>
  </si>
  <si>
    <t>Temp</t>
  </si>
  <si>
    <t>Our forecast for the proposed regulatory period ($’000s, 2016 real)</t>
  </si>
  <si>
    <t>Our expenditure forecasts (2016 present value, $‘000s)</t>
  </si>
  <si>
    <t>Comparison of industry total opex forecasts ($’000s, 2016 real)</t>
  </si>
  <si>
    <t>Comparison of industry total capex forecasts ($’000s, 2016 real)</t>
  </si>
  <si>
    <t>First Gas ARR capex ($’000s, 2016 real)</t>
  </si>
  <si>
    <t>Non-network opex/ICP ($/ICP)</t>
  </si>
  <si>
    <t>Non-network opex/ICP ($/ICP, 2016 real)</t>
  </si>
  <si>
    <t>Figure 3.7</t>
  </si>
  <si>
    <t>Figure 3.8</t>
  </si>
  <si>
    <t>WACC</t>
  </si>
  <si>
    <t>Other</t>
  </si>
  <si>
    <t>Changes in starting prices - industry total allowable revenues ($'000s)</t>
  </si>
  <si>
    <t>Chart 4</t>
  </si>
  <si>
    <t>Chart 5</t>
  </si>
  <si>
    <t>Chart 7</t>
  </si>
  <si>
    <t>Chart 10</t>
  </si>
  <si>
    <t>Chart 12</t>
  </si>
  <si>
    <t>Chart 14</t>
  </si>
  <si>
    <t>Chart 17</t>
  </si>
  <si>
    <t>Chart 19</t>
  </si>
  <si>
    <t>Chart 23</t>
  </si>
  <si>
    <t>Chart 24</t>
  </si>
  <si>
    <t>Chart 26</t>
  </si>
  <si>
    <t>Chart 33</t>
  </si>
  <si>
    <t>Chart 35</t>
  </si>
  <si>
    <t>Chart 34</t>
  </si>
  <si>
    <t>Chart 36</t>
  </si>
  <si>
    <t>Chart 38</t>
  </si>
  <si>
    <t>Chart 37</t>
  </si>
  <si>
    <t>Chart 39</t>
  </si>
  <si>
    <t>Chart 40</t>
  </si>
  <si>
    <t>Chart 41</t>
  </si>
  <si>
    <t>Name</t>
  </si>
  <si>
    <t>Height</t>
  </si>
  <si>
    <t>Width</t>
  </si>
  <si>
    <t>Final decision</t>
  </si>
  <si>
    <t>Incremental</t>
  </si>
  <si>
    <t>Vector economies of scale deduction</t>
  </si>
  <si>
    <t>n/a</t>
  </si>
  <si>
    <t>Gilbert Stream</t>
  </si>
  <si>
    <t>Deductions</t>
  </si>
  <si>
    <t>Vector economies of scale deduction ($’000s)</t>
  </si>
  <si>
    <t>Whitecliffs ARR capex ($’000s)</t>
  </si>
  <si>
    <t>Schedule 5: Process for determining the amount of Pass-through Costs and Recoverable Costs for an Assessment Period</t>
  </si>
  <si>
    <t>Rolled over</t>
  </si>
  <si>
    <t>Figure X4</t>
  </si>
  <si>
    <t>Figure 3.9</t>
  </si>
  <si>
    <t>Figure 5.1</t>
  </si>
  <si>
    <t>Table 5.4</t>
  </si>
  <si>
    <t>Kapuni system</t>
  </si>
  <si>
    <t>Maui system</t>
  </si>
  <si>
    <t>Whitecliffs ARR Capex ($000, 2016 ID year real dollars)</t>
  </si>
  <si>
    <t>Figure E1</t>
  </si>
  <si>
    <t>Table E1</t>
  </si>
  <si>
    <t>Table D2</t>
  </si>
  <si>
    <t>2013 Vanilla WACC</t>
  </si>
  <si>
    <t>First Gas dist.</t>
  </si>
  <si>
    <t>First Gas trans.</t>
  </si>
  <si>
    <t>Historic actuals</t>
  </si>
  <si>
    <t>Draft reset</t>
  </si>
  <si>
    <t>CPI forecast</t>
  </si>
  <si>
    <t>Final reset</t>
  </si>
  <si>
    <t>Final Decision v1 Published 31 May 2017</t>
  </si>
  <si>
    <t>Cost of financing</t>
  </si>
  <si>
    <t>Schedule 6: Calculation of Wash-up Amount for the first Assessment Period</t>
  </si>
  <si>
    <t>Schedule 8: Calculation of Opening Wash-up Account Balance</t>
  </si>
  <si>
    <t>Purpose</t>
  </si>
  <si>
    <t>2017 Gas DPP suite of models</t>
  </si>
  <si>
    <t>The Model 10— Chartbook workbook presents all charts and tables of Gas DPP model outputs for use in final Determination and in final Reasons Paper.</t>
  </si>
  <si>
    <t>Check values</t>
  </si>
  <si>
    <t>Determine if any results differ from check values</t>
  </si>
  <si>
    <t>Total differences (should be 0):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</si>
</sst>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164" formatCode="&quot;$&quot;#,##0_);[Red]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@_)"/>
    <numFmt numFmtId="170" formatCode="_(* #,##0.0_);_(* \(#,##0.0\);_(* &quot;–&quot;???_);_(* @_)"/>
    <numFmt numFmtId="171" formatCode="_(* #,##0.00_);_(* \(#,##0.00\);_(* &quot;–&quot;???_);_(* @_)"/>
    <numFmt numFmtId="172" formatCode="_(* #,##0.0000_);_(* \(#,##0.0000\);_(* &quot;–&quot;??_);_(* @_)"/>
    <numFmt numFmtId="173" formatCode="[$-1409]d\ mmm\ yy;@"/>
    <numFmt numFmtId="174" formatCode="_(* #,##0%_);_(* \(#,##0%\);_(* &quot;–&quot;???_);_(* @_)"/>
    <numFmt numFmtId="175" formatCode="_(* #,##0.0%_);_(* \(#,##0.0%\);_(* &quot;–&quot;??_);_(* @_)"/>
    <numFmt numFmtId="176" formatCode="_(* #,##0.00%_);_(* \(#,##0.00%\);_(* &quot;–&quot;???_);_(* @_)"/>
    <numFmt numFmtId="177" formatCode="_(* #,##0.000%_);_(* \(#,##0.000%\);_(* &quot;–&quot;???_);_(* @_)"/>
    <numFmt numFmtId="178" formatCode="_(* #,##0%_);_(* \(#,##0%\);_(* &quot;–&quot;??_);_(* @_)"/>
    <numFmt numFmtId="179" formatCode="_(* 0_);_(* \(0\);_(* &quot;–&quot;??_);_(@_)"/>
    <numFmt numFmtId="180" formatCode="_(* #,##0_);_(* \(#,##0\);_(* &quot;–&quot;???_);_(* @_)"/>
    <numFmt numFmtId="181" formatCode="0.0%"/>
    <numFmt numFmtId="182" formatCode="#,##0.0"/>
    <numFmt numFmtId="183" formatCode="&quot;$&quot;\ 0.0\ &quot;m&quot;"/>
    <numFmt numFmtId="184" formatCode="&quot;$&quot;\ 0\ &quot;m&quot;"/>
    <numFmt numFmtId="185" formatCode="0.000"/>
    <numFmt numFmtId="186" formatCode="&quot;$&quot;#,##0"/>
    <numFmt numFmtId="187" formatCode="&quot;$&quot;0&quot;m&quot;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10"/>
      <name val="Calibri"/>
      <family val="4"/>
      <scheme val="minor"/>
    </font>
    <font>
      <sz val="11"/>
      <color theme="9"/>
      <name val="Calibri"/>
      <family val="2"/>
      <scheme val="minor"/>
    </font>
    <font>
      <b/>
      <sz val="20"/>
      <color theme="2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i/>
      <sz val="10"/>
      <name val="Calibri"/>
      <family val="4"/>
      <scheme val="minor"/>
    </font>
    <font>
      <sz val="10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rgb="FF4F707D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</font>
    <font>
      <b/>
      <sz val="18"/>
      <color theme="2"/>
      <name val="Calibri"/>
      <family val="2"/>
    </font>
    <font>
      <u/>
      <sz val="10"/>
      <color theme="10"/>
      <name val="Calibri"/>
      <family val="2"/>
    </font>
    <font>
      <b/>
      <sz val="20"/>
      <color theme="2"/>
      <name val="Calibri"/>
      <family val="2"/>
    </font>
    <font>
      <u/>
      <sz val="11"/>
      <color theme="11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7EA0AE"/>
        <bgColor indexed="64"/>
      </patternFill>
    </fill>
    <fill>
      <patternFill patternType="solid">
        <fgColor rgb="FFE0E9EC"/>
        <bgColor indexed="64"/>
      </patternFill>
    </fill>
    <fill>
      <patternFill patternType="solid">
        <fgColor rgb="FFF5F9F9"/>
        <bgColor indexed="64"/>
      </patternFill>
    </fill>
    <fill>
      <patternFill patternType="solid">
        <fgColor rgb="FFD0E0E2"/>
        <bgColor indexed="64"/>
      </patternFill>
    </fill>
    <fill>
      <patternFill patternType="solid">
        <fgColor rgb="FFC0D7D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rgb="FFFFFFFF"/>
      </right>
      <top/>
      <bottom/>
      <diagonal/>
    </border>
    <border>
      <left/>
      <right/>
      <top style="medium">
        <color rgb="FF7EA0AE"/>
      </top>
      <bottom style="medium">
        <color rgb="FF7EA0AE"/>
      </bottom>
      <diagonal/>
    </border>
    <border>
      <left/>
      <right/>
      <top/>
      <bottom style="medium">
        <color rgb="FF7EA0AE"/>
      </bottom>
      <diagonal/>
    </border>
    <border>
      <left/>
      <right/>
      <top style="thin">
        <color theme="7"/>
      </top>
      <bottom/>
      <diagonal/>
    </border>
    <border>
      <left/>
      <right/>
      <top/>
      <bottom style="thin">
        <color theme="7"/>
      </bottom>
      <diagonal/>
    </border>
    <border>
      <left/>
      <right/>
      <top style="medium">
        <color indexed="64"/>
      </top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medium">
        <color indexed="8"/>
      </bottom>
      <diagonal/>
    </border>
  </borders>
  <cellStyleXfs count="62">
    <xf numFmtId="0" fontId="0" fillId="0" borderId="0"/>
    <xf numFmtId="168" fontId="1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9" fontId="20" fillId="0" borderId="0" applyFill="0" applyAlignment="0"/>
    <xf numFmtId="49" fontId="14" fillId="0" borderId="0" applyFill="0" applyAlignment="0"/>
    <xf numFmtId="49" fontId="15" fillId="0" borderId="0" applyFill="0" applyAlignment="0"/>
    <xf numFmtId="49" fontId="16" fillId="33" borderId="0" applyFill="0" applyBorder="0">
      <alignment horizontal="left"/>
    </xf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17" fillId="34" borderId="11" applyNumberFormat="0" applyFill="0" applyAlignment="0">
      <protection locked="0"/>
    </xf>
    <xf numFmtId="0" fontId="1" fillId="36" borderId="11" applyNumberFormat="0" applyFill="0" applyAlignment="0"/>
    <xf numFmtId="0" fontId="7" fillId="5" borderId="1" applyNumberFormat="0" applyAlignment="0" applyProtection="0"/>
    <xf numFmtId="0" fontId="8" fillId="0" borderId="2" applyNumberFormat="0" applyFill="0" applyAlignment="0" applyProtection="0"/>
    <xf numFmtId="0" fontId="9" fillId="6" borderId="3" applyNumberFormat="0" applyAlignment="0" applyProtection="0"/>
    <xf numFmtId="0" fontId="10" fillId="0" borderId="0" applyNumberFormat="0" applyFill="0" applyBorder="0" applyAlignment="0" applyProtection="0"/>
    <xf numFmtId="0" fontId="1" fillId="7" borderId="4" applyNumberFormat="0" applyFont="0" applyAlignment="0" applyProtection="0"/>
    <xf numFmtId="49" fontId="23" fillId="0" borderId="0" applyFill="0" applyProtection="0">
      <alignment horizontal="left" indent="1"/>
    </xf>
    <xf numFmtId="0" fontId="2" fillId="0" borderId="5" applyNumberFormat="0" applyFill="0" applyAlignment="0" applyProtection="0"/>
    <xf numFmtId="0" fontId="1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1" fillId="31" borderId="0" applyNumberFormat="0" applyBorder="0" applyAlignment="0" applyProtection="0"/>
    <xf numFmtId="176" fontId="21" fillId="0" borderId="0" applyFont="0" applyFill="0" applyBorder="0" applyAlignment="0" applyProtection="0">
      <protection locked="0"/>
    </xf>
    <xf numFmtId="175" fontId="13" fillId="0" borderId="0" applyFont="0" applyFill="0" applyBorder="0" applyAlignment="0" applyProtection="0">
      <alignment horizontal="center" vertical="top" wrapText="1"/>
    </xf>
    <xf numFmtId="174" fontId="19" fillId="34" borderId="11" applyNumberFormat="0" applyFill="0" applyAlignment="0"/>
    <xf numFmtId="0" fontId="18" fillId="35" borderId="11" applyNumberFormat="0" applyFill="0">
      <alignment horizontal="centerContinuous" wrapText="1"/>
    </xf>
    <xf numFmtId="173" fontId="21" fillId="0" borderId="0" applyFont="0" applyFill="0" applyBorder="0" applyAlignment="0" applyProtection="0">
      <alignment wrapText="1"/>
    </xf>
    <xf numFmtId="172" fontId="21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21" fillId="0" borderId="0" applyFont="0" applyFill="0" applyBorder="0" applyAlignment="0" applyProtection="0">
      <alignment horizontal="left"/>
      <protection locked="0"/>
    </xf>
    <xf numFmtId="166" fontId="1" fillId="36" borderId="12" applyNumberFormat="0" applyFont="0" applyFill="0" applyAlignment="0" applyProtection="0"/>
    <xf numFmtId="177" fontId="13" fillId="32" borderId="0" applyFont="0" applyBorder="0"/>
    <xf numFmtId="171" fontId="21" fillId="0" borderId="0" applyFont="0" applyFill="0" applyBorder="0" applyAlignment="0" applyProtection="0">
      <protection locked="0"/>
    </xf>
    <xf numFmtId="170" fontId="21" fillId="0" borderId="0" applyFont="0" applyFill="0" applyBorder="0" applyAlignment="0" applyProtection="0">
      <protection locked="0"/>
    </xf>
    <xf numFmtId="169" fontId="22" fillId="0" borderId="0" applyFont="0" applyFill="0" applyBorder="0" applyAlignment="0" applyProtection="0">
      <alignment horizontal="left"/>
      <protection locked="0"/>
    </xf>
    <xf numFmtId="0" fontId="37" fillId="0" borderId="0" applyNumberFormat="0" applyFill="0" applyBorder="0" applyAlignment="0" applyProtection="0"/>
  </cellStyleXfs>
  <cellXfs count="165">
    <xf numFmtId="0" fontId="0" fillId="0" borderId="0" xfId="0"/>
    <xf numFmtId="0" fontId="0" fillId="0" borderId="0" xfId="0"/>
    <xf numFmtId="0" fontId="12" fillId="32" borderId="0" xfId="0" applyFont="1" applyFill="1" applyBorder="1" applyAlignment="1">
      <alignment horizontal="centerContinuous"/>
    </xf>
    <xf numFmtId="0" fontId="0" fillId="0" borderId="0" xfId="0" applyBorder="1"/>
    <xf numFmtId="0" fontId="12" fillId="32" borderId="0" xfId="0" applyFont="1" applyFill="1" applyBorder="1"/>
    <xf numFmtId="49" fontId="20" fillId="0" borderId="0" xfId="5"/>
    <xf numFmtId="49" fontId="14" fillId="0" borderId="0" xfId="6"/>
    <xf numFmtId="0" fontId="0" fillId="0" borderId="0" xfId="0" applyFill="1" applyBorder="1"/>
    <xf numFmtId="0" fontId="25" fillId="37" borderId="19" xfId="0" applyFont="1" applyFill="1" applyBorder="1" applyAlignment="1">
      <alignment vertical="center" wrapText="1"/>
    </xf>
    <xf numFmtId="0" fontId="26" fillId="38" borderId="0" xfId="0" applyFont="1" applyFill="1" applyAlignment="1">
      <alignment vertical="center" wrapText="1"/>
    </xf>
    <xf numFmtId="0" fontId="26" fillId="39" borderId="0" xfId="0" applyFont="1" applyFill="1" applyAlignment="1">
      <alignment vertical="center" wrapText="1"/>
    </xf>
    <xf numFmtId="0" fontId="27" fillId="40" borderId="20" xfId="0" applyFont="1" applyFill="1" applyBorder="1" applyAlignment="1">
      <alignment vertical="center" wrapText="1"/>
    </xf>
    <xf numFmtId="0" fontId="27" fillId="40" borderId="20" xfId="0" applyFont="1" applyFill="1" applyBorder="1" applyAlignment="1">
      <alignment horizontal="left" vertical="center" wrapText="1"/>
    </xf>
    <xf numFmtId="0" fontId="25" fillId="37" borderId="19" xfId="0" applyFont="1" applyFill="1" applyBorder="1" applyAlignment="1">
      <alignment vertical="center"/>
    </xf>
    <xf numFmtId="0" fontId="26" fillId="38" borderId="0" xfId="0" applyFont="1" applyFill="1" applyAlignment="1">
      <alignment vertical="center"/>
    </xf>
    <xf numFmtId="0" fontId="26" fillId="39" borderId="0" xfId="0" applyFont="1" applyFill="1" applyAlignment="1">
      <alignment vertical="center"/>
    </xf>
    <xf numFmtId="0" fontId="27" fillId="40" borderId="20" xfId="0" applyFont="1" applyFill="1" applyBorder="1" applyAlignment="1">
      <alignment vertical="center"/>
    </xf>
    <xf numFmtId="0" fontId="25" fillId="37" borderId="19" xfId="0" applyFont="1" applyFill="1" applyBorder="1" applyAlignment="1">
      <alignment horizontal="left" vertical="center" wrapText="1"/>
    </xf>
    <xf numFmtId="0" fontId="25" fillId="37" borderId="19" xfId="0" applyFont="1" applyFill="1" applyBorder="1" applyAlignment="1">
      <alignment horizontal="right" vertical="center" wrapText="1"/>
    </xf>
    <xf numFmtId="0" fontId="24" fillId="38" borderId="0" xfId="0" applyFont="1" applyFill="1" applyAlignment="1">
      <alignment vertical="center" wrapText="1"/>
    </xf>
    <xf numFmtId="0" fontId="24" fillId="39" borderId="0" xfId="0" applyFont="1" applyFill="1" applyAlignment="1">
      <alignment vertical="center"/>
    </xf>
    <xf numFmtId="0" fontId="24" fillId="38" borderId="0" xfId="0" applyFont="1" applyFill="1" applyAlignment="1">
      <alignment vertical="center"/>
    </xf>
    <xf numFmtId="0" fontId="24" fillId="39" borderId="0" xfId="0" applyFont="1" applyFill="1" applyAlignment="1">
      <alignment vertical="top"/>
    </xf>
    <xf numFmtId="49" fontId="1" fillId="0" borderId="11" xfId="14" applyNumberFormat="1" applyFill="1" applyAlignment="1">
      <alignment horizontal="left" indent="1"/>
    </xf>
    <xf numFmtId="0" fontId="1" fillId="0" borderId="11" xfId="14" applyFill="1"/>
    <xf numFmtId="49" fontId="18" fillId="0" borderId="11" xfId="49" applyNumberFormat="1" applyFill="1">
      <alignment horizontal="centerContinuous" wrapText="1"/>
    </xf>
    <xf numFmtId="0" fontId="18" fillId="0" borderId="11" xfId="49" applyFill="1">
      <alignment horizontal="centerContinuous" wrapText="1"/>
    </xf>
    <xf numFmtId="49" fontId="16" fillId="0" borderId="0" xfId="8" applyFill="1">
      <alignment horizontal="left"/>
    </xf>
    <xf numFmtId="0" fontId="1" fillId="0" borderId="11" xfId="14" applyFill="1" applyAlignment="1">
      <alignment horizontal="left"/>
    </xf>
    <xf numFmtId="0" fontId="18" fillId="0" borderId="22" xfId="49" applyFill="1" applyBorder="1">
      <alignment horizontal="centerContinuous" wrapText="1"/>
    </xf>
    <xf numFmtId="0" fontId="18" fillId="0" borderId="23" xfId="49" applyFill="1" applyBorder="1">
      <alignment horizontal="centerContinuous" wrapText="1"/>
    </xf>
    <xf numFmtId="49" fontId="23" fillId="0" borderId="0" xfId="20">
      <alignment horizontal="left" indent="1"/>
    </xf>
    <xf numFmtId="10" fontId="18" fillId="0" borderId="11" xfId="49" applyNumberFormat="1" applyFill="1">
      <alignment horizontal="centerContinuous" wrapText="1"/>
    </xf>
    <xf numFmtId="0" fontId="26" fillId="38" borderId="0" xfId="0" applyFont="1" applyFill="1" applyAlignment="1">
      <alignment vertical="center" wrapText="1"/>
    </xf>
    <xf numFmtId="10" fontId="1" fillId="0" borderId="11" xfId="14" applyNumberFormat="1" applyFill="1"/>
    <xf numFmtId="1" fontId="18" fillId="0" borderId="11" xfId="49" applyNumberFormat="1" applyFill="1">
      <alignment horizontal="centerContinuous" wrapText="1"/>
    </xf>
    <xf numFmtId="0" fontId="1" fillId="0" borderId="0" xfId="14" applyFill="1" applyBorder="1"/>
    <xf numFmtId="0" fontId="1" fillId="0" borderId="23" xfId="14" applyFill="1" applyBorder="1"/>
    <xf numFmtId="0" fontId="1" fillId="0" borderId="22" xfId="14" applyFill="1" applyBorder="1" applyAlignment="1">
      <alignment horizontal="centerContinuous" wrapText="1"/>
    </xf>
    <xf numFmtId="175" fontId="17" fillId="0" borderId="11" xfId="47" applyFont="1" applyFill="1" applyBorder="1" applyAlignment="1" applyProtection="1">
      <alignment horizontal="right"/>
      <protection locked="0"/>
    </xf>
    <xf numFmtId="0" fontId="28" fillId="0" borderId="24" xfId="0" applyFont="1" applyBorder="1" applyAlignment="1">
      <alignment vertical="center" wrapText="1"/>
    </xf>
    <xf numFmtId="0" fontId="28" fillId="0" borderId="24" xfId="0" applyFont="1" applyBorder="1" applyAlignment="1">
      <alignment horizontal="center" vertical="center" wrapText="1"/>
    </xf>
    <xf numFmtId="15" fontId="29" fillId="0" borderId="25" xfId="0" applyNumberFormat="1" applyFont="1" applyBorder="1" applyAlignment="1">
      <alignment vertical="center" wrapText="1"/>
    </xf>
    <xf numFmtId="0" fontId="29" fillId="0" borderId="25" xfId="0" applyFont="1" applyBorder="1" applyAlignment="1">
      <alignment horizontal="center" vertical="center" wrapText="1"/>
    </xf>
    <xf numFmtId="15" fontId="29" fillId="0" borderId="26" xfId="0" applyNumberFormat="1" applyFont="1" applyBorder="1" applyAlignment="1">
      <alignment vertical="center" wrapText="1"/>
    </xf>
    <xf numFmtId="0" fontId="29" fillId="0" borderId="26" xfId="0" applyFont="1" applyBorder="1" applyAlignment="1">
      <alignment horizontal="center" vertical="center" wrapText="1"/>
    </xf>
    <xf numFmtId="15" fontId="1" fillId="0" borderId="11" xfId="14" applyNumberFormat="1" applyFill="1" applyAlignment="1">
      <alignment vertical="center" wrapText="1"/>
    </xf>
    <xf numFmtId="0" fontId="30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49" fontId="15" fillId="0" borderId="0" xfId="7"/>
    <xf numFmtId="0" fontId="25" fillId="37" borderId="19" xfId="0" applyFont="1" applyFill="1" applyBorder="1" applyAlignment="1">
      <alignment horizontal="center" vertical="center" wrapText="1"/>
    </xf>
    <xf numFmtId="9" fontId="24" fillId="38" borderId="0" xfId="0" applyNumberFormat="1" applyFont="1" applyFill="1" applyAlignment="1">
      <alignment horizontal="center" vertical="center" wrapText="1"/>
    </xf>
    <xf numFmtId="9" fontId="24" fillId="39" borderId="0" xfId="0" applyNumberFormat="1" applyFont="1" applyFill="1" applyAlignment="1">
      <alignment horizontal="center" vertical="center" wrapText="1"/>
    </xf>
    <xf numFmtId="9" fontId="26" fillId="40" borderId="20" xfId="0" applyNumberFormat="1" applyFont="1" applyFill="1" applyBorder="1" applyAlignment="1">
      <alignment horizontal="center" vertical="center" wrapText="1"/>
    </xf>
    <xf numFmtId="0" fontId="25" fillId="37" borderId="0" xfId="0" applyFont="1" applyFill="1" applyAlignment="1">
      <alignment horizontal="center" vertical="center" wrapText="1"/>
    </xf>
    <xf numFmtId="9" fontId="27" fillId="40" borderId="20" xfId="0" applyNumberFormat="1" applyFont="1" applyFill="1" applyBorder="1" applyAlignment="1">
      <alignment horizontal="center" vertical="center" wrapText="1"/>
    </xf>
    <xf numFmtId="0" fontId="25" fillId="37" borderId="19" xfId="0" applyFont="1" applyFill="1" applyBorder="1" applyAlignment="1">
      <alignment horizontal="center" vertical="center"/>
    </xf>
    <xf numFmtId="9" fontId="24" fillId="38" borderId="0" xfId="0" applyNumberFormat="1" applyFont="1" applyFill="1" applyAlignment="1">
      <alignment horizontal="center" vertical="center"/>
    </xf>
    <xf numFmtId="9" fontId="24" fillId="39" borderId="0" xfId="0" applyNumberFormat="1" applyFont="1" applyFill="1" applyAlignment="1">
      <alignment horizontal="center" vertical="center"/>
    </xf>
    <xf numFmtId="9" fontId="27" fillId="40" borderId="20" xfId="0" applyNumberFormat="1" applyFont="1" applyFill="1" applyBorder="1" applyAlignment="1">
      <alignment horizontal="center" vertical="center"/>
    </xf>
    <xf numFmtId="10" fontId="24" fillId="38" borderId="0" xfId="0" applyNumberFormat="1" applyFont="1" applyFill="1" applyAlignment="1">
      <alignment horizontal="center" vertical="center" wrapText="1"/>
    </xf>
    <xf numFmtId="10" fontId="24" fillId="39" borderId="0" xfId="0" applyNumberFormat="1" applyFont="1" applyFill="1" applyAlignment="1">
      <alignment horizontal="center" vertical="center" wrapText="1"/>
    </xf>
    <xf numFmtId="0" fontId="24" fillId="39" borderId="0" xfId="0" applyFont="1" applyFill="1" applyAlignment="1">
      <alignment horizontal="center" vertical="center"/>
    </xf>
    <xf numFmtId="0" fontId="24" fillId="38" borderId="0" xfId="0" applyFont="1" applyFill="1" applyAlignment="1">
      <alignment horizontal="center" vertical="center"/>
    </xf>
    <xf numFmtId="164" fontId="24" fillId="38" borderId="0" xfId="0" applyNumberFormat="1" applyFont="1" applyFill="1" applyAlignment="1">
      <alignment horizontal="center" vertical="center" wrapText="1"/>
    </xf>
    <xf numFmtId="164" fontId="24" fillId="39" borderId="0" xfId="0" applyNumberFormat="1" applyFont="1" applyFill="1" applyAlignment="1">
      <alignment horizontal="center" vertical="center" wrapText="1"/>
    </xf>
    <xf numFmtId="164" fontId="27" fillId="40" borderId="20" xfId="0" applyNumberFormat="1" applyFont="1" applyFill="1" applyBorder="1" applyAlignment="1">
      <alignment horizontal="center" vertical="center" wrapText="1"/>
    </xf>
    <xf numFmtId="3" fontId="24" fillId="38" borderId="0" xfId="0" applyNumberFormat="1" applyFont="1" applyFill="1" applyAlignment="1">
      <alignment horizontal="center" vertical="center" wrapText="1"/>
    </xf>
    <xf numFmtId="3" fontId="27" fillId="40" borderId="20" xfId="0" applyNumberFormat="1" applyFont="1" applyFill="1" applyBorder="1" applyAlignment="1">
      <alignment horizontal="center" vertical="center" wrapText="1"/>
    </xf>
    <xf numFmtId="181" fontId="24" fillId="39" borderId="0" xfId="0" applyNumberFormat="1" applyFont="1" applyFill="1" applyAlignment="1">
      <alignment horizontal="right" vertical="center"/>
    </xf>
    <xf numFmtId="0" fontId="26" fillId="38" borderId="0" xfId="0" applyFont="1" applyFill="1" applyAlignment="1">
      <alignment horizontal="center" vertical="center" wrapText="1"/>
    </xf>
    <xf numFmtId="0" fontId="24" fillId="41" borderId="0" xfId="0" applyFont="1" applyFill="1" applyAlignment="1">
      <alignment horizontal="center" vertical="center"/>
    </xf>
    <xf numFmtId="0" fontId="24" fillId="39" borderId="0" xfId="0" applyFont="1" applyFill="1" applyAlignment="1">
      <alignment horizontal="center" vertical="top"/>
    </xf>
    <xf numFmtId="0" fontId="24" fillId="38" borderId="0" xfId="0" applyFont="1" applyFill="1" applyAlignment="1">
      <alignment horizontal="center" vertical="top"/>
    </xf>
    <xf numFmtId="10" fontId="24" fillId="38" borderId="0" xfId="0" applyNumberFormat="1" applyFont="1" applyFill="1" applyAlignment="1">
      <alignment horizontal="center" vertical="center"/>
    </xf>
    <xf numFmtId="0" fontId="1" fillId="32" borderId="11" xfId="14" applyFill="1" applyAlignment="1">
      <alignment vertical="center"/>
    </xf>
    <xf numFmtId="0" fontId="1" fillId="32" borderId="11" xfId="14" applyFill="1" applyAlignment="1">
      <alignment vertical="center" wrapText="1"/>
    </xf>
    <xf numFmtId="0" fontId="18" fillId="0" borderId="11" xfId="49" applyFill="1" applyAlignment="1">
      <alignment horizontal="left" vertical="center" wrapText="1"/>
    </xf>
    <xf numFmtId="0" fontId="1" fillId="0" borderId="11" xfId="14" applyFill="1" applyAlignment="1">
      <alignment horizontal="left" vertical="center"/>
    </xf>
    <xf numFmtId="0" fontId="18" fillId="0" borderId="11" xfId="49" applyFill="1" applyAlignment="1">
      <alignment horizontal="center" vertical="center" wrapText="1"/>
    </xf>
    <xf numFmtId="0" fontId="1" fillId="0" borderId="11" xfId="14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32" borderId="11" xfId="13" applyFill="1" applyAlignment="1">
      <alignment horizontal="center" vertical="center"/>
      <protection locked="0"/>
    </xf>
    <xf numFmtId="0" fontId="18" fillId="0" borderId="23" xfId="49" applyFill="1" applyBorder="1" applyAlignment="1">
      <alignment horizontal="left" vertical="center" wrapText="1"/>
    </xf>
    <xf numFmtId="10" fontId="18" fillId="0" borderId="11" xfId="49" applyNumberFormat="1" applyFill="1" applyAlignment="1">
      <alignment horizontal="center" wrapText="1"/>
    </xf>
    <xf numFmtId="0" fontId="18" fillId="0" borderId="11" xfId="49" applyFill="1" applyAlignment="1">
      <alignment horizontal="center" wrapText="1"/>
    </xf>
    <xf numFmtId="10" fontId="18" fillId="0" borderId="11" xfId="49" applyNumberFormat="1" applyFill="1" applyAlignment="1">
      <alignment horizontal="center" vertical="center" wrapText="1"/>
    </xf>
    <xf numFmtId="49" fontId="18" fillId="0" borderId="11" xfId="49" applyNumberFormat="1" applyFill="1" applyAlignment="1">
      <alignment horizontal="center" wrapText="1"/>
    </xf>
    <xf numFmtId="176" fontId="19" fillId="0" borderId="11" xfId="48" applyNumberFormat="1" applyFill="1"/>
    <xf numFmtId="10" fontId="19" fillId="0" borderId="11" xfId="48" applyNumberFormat="1" applyFill="1"/>
    <xf numFmtId="180" fontId="19" fillId="0" borderId="11" xfId="48" applyNumberFormat="1" applyFill="1"/>
    <xf numFmtId="175" fontId="19" fillId="0" borderId="11" xfId="48" applyNumberFormat="1" applyFill="1" applyAlignment="1"/>
    <xf numFmtId="175" fontId="19" fillId="0" borderId="11" xfId="48" applyNumberFormat="1" applyFill="1" applyAlignment="1">
      <alignment horizontal="right"/>
    </xf>
    <xf numFmtId="10" fontId="19" fillId="0" borderId="11" xfId="48" applyNumberFormat="1" applyFill="1" applyAlignment="1">
      <alignment horizontal="right"/>
    </xf>
    <xf numFmtId="0" fontId="18" fillId="0" borderId="11" xfId="49" applyFill="1" applyAlignment="1">
      <alignment horizontal="center" vertical="center" wrapText="1"/>
    </xf>
    <xf numFmtId="0" fontId="19" fillId="0" borderId="11" xfId="48" applyNumberFormat="1" applyFill="1"/>
    <xf numFmtId="15" fontId="12" fillId="0" borderId="25" xfId="0" applyNumberFormat="1" applyFont="1" applyBorder="1" applyAlignment="1">
      <alignment horizontal="center" vertical="center" wrapText="1"/>
    </xf>
    <xf numFmtId="0" fontId="0" fillId="0" borderId="0" xfId="0"/>
    <xf numFmtId="180" fontId="0" fillId="0" borderId="0" xfId="0" applyNumberFormat="1"/>
    <xf numFmtId="0" fontId="18" fillId="0" borderId="11" xfId="49" applyFill="1" applyAlignment="1">
      <alignment horizontal="center" vertical="center" wrapText="1"/>
    </xf>
    <xf numFmtId="186" fontId="32" fillId="38" borderId="0" xfId="0" applyNumberFormat="1" applyFont="1" applyFill="1" applyAlignment="1">
      <alignment horizontal="center" vertical="center" wrapText="1"/>
    </xf>
    <xf numFmtId="182" fontId="19" fillId="0" borderId="11" xfId="48" applyNumberFormat="1" applyFill="1"/>
    <xf numFmtId="2" fontId="19" fillId="0" borderId="11" xfId="48" applyNumberFormat="1" applyFill="1"/>
    <xf numFmtId="187" fontId="24" fillId="38" borderId="0" xfId="0" applyNumberFormat="1" applyFont="1" applyFill="1" applyAlignment="1">
      <alignment horizontal="center" vertical="center" wrapText="1"/>
    </xf>
    <xf numFmtId="187" fontId="24" fillId="39" borderId="0" xfId="0" applyNumberFormat="1" applyFont="1" applyFill="1" applyAlignment="1">
      <alignment horizontal="center" vertical="center" wrapText="1"/>
    </xf>
    <xf numFmtId="187" fontId="27" fillId="40" borderId="20" xfId="0" applyNumberFormat="1" applyFont="1" applyFill="1" applyBorder="1" applyAlignment="1">
      <alignment horizontal="center" vertical="center" wrapText="1"/>
    </xf>
    <xf numFmtId="186" fontId="24" fillId="38" borderId="0" xfId="0" applyNumberFormat="1" applyFont="1" applyFill="1" applyAlignment="1">
      <alignment horizontal="center" vertical="center" wrapText="1"/>
    </xf>
    <xf numFmtId="186" fontId="24" fillId="39" borderId="0" xfId="0" applyNumberFormat="1" applyFont="1" applyFill="1" applyAlignment="1">
      <alignment horizontal="center" vertical="center" wrapText="1"/>
    </xf>
    <xf numFmtId="186" fontId="26" fillId="38" borderId="0" xfId="0" applyNumberFormat="1" applyFont="1" applyFill="1" applyAlignment="1">
      <alignment horizontal="center" vertical="center" wrapText="1"/>
    </xf>
    <xf numFmtId="186" fontId="26" fillId="38" borderId="21" xfId="0" applyNumberFormat="1" applyFont="1" applyFill="1" applyBorder="1" applyAlignment="1">
      <alignment horizontal="center" vertical="center" wrapText="1"/>
    </xf>
    <xf numFmtId="186" fontId="27" fillId="40" borderId="20" xfId="0" applyNumberFormat="1" applyFont="1" applyFill="1" applyBorder="1" applyAlignment="1">
      <alignment horizontal="center" vertical="center" wrapText="1"/>
    </xf>
    <xf numFmtId="0" fontId="0" fillId="0" borderId="11" xfId="14" applyFont="1" applyFill="1"/>
    <xf numFmtId="0" fontId="18" fillId="0" borderId="11" xfId="49" applyFill="1" applyAlignment="1">
      <alignment horizontal="center" vertical="center" wrapText="1"/>
    </xf>
    <xf numFmtId="0" fontId="31" fillId="0" borderId="0" xfId="0" applyFont="1" applyFill="1" applyAlignment="1">
      <alignment horizontal="left"/>
    </xf>
    <xf numFmtId="0" fontId="0" fillId="0" borderId="0" xfId="0" applyFill="1"/>
    <xf numFmtId="49" fontId="14" fillId="0" borderId="0" xfId="6" applyFill="1"/>
    <xf numFmtId="0" fontId="0" fillId="0" borderId="11" xfId="14" applyFont="1" applyFill="1" applyAlignment="1">
      <alignment horizontal="left"/>
    </xf>
    <xf numFmtId="3" fontId="19" fillId="0" borderId="11" xfId="48" applyNumberFormat="1" applyFill="1"/>
    <xf numFmtId="0" fontId="34" fillId="0" borderId="0" xfId="0" applyFont="1" applyFill="1" applyBorder="1" applyAlignment="1">
      <alignment horizontal="centerContinuous"/>
    </xf>
    <xf numFmtId="0" fontId="12" fillId="32" borderId="0" xfId="0" applyFont="1" applyFill="1" applyBorder="1" applyAlignment="1"/>
    <xf numFmtId="0" fontId="33" fillId="32" borderId="0" xfId="0" applyFont="1" applyFill="1" applyBorder="1" applyAlignment="1">
      <alignment horizontal="centerContinuous"/>
    </xf>
    <xf numFmtId="0" fontId="22" fillId="0" borderId="0" xfId="0" applyFont="1" applyBorder="1"/>
    <xf numFmtId="49" fontId="36" fillId="0" borderId="10" xfId="5" applyFont="1" applyBorder="1"/>
    <xf numFmtId="0" fontId="22" fillId="0" borderId="9" xfId="0" applyFont="1" applyBorder="1"/>
    <xf numFmtId="0" fontId="22" fillId="0" borderId="8" xfId="0" applyFont="1" applyBorder="1"/>
    <xf numFmtId="0" fontId="22" fillId="0" borderId="7" xfId="0" applyFont="1" applyBorder="1"/>
    <xf numFmtId="0" fontId="22" fillId="0" borderId="6" xfId="0" applyFont="1" applyBorder="1"/>
    <xf numFmtId="49" fontId="22" fillId="34" borderId="17" xfId="0" applyNumberFormat="1" applyFont="1" applyFill="1" applyBorder="1"/>
    <xf numFmtId="0" fontId="22" fillId="0" borderId="0" xfId="0" applyFont="1"/>
    <xf numFmtId="186" fontId="26" fillId="39" borderId="0" xfId="0" applyNumberFormat="1" applyFont="1" applyFill="1" applyAlignment="1">
      <alignment horizontal="center" vertical="center" wrapText="1"/>
    </xf>
    <xf numFmtId="3" fontId="0" fillId="0" borderId="0" xfId="0" applyNumberFormat="1"/>
    <xf numFmtId="49" fontId="38" fillId="0" borderId="0" xfId="5" applyFont="1" applyBorder="1"/>
    <xf numFmtId="49" fontId="14" fillId="0" borderId="0" xfId="6" applyFill="1" applyBorder="1" applyAlignment="1">
      <alignment horizontal="left" indent="1"/>
    </xf>
    <xf numFmtId="0" fontId="39" fillId="35" borderId="13" xfId="0" applyFont="1" applyFill="1" applyBorder="1"/>
    <xf numFmtId="0" fontId="39" fillId="35" borderId="14" xfId="0" applyFont="1" applyFill="1" applyBorder="1"/>
    <xf numFmtId="49" fontId="0" fillId="34" borderId="15" xfId="0" applyNumberFormat="1" applyFill="1" applyBorder="1"/>
    <xf numFmtId="0" fontId="35" fillId="34" borderId="16" xfId="52" applyFill="1" applyBorder="1" applyAlignment="1" applyProtection="1"/>
    <xf numFmtId="49" fontId="0" fillId="34" borderId="17" xfId="0" applyNumberFormat="1" applyFill="1" applyBorder="1"/>
    <xf numFmtId="0" fontId="35" fillId="34" borderId="18" xfId="52" applyFill="1" applyBorder="1" applyAlignment="1" applyProtection="1">
      <alignment horizontal="left" indent="1"/>
    </xf>
    <xf numFmtId="49" fontId="0" fillId="36" borderId="15" xfId="0" applyNumberFormat="1" applyFill="1" applyBorder="1"/>
    <xf numFmtId="0" fontId="35" fillId="36" borderId="16" xfId="52" applyFill="1" applyBorder="1" applyAlignment="1" applyProtection="1"/>
    <xf numFmtId="49" fontId="0" fillId="36" borderId="17" xfId="0" applyNumberFormat="1" applyFill="1" applyBorder="1"/>
    <xf numFmtId="0" fontId="35" fillId="36" borderId="18" xfId="52" applyFill="1" applyBorder="1" applyAlignment="1" applyProtection="1">
      <alignment horizontal="left" indent="1"/>
    </xf>
    <xf numFmtId="49" fontId="0" fillId="36" borderId="27" xfId="0" applyNumberFormat="1" applyFill="1" applyBorder="1"/>
    <xf numFmtId="0" fontId="35" fillId="36" borderId="28" xfId="52" applyFill="1" applyBorder="1" applyAlignment="1" applyProtection="1"/>
    <xf numFmtId="183" fontId="19" fillId="32" borderId="11" xfId="48" applyNumberFormat="1" applyFill="1" applyAlignment="1">
      <alignment horizontal="center" vertical="center"/>
    </xf>
    <xf numFmtId="9" fontId="19" fillId="0" borderId="11" xfId="48" applyNumberFormat="1" applyFill="1" applyAlignment="1">
      <alignment horizontal="center" vertical="top"/>
    </xf>
    <xf numFmtId="184" fontId="19" fillId="32" borderId="11" xfId="48" applyNumberFormat="1" applyFill="1" applyAlignment="1">
      <alignment horizontal="center" vertical="center"/>
    </xf>
    <xf numFmtId="9" fontId="19" fillId="0" borderId="11" xfId="48" applyNumberFormat="1" applyFill="1" applyAlignment="1">
      <alignment horizontal="center" vertical="center"/>
    </xf>
    <xf numFmtId="10" fontId="19" fillId="0" borderId="11" xfId="48" applyNumberFormat="1" applyFill="1" applyAlignment="1">
      <alignment horizontal="center" vertical="center"/>
    </xf>
    <xf numFmtId="3" fontId="19" fillId="0" borderId="11" xfId="48" applyNumberFormat="1" applyFill="1" applyAlignment="1">
      <alignment horizontal="center" vertical="center"/>
    </xf>
    <xf numFmtId="181" fontId="19" fillId="0" borderId="11" xfId="48" applyNumberFormat="1" applyFill="1" applyAlignment="1">
      <alignment horizontal="center" vertical="center"/>
    </xf>
    <xf numFmtId="0" fontId="19" fillId="32" borderId="11" xfId="48" applyNumberFormat="1" applyFill="1" applyAlignment="1">
      <alignment horizontal="center" vertical="center"/>
    </xf>
    <xf numFmtId="0" fontId="19" fillId="32" borderId="11" xfId="48" applyNumberFormat="1" applyFill="1" applyAlignment="1">
      <alignment vertical="center"/>
    </xf>
    <xf numFmtId="10" fontId="19" fillId="32" borderId="11" xfId="48" applyNumberFormat="1" applyFill="1" applyAlignment="1">
      <alignment horizontal="center" vertical="center"/>
    </xf>
    <xf numFmtId="10" fontId="19" fillId="32" borderId="11" xfId="48" applyNumberFormat="1" applyFill="1" applyAlignment="1">
      <alignment horizontal="right" vertical="center"/>
    </xf>
    <xf numFmtId="3" fontId="19" fillId="32" borderId="11" xfId="48" applyNumberFormat="1" applyFill="1" applyAlignment="1">
      <alignment horizontal="center" vertical="center"/>
    </xf>
    <xf numFmtId="176" fontId="19" fillId="0" borderId="11" xfId="48" applyNumberFormat="1" applyFill="1" applyAlignment="1">
      <alignment horizontal="center" vertical="center"/>
    </xf>
    <xf numFmtId="185" fontId="19" fillId="0" borderId="11" xfId="48" applyNumberFormat="1" applyFill="1" applyAlignment="1">
      <alignment horizontal="center" vertical="center"/>
    </xf>
    <xf numFmtId="180" fontId="19" fillId="0" borderId="11" xfId="48" applyNumberFormat="1" applyFill="1" applyAlignment="1">
      <alignment horizontal="center" vertical="center"/>
    </xf>
    <xf numFmtId="1" fontId="19" fillId="0" borderId="11" xfId="48" applyNumberFormat="1" applyFill="1" applyAlignment="1">
      <alignment horizontal="center" vertical="center"/>
    </xf>
    <xf numFmtId="0" fontId="2" fillId="0" borderId="0" xfId="0" applyFont="1"/>
    <xf numFmtId="0" fontId="18" fillId="0" borderId="11" xfId="49" applyFill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62">
    <cellStyle name="20% - Accent1" xfId="23" builtinId="30" hidden="1"/>
    <cellStyle name="20% - Accent2" xfId="27" builtinId="34" hidden="1"/>
    <cellStyle name="20% - Accent3" xfId="31" builtinId="38" hidden="1"/>
    <cellStyle name="20% - Accent4" xfId="35" builtinId="42" hidden="1"/>
    <cellStyle name="20% - Accent5" xfId="39" builtinId="46" hidden="1"/>
    <cellStyle name="20% - Accent6" xfId="43" builtinId="50" hidden="1"/>
    <cellStyle name="40% - Accent1" xfId="24" builtinId="31" hidden="1"/>
    <cellStyle name="40% - Accent2" xfId="28" builtinId="35" hidden="1"/>
    <cellStyle name="40% - Accent3" xfId="32" builtinId="39" hidden="1"/>
    <cellStyle name="40% - Accent4" xfId="36" builtinId="43" hidden="1"/>
    <cellStyle name="40% - Accent5" xfId="40" builtinId="47" hidden="1"/>
    <cellStyle name="40% - Accent6" xfId="44" builtinId="51" hidden="1"/>
    <cellStyle name="60% - Accent1" xfId="25" builtinId="32" hidden="1"/>
    <cellStyle name="60% - Accent2" xfId="29" builtinId="36" hidden="1"/>
    <cellStyle name="60% - Accent3" xfId="33" builtinId="40" hidden="1"/>
    <cellStyle name="60% - Accent4" xfId="37" builtinId="44" hidden="1"/>
    <cellStyle name="60% - Accent5" xfId="41" builtinId="48" hidden="1"/>
    <cellStyle name="60% - Accent6" xfId="45" builtinId="52" hidden="1"/>
    <cellStyle name="Accent1" xfId="22" builtinId="29" hidden="1"/>
    <cellStyle name="Accent2" xfId="26" builtinId="33" hidden="1"/>
    <cellStyle name="Accent3" xfId="30" builtinId="37" hidden="1"/>
    <cellStyle name="Accent4" xfId="34" builtinId="41" hidden="1"/>
    <cellStyle name="Accent5" xfId="38" builtinId="45" hidden="1"/>
    <cellStyle name="Accent6" xfId="42" builtinId="49" hidden="1"/>
    <cellStyle name="Bad" xfId="11" builtinId="27" hidden="1"/>
    <cellStyle name="Calculation" xfId="15" builtinId="22" hidden="1"/>
    <cellStyle name="Check Cell" xfId="17" builtinId="23" hidden="1"/>
    <cellStyle name="Comma" xfId="1" builtinId="3" hidden="1"/>
    <cellStyle name="Comma [0]" xfId="2" builtinId="6" customBuiltin="1"/>
    <cellStyle name="Comma [1]" xfId="59"/>
    <cellStyle name="Comma [2]" xfId="58"/>
    <cellStyle name="Comma [4]" xfId="51"/>
    <cellStyle name="Currency" xfId="3" builtinId="4" hidden="1"/>
    <cellStyle name="Currency [0]" xfId="4" builtinId="7" hidden="1"/>
    <cellStyle name="Date (short)" xfId="50"/>
    <cellStyle name="Explanatory Text" xfId="20" builtinId="53" customBuiltin="1"/>
    <cellStyle name="Followed Hyperlink" xfId="61" builtinId="9" hidden="1"/>
    <cellStyle name="Good" xfId="10" builtinId="26" hidde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hidden="1"/>
    <cellStyle name="Hyperlink" xfId="52" builtinId="8" customBuiltin="1"/>
    <cellStyle name="Input" xfId="13" builtinId="20" customBuiltin="1"/>
    <cellStyle name="Label" xfId="49"/>
    <cellStyle name="Link" xfId="48"/>
    <cellStyle name="Linked Cell" xfId="16" builtinId="24" hidden="1"/>
    <cellStyle name="Neutral" xfId="12" builtinId="28" hidden="1"/>
    <cellStyle name="Normal" xfId="0" builtinId="0" customBuiltin="1"/>
    <cellStyle name="Note" xfId="19" builtinId="10" hidden="1"/>
    <cellStyle name="Output" xfId="14" builtinId="21" customBuiltin="1"/>
    <cellStyle name="Percent" xfId="53" builtinId="5" hidden="1" customBuiltin="1"/>
    <cellStyle name="Percent [0]" xfId="54"/>
    <cellStyle name="Percent [1]" xfId="47"/>
    <cellStyle name="Percent [2]" xfId="46"/>
    <cellStyle name="Percent [3]" xfId="57"/>
    <cellStyle name="Rt border" xfId="56"/>
    <cellStyle name="Text" xfId="60"/>
    <cellStyle name="Title" xfId="5" builtinId="15" customBuiltin="1"/>
    <cellStyle name="Total" xfId="21" builtinId="25" hidden="1"/>
    <cellStyle name="Warning Text" xfId="18" builtinId="11" hidden="1"/>
    <cellStyle name="Year" xfId="55"/>
  </cellStyles>
  <dxfs count="0"/>
  <tableStyles count="0" defaultTableStyle="TableStyleMedium2" defaultPivotStyle="PivotStyleLight16"/>
  <colors>
    <mruColors>
      <color rgb="FF577B8A"/>
      <color rgb="FFBA0F2C"/>
      <color rgb="FFD4CDB6"/>
      <color rgb="FFE89466"/>
      <color rgb="FF3F5E58"/>
      <color rgb="FF7EA0AE"/>
      <color rgb="FFB6AB86"/>
      <color rgb="FF639B9F"/>
      <color rgb="FF80AA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577B8A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7EC-42C3-9B35-24D8C565B540}"/>
              </c:ext>
            </c:extLst>
          </c:dPt>
          <c:dPt>
            <c:idx val="1"/>
            <c:invertIfNegative val="0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7EC-42C3-9B35-24D8C565B540}"/>
              </c:ext>
            </c:extLst>
          </c:dPt>
          <c:dPt>
            <c:idx val="2"/>
            <c:invertIfNegative val="0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7EC-42C3-9B35-24D8C565B540}"/>
              </c:ext>
            </c:extLst>
          </c:dPt>
          <c:dPt>
            <c:idx val="3"/>
            <c:invertIfNegative val="0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7EC-42C3-9B35-24D8C565B540}"/>
              </c:ext>
            </c:extLst>
          </c:dPt>
          <c:dPt>
            <c:idx val="4"/>
            <c:invertIfNegative val="0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7EC-42C3-9B35-24D8C565B540}"/>
              </c:ext>
            </c:extLst>
          </c:dPt>
          <c:dPt>
            <c:idx val="5"/>
            <c:invertIfNegative val="0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A7EC-42C3-9B35-24D8C565B540}"/>
              </c:ext>
            </c:extLst>
          </c:dPt>
          <c:dPt>
            <c:idx val="6"/>
            <c:invertIfNegative val="0"/>
            <c:bubble3D val="0"/>
            <c:spPr>
              <a:solidFill>
                <a:srgbClr val="577B8A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A7EC-42C3-9B35-24D8C565B540}"/>
              </c:ext>
            </c:extLst>
          </c:dPt>
          <c:dPt>
            <c:idx val="7"/>
            <c:invertIfNegative val="0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A7EC-42C3-9B35-24D8C565B540}"/>
              </c:ext>
            </c:extLst>
          </c:dPt>
          <c:dPt>
            <c:idx val="8"/>
            <c:invertIfNegative val="0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A7EC-42C3-9B35-24D8C565B540}"/>
              </c:ext>
            </c:extLst>
          </c:dPt>
          <c:dPt>
            <c:idx val="9"/>
            <c:invertIfNegative val="0"/>
            <c:bubble3D val="0"/>
            <c:spPr>
              <a:solidFill>
                <a:srgbClr val="BA0F2C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A7EC-42C3-9B35-24D8C565B540}"/>
              </c:ext>
            </c:extLst>
          </c:dPt>
          <c:dLbls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7EC-42C3-9B35-24D8C565B540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7EC-42C3-9B35-24D8C565B540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7EC-42C3-9B35-24D8C565B540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7EC-42C3-9B35-24D8C565B540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7EC-42C3-9B35-24D8C565B540}"/>
                </c:ext>
              </c:extLst>
            </c:dLbl>
            <c:dLbl>
              <c:idx val="7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7EC-42C3-9B35-24D8C565B540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7EC-42C3-9B35-24D8C565B5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'RP Charts'!$A$14:$A$23</c:f>
              <c:strCache>
                <c:ptCount val="10"/>
                <c:pt idx="0">
                  <c:v>2013 Vanilla WACC</c:v>
                </c:pt>
                <c:pt idx="1">
                  <c:v>67th percentile</c:v>
                </c:pt>
                <c:pt idx="2">
                  <c:v>WACC std error</c:v>
                </c:pt>
                <c:pt idx="3">
                  <c:v>Leverage</c:v>
                </c:pt>
                <c:pt idx="4">
                  <c:v>Asset beta</c:v>
                </c:pt>
                <c:pt idx="5">
                  <c:v>Debt issuance costs</c:v>
                </c:pt>
                <c:pt idx="6">
                  <c:v>2012 Adjusted WACC</c:v>
                </c:pt>
                <c:pt idx="7">
                  <c:v>RfR</c:v>
                </c:pt>
                <c:pt idx="8">
                  <c:v>Debt premium</c:v>
                </c:pt>
                <c:pt idx="9">
                  <c:v>DPP Reset WACC</c:v>
                </c:pt>
              </c:strCache>
            </c:strRef>
          </c:cat>
          <c:val>
            <c:numRef>
              <c:f>'RP Charts'!$B$14:$B$23</c:f>
              <c:numCache>
                <c:formatCode>_(* #,##0.00%_);_(* \(#,##0.00%\);_(* "–"???_);_(* @_)</c:formatCode>
                <c:ptCount val="10"/>
                <c:pt idx="0">
                  <c:v>7.4353505423175092E-2</c:v>
                </c:pt>
                <c:pt idx="1">
                  <c:v>7.1540872145692935E-2</c:v>
                </c:pt>
                <c:pt idx="2">
                  <c:v>7.0872160000000003E-2</c:v>
                </c:pt>
                <c:pt idx="3">
                  <c:v>7.0098880000000002E-2</c:v>
                </c:pt>
                <c:pt idx="4">
                  <c:v>6.7256880000000005E-2</c:v>
                </c:pt>
                <c:pt idx="5">
                  <c:v>6.6626880000000013E-2</c:v>
                </c:pt>
                <c:pt idx="6">
                  <c:v>6.6626880000000013E-2</c:v>
                </c:pt>
                <c:pt idx="7">
                  <c:v>6.5537999999999999E-2</c:v>
                </c:pt>
                <c:pt idx="8">
                  <c:v>6.411E-2</c:v>
                </c:pt>
                <c:pt idx="9">
                  <c:v>6.411E-2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A7EC-42C3-9B35-24D8C565B540}"/>
            </c:ext>
          </c:extLst>
        </c:ser>
        <c:ser>
          <c:idx val="1"/>
          <c:order val="1"/>
          <c:spPr>
            <a:solidFill>
              <a:srgbClr val="D4CDB6"/>
            </a:solidFill>
          </c:spPr>
          <c:invertIfNegative val="0"/>
          <c:dPt>
            <c:idx val="7"/>
            <c:invertIfNegative val="0"/>
            <c:bubble3D val="0"/>
            <c:spPr>
              <a:solidFill>
                <a:srgbClr val="E8946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A7EC-42C3-9B35-24D8C565B540}"/>
              </c:ext>
            </c:extLst>
          </c:dPt>
          <c:dPt>
            <c:idx val="8"/>
            <c:invertIfNegative val="0"/>
            <c:bubble3D val="0"/>
            <c:spPr>
              <a:solidFill>
                <a:srgbClr val="E8946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A7EC-42C3-9B35-24D8C565B540}"/>
              </c:ext>
            </c:extLst>
          </c:dPt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7EC-42C3-9B35-24D8C565B540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7EC-42C3-9B35-24D8C565B540}"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A7EC-42C3-9B35-24D8C565B540}"/>
                </c:ext>
              </c:extLst>
            </c:dLbl>
            <c:spPr>
              <a:noFill/>
            </c:spPr>
            <c:txPr>
              <a:bodyPr/>
              <a:lstStyle/>
              <a:p>
                <a:pPr>
                  <a:defRPr sz="1000" b="0" baseline="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'RP Charts'!$A$14:$A$23</c:f>
              <c:strCache>
                <c:ptCount val="10"/>
                <c:pt idx="0">
                  <c:v>2013 Vanilla WACC</c:v>
                </c:pt>
                <c:pt idx="1">
                  <c:v>67th percentile</c:v>
                </c:pt>
                <c:pt idx="2">
                  <c:v>WACC std error</c:v>
                </c:pt>
                <c:pt idx="3">
                  <c:v>Leverage</c:v>
                </c:pt>
                <c:pt idx="4">
                  <c:v>Asset beta</c:v>
                </c:pt>
                <c:pt idx="5">
                  <c:v>Debt issuance costs</c:v>
                </c:pt>
                <c:pt idx="6">
                  <c:v>2012 Adjusted WACC</c:v>
                </c:pt>
                <c:pt idx="7">
                  <c:v>RfR</c:v>
                </c:pt>
                <c:pt idx="8">
                  <c:v>Debt premium</c:v>
                </c:pt>
                <c:pt idx="9">
                  <c:v>DPP Reset WACC</c:v>
                </c:pt>
              </c:strCache>
            </c:strRef>
          </c:cat>
          <c:val>
            <c:numRef>
              <c:f>'RP Charts'!$C$14:$C$23</c:f>
              <c:numCache>
                <c:formatCode>_(* #,##0.00%_);_(* \(#,##0.00%\);_(* "–"???_);_(* @_)</c:formatCode>
                <c:ptCount val="10"/>
                <c:pt idx="0">
                  <c:v>0</c:v>
                </c:pt>
                <c:pt idx="1">
                  <c:v>2.8126332774821572E-3</c:v>
                </c:pt>
                <c:pt idx="2">
                  <c:v>6.687121456929318E-4</c:v>
                </c:pt>
                <c:pt idx="3">
                  <c:v>7.7328000000000119E-4</c:v>
                </c:pt>
                <c:pt idx="4">
                  <c:v>2.8419999999999973E-3</c:v>
                </c:pt>
                <c:pt idx="5">
                  <c:v>6.2999999999999168E-4</c:v>
                </c:pt>
                <c:pt idx="6">
                  <c:v>0</c:v>
                </c:pt>
                <c:pt idx="7">
                  <c:v>1.0888800000000143E-3</c:v>
                </c:pt>
                <c:pt idx="8">
                  <c:v>1.4279999999999987E-3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C-A7EC-42C3-9B35-24D8C565B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38637440"/>
        <c:axId val="538638976"/>
      </c:barChart>
      <c:catAx>
        <c:axId val="538637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/>
            </a:pPr>
            <a:endParaRPr lang="en-US"/>
          </a:p>
        </c:txPr>
        <c:crossAx val="538638976"/>
        <c:crosses val="autoZero"/>
        <c:auto val="1"/>
        <c:lblAlgn val="ctr"/>
        <c:lblOffset val="100"/>
        <c:noMultiLvlLbl val="0"/>
      </c:catAx>
      <c:valAx>
        <c:axId val="538638976"/>
        <c:scaling>
          <c:orientation val="minMax"/>
          <c:min val="5.6000000000000008E-2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NZ" baseline="0"/>
                  <a:t>WACC Rate</a:t>
                </a:r>
                <a:endParaRPr lang="en-NZ"/>
              </a:p>
            </c:rich>
          </c:tx>
          <c:overlay val="0"/>
        </c:title>
        <c:numFmt formatCode="0.0%" sourceLinked="0"/>
        <c:majorTickMark val="out"/>
        <c:minorTickMark val="none"/>
        <c:tickLblPos val="nextTo"/>
        <c:spPr>
          <a:ln>
            <a:noFill/>
          </a:ln>
        </c:spPr>
        <c:crossAx val="538637440"/>
        <c:crosses val="autoZero"/>
        <c:crossBetween val="between"/>
        <c:majorUnit val="4.000000000000001E-3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'RP Charts'!$A$322</c:f>
              <c:strCache>
                <c:ptCount val="1"/>
                <c:pt idx="0">
                  <c:v>First Gas (2016)</c:v>
                </c:pt>
              </c:strCache>
            </c:strRef>
          </c:tx>
          <c:spPr>
            <a:ln>
              <a:solidFill>
                <a:srgbClr val="E89466"/>
              </a:solidFill>
              <a:prstDash val="dash"/>
            </a:ln>
          </c:spPr>
          <c:marker>
            <c:symbol val="none"/>
          </c:marker>
          <c:dPt>
            <c:idx val="2"/>
            <c:bubble3D val="0"/>
            <c:spPr>
              <a:ln>
                <a:noFill/>
                <a:prstDash val="dash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7A2-4862-AC0A-0B1BBE9FD48A}"/>
              </c:ext>
            </c:extLst>
          </c:dPt>
          <c:dPt>
            <c:idx val="3"/>
            <c:bubble3D val="0"/>
            <c:spPr>
              <a:ln>
                <a:solidFill>
                  <a:srgbClr val="E89466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7A2-4862-AC0A-0B1BBE9FD48A}"/>
              </c:ext>
            </c:extLst>
          </c:dPt>
          <c:cat>
            <c:numRef>
              <c:f>'RP Charts'!$B$320:$L$320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'RP Charts'!$B$322:$L$322</c:f>
              <c:numCache>
                <c:formatCode>_(* #,##0_);_(* \(#,##0\);_(* "–"???_);_(* 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53.396873531666543</c:v>
                </c:pt>
                <c:pt idx="3">
                  <c:v>44.653235180162724</c:v>
                </c:pt>
                <c:pt idx="4">
                  <c:v>50.619476370931778</c:v>
                </c:pt>
                <c:pt idx="5">
                  <c:v>47.092766817915916</c:v>
                </c:pt>
                <c:pt idx="6">
                  <c:v>46.790207257304431</c:v>
                </c:pt>
                <c:pt idx="7">
                  <c:v>46.439322648539935</c:v>
                </c:pt>
                <c:pt idx="8">
                  <c:v>44.451626074321396</c:v>
                </c:pt>
                <c:pt idx="9">
                  <c:v>44.166657871213673</c:v>
                </c:pt>
                <c:pt idx="10">
                  <c:v>43.85239407710138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57A2-4862-AC0A-0B1BBE9FD48A}"/>
            </c:ext>
          </c:extLst>
        </c:ser>
        <c:ser>
          <c:idx val="0"/>
          <c:order val="1"/>
          <c:tx>
            <c:strRef>
              <c:f>'RP Charts'!$A$321</c:f>
              <c:strCache>
                <c:ptCount val="1"/>
                <c:pt idx="0">
                  <c:v>New Vector (2016)</c:v>
                </c:pt>
              </c:strCache>
            </c:strRef>
          </c:tx>
          <c:spPr>
            <a:ln>
              <a:solidFill>
                <a:srgbClr val="639B9F"/>
              </a:solidFill>
              <a:prstDash val="dash"/>
            </a:ln>
          </c:spPr>
          <c:marker>
            <c:symbol val="none"/>
          </c:marker>
          <c:dPt>
            <c:idx val="2"/>
            <c:bubble3D val="0"/>
            <c:spPr>
              <a:ln>
                <a:noFill/>
                <a:prstDash val="dash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57A2-4862-AC0A-0B1BBE9FD48A}"/>
              </c:ext>
            </c:extLst>
          </c:dPt>
          <c:dPt>
            <c:idx val="3"/>
            <c:bubble3D val="0"/>
            <c:spPr>
              <a:ln>
                <a:solidFill>
                  <a:srgbClr val="639B9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57A2-4862-AC0A-0B1BBE9FD48A}"/>
              </c:ext>
            </c:extLst>
          </c:dPt>
          <c:cat>
            <c:numRef>
              <c:f>'RP Charts'!$B$320:$L$320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'RP Charts'!$B$321:$L$321</c:f>
              <c:numCache>
                <c:formatCode>_(* #,##0_);_(* \(#,##0\);_(* "–"???_);_(* 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53.396873531666543</c:v>
                </c:pt>
                <c:pt idx="3">
                  <c:v>58.791560722812058</c:v>
                </c:pt>
                <c:pt idx="4">
                  <c:v>68.548800372699745</c:v>
                </c:pt>
                <c:pt idx="5">
                  <c:v>66.597266226124745</c:v>
                </c:pt>
                <c:pt idx="6">
                  <c:v>64.756623536660513</c:v>
                </c:pt>
                <c:pt idx="7">
                  <c:v>62.970222454272331</c:v>
                </c:pt>
                <c:pt idx="8">
                  <c:v>61.259325872635223</c:v>
                </c:pt>
                <c:pt idx="9">
                  <c:v>59.697350580136209</c:v>
                </c:pt>
                <c:pt idx="10">
                  <c:v>58.190855248171303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57A2-4862-AC0A-0B1BBE9FD48A}"/>
            </c:ext>
          </c:extLst>
        </c:ser>
        <c:ser>
          <c:idx val="2"/>
          <c:order val="2"/>
          <c:tx>
            <c:strRef>
              <c:f>'RP Charts'!$A$323</c:f>
              <c:strCache>
                <c:ptCount val="1"/>
                <c:pt idx="0">
                  <c:v>Combined (2016)</c:v>
                </c:pt>
              </c:strCache>
            </c:strRef>
          </c:tx>
          <c:spPr>
            <a:ln>
              <a:solidFill>
                <a:srgbClr val="BA0F2C"/>
              </a:solidFill>
            </a:ln>
          </c:spPr>
          <c:marker>
            <c:symbol val="none"/>
          </c:marker>
          <c:cat>
            <c:numRef>
              <c:f>'RP Charts'!$B$320:$L$320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'RP Charts'!$B$323:$L$323</c:f>
              <c:numCache>
                <c:formatCode>_(* #,##0_);_(* \(#,##0\);_(* "–"???_);_(* @_)</c:formatCode>
                <c:ptCount val="11"/>
                <c:pt idx="0">
                  <c:v>63.80804831859367</c:v>
                </c:pt>
                <c:pt idx="1">
                  <c:v>57.011836585264149</c:v>
                </c:pt>
                <c:pt idx="2">
                  <c:v>53.396873531666543</c:v>
                </c:pt>
                <c:pt idx="3">
                  <c:v>53.483325857951584</c:v>
                </c:pt>
                <c:pt idx="4">
                  <c:v>61.930097714087552</c:v>
                </c:pt>
                <c:pt idx="5">
                  <c:v>59.495769619101893</c:v>
                </c:pt>
                <c:pt idx="6">
                  <c:v>58.304645986348504</c:v>
                </c:pt>
                <c:pt idx="7">
                  <c:v>57.111323140340602</c:v>
                </c:pt>
                <c:pt idx="8">
                  <c:v>55.375157445288657</c:v>
                </c:pt>
                <c:pt idx="9">
                  <c:v>54.32858799974727</c:v>
                </c:pt>
                <c:pt idx="10">
                  <c:v>53.293795748856283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57A2-4862-AC0A-0B1BBE9FD4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8677504"/>
        <c:axId val="548679040"/>
      </c:lineChart>
      <c:catAx>
        <c:axId val="54867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noFill/>
          </a:ln>
        </c:spPr>
        <c:crossAx val="548679040"/>
        <c:crosses val="autoZero"/>
        <c:auto val="1"/>
        <c:lblAlgn val="ctr"/>
        <c:lblOffset val="100"/>
        <c:noMultiLvlLbl val="0"/>
      </c:catAx>
      <c:valAx>
        <c:axId val="548679040"/>
        <c:scaling>
          <c:orientation val="minMax"/>
          <c:min val="3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NZ"/>
                  <a:t>$/ICP (2016 real)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548677504"/>
        <c:crosses val="autoZero"/>
        <c:crossBetween val="midCat"/>
      </c:valAx>
      <c:spPr>
        <a:noFill/>
      </c:spPr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1839119409866299"/>
          <c:y val="5.7660558032029061E-2"/>
          <c:w val="0.52039972337482709"/>
          <c:h val="0.8110219580650487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E8946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C3A-409D-97FE-B64235386156}"/>
              </c:ext>
            </c:extLst>
          </c:dPt>
          <c:dPt>
            <c:idx val="1"/>
            <c:invertIfNegative val="0"/>
            <c:bubble3D val="0"/>
            <c:spPr>
              <a:solidFill>
                <a:srgbClr val="7EA0AE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C3A-409D-97FE-B64235386156}"/>
              </c:ext>
            </c:extLst>
          </c:dPt>
          <c:dPt>
            <c:idx val="2"/>
            <c:invertIfNegative val="0"/>
            <c:bubble3D val="0"/>
            <c:spPr>
              <a:solidFill>
                <a:srgbClr val="BA0F2C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C3A-409D-97FE-B64235386156}"/>
              </c:ext>
            </c:extLst>
          </c:dPt>
          <c:dPt>
            <c:idx val="4"/>
            <c:invertIfNegative val="0"/>
            <c:bubble3D val="0"/>
            <c:spPr>
              <a:solidFill>
                <a:srgbClr val="E8946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C3A-409D-97FE-B64235386156}"/>
              </c:ext>
            </c:extLst>
          </c:dPt>
          <c:dPt>
            <c:idx val="5"/>
            <c:invertIfNegative val="0"/>
            <c:bubble3D val="0"/>
            <c:spPr>
              <a:solidFill>
                <a:srgbClr val="7EA0AE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C3A-409D-97FE-B64235386156}"/>
              </c:ext>
            </c:extLst>
          </c:dPt>
          <c:dPt>
            <c:idx val="6"/>
            <c:invertIfNegative val="0"/>
            <c:bubble3D val="0"/>
            <c:spPr>
              <a:solidFill>
                <a:srgbClr val="BA0F2C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6C3A-409D-97FE-B64235386156}"/>
              </c:ext>
            </c:extLst>
          </c:dPt>
          <c:cat>
            <c:multiLvlStrRef>
              <c:f>'RP Charts'!$A$266:$B$272</c:f>
              <c:multiLvlStrCache>
                <c:ptCount val="7"/>
                <c:lvl>
                  <c:pt idx="0">
                    <c:v>Residential</c:v>
                  </c:pt>
                  <c:pt idx="1">
                    <c:v>Commercial</c:v>
                  </c:pt>
                  <c:pt idx="2">
                    <c:v>Industrial</c:v>
                  </c:pt>
                  <c:pt idx="4">
                    <c:v>Residential</c:v>
                  </c:pt>
                  <c:pt idx="5">
                    <c:v>Commercial</c:v>
                  </c:pt>
                  <c:pt idx="6">
                    <c:v>Industrial</c:v>
                  </c:pt>
                </c:lvl>
                <c:lvl>
                  <c:pt idx="0">
                    <c:v>Fixed</c:v>
                  </c:pt>
                  <c:pt idx="4">
                    <c:v>Variable</c:v>
                  </c:pt>
                </c:lvl>
              </c:multiLvlStrCache>
            </c:multiLvlStrRef>
          </c:cat>
          <c:val>
            <c:numRef>
              <c:f>'RP Charts'!$C$266:$C$272</c:f>
              <c:numCache>
                <c:formatCode>_(* #,##0.0%_);_(* \(#,##0.0%\);_(* "–"??_);_(* @_)</c:formatCode>
                <c:ptCount val="7"/>
                <c:pt idx="0">
                  <c:v>7.5667614201522237E-3</c:v>
                </c:pt>
                <c:pt idx="1">
                  <c:v>1.3928288366518382E-2</c:v>
                </c:pt>
                <c:pt idx="2">
                  <c:v>-4.9497794831267816E-2</c:v>
                </c:pt>
                <c:pt idx="4">
                  <c:v>-9.1912412101424756E-4</c:v>
                </c:pt>
                <c:pt idx="5">
                  <c:v>8.1455009136347734E-2</c:v>
                </c:pt>
                <c:pt idx="6">
                  <c:v>-1.8764885042724666E-3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6C3A-409D-97FE-B642353861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axId val="548717312"/>
        <c:axId val="548718848"/>
      </c:barChart>
      <c:catAx>
        <c:axId val="54871731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crossAx val="548718848"/>
        <c:crosses val="autoZero"/>
        <c:auto val="1"/>
        <c:lblAlgn val="ctr"/>
        <c:lblOffset val="100"/>
        <c:noMultiLvlLbl val="0"/>
      </c:catAx>
      <c:valAx>
        <c:axId val="548718848"/>
        <c:scaling>
          <c:orientation val="minMax"/>
          <c:max val="0.15000000000000002"/>
          <c:min val="-0.1"/>
        </c:scaling>
        <c:delete val="0"/>
        <c:axPos val="b"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548717312"/>
        <c:crosses val="autoZero"/>
        <c:crossBetween val="between"/>
        <c:majorUnit val="5.000000000000001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1839119409866299"/>
          <c:y val="5.7660558032029061E-2"/>
          <c:w val="0.52039972337482709"/>
          <c:h val="0.8110219580650487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E8946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2F6-438C-97A0-3D27051122E0}"/>
              </c:ext>
            </c:extLst>
          </c:dPt>
          <c:dPt>
            <c:idx val="1"/>
            <c:invertIfNegative val="0"/>
            <c:bubble3D val="0"/>
            <c:spPr>
              <a:solidFill>
                <a:srgbClr val="7EA0AE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2F6-438C-97A0-3D27051122E0}"/>
              </c:ext>
            </c:extLst>
          </c:dPt>
          <c:dPt>
            <c:idx val="2"/>
            <c:invertIfNegative val="0"/>
            <c:bubble3D val="0"/>
            <c:spPr>
              <a:solidFill>
                <a:srgbClr val="BA0F2C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2F6-438C-97A0-3D27051122E0}"/>
              </c:ext>
            </c:extLst>
          </c:dPt>
          <c:dPt>
            <c:idx val="4"/>
            <c:invertIfNegative val="0"/>
            <c:bubble3D val="0"/>
            <c:spPr>
              <a:solidFill>
                <a:srgbClr val="E8946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2F6-438C-97A0-3D27051122E0}"/>
              </c:ext>
            </c:extLst>
          </c:dPt>
          <c:dPt>
            <c:idx val="5"/>
            <c:invertIfNegative val="0"/>
            <c:bubble3D val="0"/>
            <c:spPr>
              <a:solidFill>
                <a:srgbClr val="7EA0AE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2F6-438C-97A0-3D27051122E0}"/>
              </c:ext>
            </c:extLst>
          </c:dPt>
          <c:dPt>
            <c:idx val="6"/>
            <c:invertIfNegative val="0"/>
            <c:bubble3D val="0"/>
            <c:spPr>
              <a:solidFill>
                <a:srgbClr val="BA0F2C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2F6-438C-97A0-3D27051122E0}"/>
              </c:ext>
            </c:extLst>
          </c:dPt>
          <c:cat>
            <c:multiLvlStrRef>
              <c:f>'RP Charts'!$A$251:$B$257</c:f>
              <c:multiLvlStrCache>
                <c:ptCount val="7"/>
                <c:lvl>
                  <c:pt idx="0">
                    <c:v>Residential</c:v>
                  </c:pt>
                  <c:pt idx="1">
                    <c:v>Commercial</c:v>
                  </c:pt>
                  <c:pt idx="2">
                    <c:v>Industrial</c:v>
                  </c:pt>
                  <c:pt idx="4">
                    <c:v>Residential</c:v>
                  </c:pt>
                  <c:pt idx="5">
                    <c:v>Commercial</c:v>
                  </c:pt>
                  <c:pt idx="6">
                    <c:v>Industrial</c:v>
                  </c:pt>
                </c:lvl>
                <c:lvl>
                  <c:pt idx="0">
                    <c:v>Fixed</c:v>
                  </c:pt>
                  <c:pt idx="4">
                    <c:v>Variable</c:v>
                  </c:pt>
                </c:lvl>
              </c:multiLvlStrCache>
            </c:multiLvlStrRef>
          </c:cat>
          <c:val>
            <c:numRef>
              <c:f>'RP Charts'!$C$251:$C$257</c:f>
              <c:numCache>
                <c:formatCode>_(* #,##0.0%_);_(* \(#,##0.0%\);_(* "–"??_);_(* @_)</c:formatCode>
                <c:ptCount val="7"/>
                <c:pt idx="0">
                  <c:v>2.6760756360710847E-2</c:v>
                </c:pt>
                <c:pt idx="1">
                  <c:v>1.8507349873730483E-2</c:v>
                </c:pt>
                <c:pt idx="2">
                  <c:v>-1.305484773955079E-2</c:v>
                </c:pt>
                <c:pt idx="4">
                  <c:v>1.5731997650656027E-2</c:v>
                </c:pt>
                <c:pt idx="5">
                  <c:v>3.7769324302567409E-2</c:v>
                </c:pt>
                <c:pt idx="6">
                  <c:v>3.0912388400749835E-2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72F6-438C-97A0-3D2705112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axId val="548756864"/>
        <c:axId val="548762752"/>
      </c:barChart>
      <c:catAx>
        <c:axId val="54875686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crossAx val="548762752"/>
        <c:crosses val="autoZero"/>
        <c:auto val="1"/>
        <c:lblAlgn val="ctr"/>
        <c:lblOffset val="100"/>
        <c:noMultiLvlLbl val="0"/>
      </c:catAx>
      <c:valAx>
        <c:axId val="548762752"/>
        <c:scaling>
          <c:orientation val="minMax"/>
          <c:max val="6.0000000000000012E-2"/>
          <c:min val="-4.0000000000000008E-2"/>
        </c:scaling>
        <c:delete val="0"/>
        <c:axPos val="b"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548756864"/>
        <c:crosses val="autoZero"/>
        <c:crossBetween val="between"/>
        <c:majorUnit val="2.0000000000000004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1839119409866299"/>
          <c:y val="5.7660558032029061E-2"/>
          <c:w val="0.52039972337482709"/>
          <c:h val="0.8110219580650487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E8946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4BC-4C43-B58F-39404CA246CE}"/>
              </c:ext>
            </c:extLst>
          </c:dPt>
          <c:dPt>
            <c:idx val="1"/>
            <c:invertIfNegative val="0"/>
            <c:bubble3D val="0"/>
            <c:spPr>
              <a:solidFill>
                <a:srgbClr val="7EA0AE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4BC-4C43-B58F-39404CA246CE}"/>
              </c:ext>
            </c:extLst>
          </c:dPt>
          <c:dPt>
            <c:idx val="2"/>
            <c:invertIfNegative val="0"/>
            <c:bubble3D val="0"/>
            <c:spPr>
              <a:solidFill>
                <a:srgbClr val="BA0F2C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4BC-4C43-B58F-39404CA246CE}"/>
              </c:ext>
            </c:extLst>
          </c:dPt>
          <c:dPt>
            <c:idx val="4"/>
            <c:invertIfNegative val="0"/>
            <c:bubble3D val="0"/>
            <c:spPr>
              <a:solidFill>
                <a:srgbClr val="E8946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4BC-4C43-B58F-39404CA246CE}"/>
              </c:ext>
            </c:extLst>
          </c:dPt>
          <c:dPt>
            <c:idx val="5"/>
            <c:invertIfNegative val="0"/>
            <c:bubble3D val="0"/>
            <c:spPr>
              <a:solidFill>
                <a:srgbClr val="7EA0AE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4BC-4C43-B58F-39404CA246CE}"/>
              </c:ext>
            </c:extLst>
          </c:dPt>
          <c:dPt>
            <c:idx val="6"/>
            <c:invertIfNegative val="0"/>
            <c:bubble3D val="0"/>
            <c:spPr>
              <a:solidFill>
                <a:srgbClr val="BA0F2C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A4BC-4C43-B58F-39404CA246CE}"/>
              </c:ext>
            </c:extLst>
          </c:dPt>
          <c:cat>
            <c:multiLvlStrRef>
              <c:f>'RP Charts'!$A$236:$B$242</c:f>
              <c:multiLvlStrCache>
                <c:ptCount val="7"/>
                <c:lvl>
                  <c:pt idx="0">
                    <c:v>Residential</c:v>
                  </c:pt>
                  <c:pt idx="1">
                    <c:v>Commercial</c:v>
                  </c:pt>
                  <c:pt idx="2">
                    <c:v>Industrial</c:v>
                  </c:pt>
                  <c:pt idx="4">
                    <c:v>Residential</c:v>
                  </c:pt>
                  <c:pt idx="5">
                    <c:v>Commercial</c:v>
                  </c:pt>
                  <c:pt idx="6">
                    <c:v>Industrial</c:v>
                  </c:pt>
                </c:lvl>
                <c:lvl>
                  <c:pt idx="0">
                    <c:v>Fixed</c:v>
                  </c:pt>
                  <c:pt idx="4">
                    <c:v>Variable</c:v>
                  </c:pt>
                </c:lvl>
              </c:multiLvlStrCache>
            </c:multiLvlStrRef>
          </c:cat>
          <c:val>
            <c:numRef>
              <c:f>'RP Charts'!$C$236:$C$242</c:f>
              <c:numCache>
                <c:formatCode>_(* #,##0.0%_);_(* \(#,##0.0%\);_(* "–"??_);_(* @_)</c:formatCode>
                <c:ptCount val="7"/>
                <c:pt idx="0">
                  <c:v>-1.3355882408286335E-2</c:v>
                </c:pt>
                <c:pt idx="1">
                  <c:v>1.361428781369689E-3</c:v>
                </c:pt>
                <c:pt idx="2">
                  <c:v>2.4303441491644096E-2</c:v>
                </c:pt>
                <c:pt idx="4">
                  <c:v>3.4660747125208058E-3</c:v>
                </c:pt>
                <c:pt idx="5">
                  <c:v>9.1212376612563872E-3</c:v>
                </c:pt>
                <c:pt idx="6">
                  <c:v>3.9778631753125238E-2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A4BC-4C43-B58F-39404CA24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axId val="548792576"/>
        <c:axId val="565669888"/>
      </c:barChart>
      <c:catAx>
        <c:axId val="54879257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crossAx val="565669888"/>
        <c:crosses val="autoZero"/>
        <c:auto val="1"/>
        <c:lblAlgn val="ctr"/>
        <c:lblOffset val="100"/>
        <c:noMultiLvlLbl val="0"/>
      </c:catAx>
      <c:valAx>
        <c:axId val="565669888"/>
        <c:scaling>
          <c:orientation val="minMax"/>
        </c:scaling>
        <c:delete val="0"/>
        <c:axPos val="b"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548792576"/>
        <c:crosses val="autoZero"/>
        <c:crossBetween val="between"/>
        <c:majorUnit val="1.0000000000000002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1839119409866299"/>
          <c:y val="5.7660558032029061E-2"/>
          <c:w val="0.52039972337482709"/>
          <c:h val="0.8110219580650487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E8946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382-4C4B-83D1-A2DDA4BA9C72}"/>
              </c:ext>
            </c:extLst>
          </c:dPt>
          <c:dPt>
            <c:idx val="1"/>
            <c:invertIfNegative val="0"/>
            <c:bubble3D val="0"/>
            <c:spPr>
              <a:solidFill>
                <a:srgbClr val="7EA0AE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382-4C4B-83D1-A2DDA4BA9C72}"/>
              </c:ext>
            </c:extLst>
          </c:dPt>
          <c:dPt>
            <c:idx val="2"/>
            <c:invertIfNegative val="0"/>
            <c:bubble3D val="0"/>
            <c:spPr>
              <a:solidFill>
                <a:srgbClr val="BA0F2C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382-4C4B-83D1-A2DDA4BA9C72}"/>
              </c:ext>
            </c:extLst>
          </c:dPt>
          <c:dPt>
            <c:idx val="4"/>
            <c:invertIfNegative val="0"/>
            <c:bubble3D val="0"/>
            <c:spPr>
              <a:solidFill>
                <a:srgbClr val="E8946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382-4C4B-83D1-A2DDA4BA9C72}"/>
              </c:ext>
            </c:extLst>
          </c:dPt>
          <c:dPt>
            <c:idx val="5"/>
            <c:invertIfNegative val="0"/>
            <c:bubble3D val="0"/>
            <c:spPr>
              <a:solidFill>
                <a:srgbClr val="7EA0AE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382-4C4B-83D1-A2DDA4BA9C72}"/>
              </c:ext>
            </c:extLst>
          </c:dPt>
          <c:dPt>
            <c:idx val="6"/>
            <c:invertIfNegative val="0"/>
            <c:bubble3D val="0"/>
            <c:spPr>
              <a:solidFill>
                <a:srgbClr val="BA0F2C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6382-4C4B-83D1-A2DDA4BA9C72}"/>
              </c:ext>
            </c:extLst>
          </c:dPt>
          <c:cat>
            <c:multiLvlStrRef>
              <c:f>'RP Charts'!$A$221:$B$227</c:f>
              <c:multiLvlStrCache>
                <c:ptCount val="7"/>
                <c:lvl>
                  <c:pt idx="0">
                    <c:v>Residential</c:v>
                  </c:pt>
                  <c:pt idx="1">
                    <c:v>Commercial</c:v>
                  </c:pt>
                  <c:pt idx="2">
                    <c:v>Industrial</c:v>
                  </c:pt>
                  <c:pt idx="4">
                    <c:v>Residential</c:v>
                  </c:pt>
                  <c:pt idx="5">
                    <c:v>Commercial</c:v>
                  </c:pt>
                  <c:pt idx="6">
                    <c:v>Industrial</c:v>
                  </c:pt>
                </c:lvl>
                <c:lvl>
                  <c:pt idx="0">
                    <c:v>Fixed</c:v>
                  </c:pt>
                  <c:pt idx="4">
                    <c:v>Variable</c:v>
                  </c:pt>
                </c:lvl>
              </c:multiLvlStrCache>
            </c:multiLvlStrRef>
          </c:cat>
          <c:val>
            <c:numRef>
              <c:f>'RP Charts'!$C$221:$C$227</c:f>
              <c:numCache>
                <c:formatCode>_(* #,##0.0%_);_(* \(#,##0.0%\);_(* "–"??_);_(* @_)</c:formatCode>
                <c:ptCount val="7"/>
                <c:pt idx="0">
                  <c:v>5.8692139086420347E-3</c:v>
                </c:pt>
                <c:pt idx="1">
                  <c:v>9.4808969294695178E-3</c:v>
                </c:pt>
                <c:pt idx="2">
                  <c:v>-1.1611901691113258E-2</c:v>
                </c:pt>
                <c:pt idx="4">
                  <c:v>6.2654140904090383E-3</c:v>
                </c:pt>
                <c:pt idx="5">
                  <c:v>8.1728954436712797E-3</c:v>
                </c:pt>
                <c:pt idx="6">
                  <c:v>-2.6867436974967851E-2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6382-4C4B-83D1-A2DDA4BA9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axId val="566809728"/>
        <c:axId val="566811264"/>
      </c:barChart>
      <c:catAx>
        <c:axId val="56680972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crossAx val="566811264"/>
        <c:crosses val="autoZero"/>
        <c:auto val="1"/>
        <c:lblAlgn val="ctr"/>
        <c:lblOffset val="100"/>
        <c:noMultiLvlLbl val="0"/>
      </c:catAx>
      <c:valAx>
        <c:axId val="566811264"/>
        <c:scaling>
          <c:orientation val="minMax"/>
        </c:scaling>
        <c:delete val="0"/>
        <c:axPos val="b"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566809728"/>
        <c:crosses val="autoZero"/>
        <c:crossBetween val="between"/>
        <c:majorUnit val="1.0000000000000002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'RP Charts'!$B$205</c:f>
              <c:strCache>
                <c:ptCount val="1"/>
                <c:pt idx="0">
                  <c:v>2012 DPP</c:v>
                </c:pt>
              </c:strCache>
            </c:strRef>
          </c:tx>
          <c:spPr>
            <a:solidFill>
              <a:srgbClr val="7EA0AE"/>
            </a:solidFill>
          </c:spPr>
          <c:invertIfNegative val="0"/>
          <c:cat>
            <c:strRef>
              <c:f>'RP Charts'!$A$206:$A$208</c:f>
              <c:strCache>
                <c:ptCount val="3"/>
                <c:pt idx="0">
                  <c:v>Residential</c:v>
                </c:pt>
                <c:pt idx="1">
                  <c:v>Commercial</c:v>
                </c:pt>
                <c:pt idx="2">
                  <c:v>Industrial</c:v>
                </c:pt>
              </c:strCache>
            </c:strRef>
          </c:cat>
          <c:val>
            <c:numRef>
              <c:f>'RP Charts'!$B$206:$B$208</c:f>
              <c:numCache>
                <c:formatCode>_(* #,##0.0%_);_(* \(#,##0.0%\);_(* "–"??_);_(* @_)</c:formatCode>
                <c:ptCount val="3"/>
                <c:pt idx="0">
                  <c:v>5.9999999999999993E-3</c:v>
                </c:pt>
                <c:pt idx="1">
                  <c:v>8.1749999999999982E-3</c:v>
                </c:pt>
                <c:pt idx="2">
                  <c:v>1.325E-2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91-494F-BCF9-1667055D96D1}"/>
            </c:ext>
          </c:extLst>
        </c:ser>
        <c:ser>
          <c:idx val="1"/>
          <c:order val="1"/>
          <c:tx>
            <c:strRef>
              <c:f>'RP Charts'!$C$205</c:f>
              <c:strCache>
                <c:ptCount val="1"/>
                <c:pt idx="0">
                  <c:v>2017 DPP</c:v>
                </c:pt>
              </c:strCache>
            </c:strRef>
          </c:tx>
          <c:spPr>
            <a:solidFill>
              <a:srgbClr val="BA0F2C"/>
            </a:solidFill>
          </c:spPr>
          <c:invertIfNegative val="0"/>
          <c:cat>
            <c:strRef>
              <c:f>'RP Charts'!$A$206:$A$208</c:f>
              <c:strCache>
                <c:ptCount val="3"/>
                <c:pt idx="0">
                  <c:v>Residential</c:v>
                </c:pt>
                <c:pt idx="1">
                  <c:v>Commercial</c:v>
                </c:pt>
                <c:pt idx="2">
                  <c:v>Industrial</c:v>
                </c:pt>
              </c:strCache>
            </c:strRef>
          </c:cat>
          <c:val>
            <c:numRef>
              <c:f>'RP Charts'!$C$206:$C$208</c:f>
              <c:numCache>
                <c:formatCode>_(* #,##0.0%_);_(* \(#,##0.0%\);_(* "–"??_);_(* @_)</c:formatCode>
                <c:ptCount val="3"/>
                <c:pt idx="0">
                  <c:v>1.006916318252471E-2</c:v>
                </c:pt>
                <c:pt idx="1">
                  <c:v>1.1745264005622813E-2</c:v>
                </c:pt>
                <c:pt idx="2">
                  <c:v>1.3180843759566852E-2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F91-494F-BCF9-1667055D9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axId val="567320960"/>
        <c:axId val="567322496"/>
      </c:barChart>
      <c:catAx>
        <c:axId val="5673209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noFill/>
          </a:ln>
        </c:spPr>
        <c:crossAx val="567322496"/>
        <c:crosses val="autoZero"/>
        <c:auto val="1"/>
        <c:lblAlgn val="ctr"/>
        <c:lblOffset val="100"/>
        <c:noMultiLvlLbl val="0"/>
      </c:catAx>
      <c:valAx>
        <c:axId val="567322496"/>
        <c:scaling>
          <c:orientation val="minMax"/>
        </c:scaling>
        <c:delete val="0"/>
        <c:axPos val="b"/>
        <c:numFmt formatCode="0.0%" sourceLinked="0"/>
        <c:majorTickMark val="out"/>
        <c:minorTickMark val="none"/>
        <c:tickLblPos val="nextTo"/>
        <c:spPr>
          <a:ln>
            <a:noFill/>
          </a:ln>
        </c:spPr>
        <c:crossAx val="5673209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'RP Charts'!$A$174</c:f>
              <c:strCache>
                <c:ptCount val="1"/>
                <c:pt idx="0">
                  <c:v>Connection</c:v>
                </c:pt>
              </c:strCache>
            </c:strRef>
          </c:tx>
          <c:spPr>
            <a:solidFill>
              <a:srgbClr val="7EA0AE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'RP Charts'!$B$173:$E$173</c:f>
              <c:strCache>
                <c:ptCount val="4"/>
                <c:pt idx="0">
                  <c:v>Powerco</c:v>
                </c:pt>
                <c:pt idx="1">
                  <c:v>GasNet</c:v>
                </c:pt>
                <c:pt idx="2">
                  <c:v>First Gas</c:v>
                </c:pt>
                <c:pt idx="3">
                  <c:v>Vector</c:v>
                </c:pt>
              </c:strCache>
            </c:strRef>
          </c:cat>
          <c:val>
            <c:numRef>
              <c:f>'RP Charts'!$B$174:$E$174</c:f>
              <c:numCache>
                <c:formatCode>_(* #,##0.0%_);_(* \(#,##0.0%\);_(* "–"??_);_(* @_)</c:formatCode>
                <c:ptCount val="4"/>
                <c:pt idx="0">
                  <c:v>0.35367611725132148</c:v>
                </c:pt>
                <c:pt idx="1">
                  <c:v>1</c:v>
                </c:pt>
                <c:pt idx="2">
                  <c:v>0.44030066493206127</c:v>
                </c:pt>
                <c:pt idx="3">
                  <c:v>0.56416252557731661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A4-4548-9FEF-D100AF1DFFF2}"/>
            </c:ext>
          </c:extLst>
        </c:ser>
        <c:ser>
          <c:idx val="1"/>
          <c:order val="1"/>
          <c:tx>
            <c:strRef>
              <c:f>'RP Charts'!$A$175</c:f>
              <c:strCache>
                <c:ptCount val="1"/>
                <c:pt idx="0">
                  <c:v>Quantity of Gas</c:v>
                </c:pt>
              </c:strCache>
            </c:strRef>
          </c:tx>
          <c:spPr>
            <a:solidFill>
              <a:srgbClr val="BA0F2C"/>
            </a:solidFill>
          </c:spPr>
          <c:invertIfNegative val="0"/>
          <c:dLbls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A4-4548-9FEF-D100AF1DFFF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'RP Charts'!$B$173:$E$173</c:f>
              <c:strCache>
                <c:ptCount val="4"/>
                <c:pt idx="0">
                  <c:v>Powerco</c:v>
                </c:pt>
                <c:pt idx="1">
                  <c:v>GasNet</c:v>
                </c:pt>
                <c:pt idx="2">
                  <c:v>First Gas</c:v>
                </c:pt>
                <c:pt idx="3">
                  <c:v>Vector</c:v>
                </c:pt>
              </c:strCache>
            </c:strRef>
          </c:cat>
          <c:val>
            <c:numRef>
              <c:f>'RP Charts'!$B$175:$E$175</c:f>
              <c:numCache>
                <c:formatCode>_(* #,##0.0%_);_(* \(#,##0.0%\);_(* "–"??_);_(* @_)</c:formatCode>
                <c:ptCount val="4"/>
                <c:pt idx="0">
                  <c:v>0.64632388274867847</c:v>
                </c:pt>
                <c:pt idx="1">
                  <c:v>0</c:v>
                </c:pt>
                <c:pt idx="2">
                  <c:v>0.55969933506793867</c:v>
                </c:pt>
                <c:pt idx="3">
                  <c:v>0.43583747442268345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AA4-4548-9FEF-D100AF1DF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567378688"/>
        <c:axId val="567380224"/>
      </c:barChart>
      <c:catAx>
        <c:axId val="567378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567380224"/>
        <c:crosses val="autoZero"/>
        <c:auto val="1"/>
        <c:lblAlgn val="ctr"/>
        <c:lblOffset val="100"/>
        <c:noMultiLvlLbl val="0"/>
      </c:catAx>
      <c:valAx>
        <c:axId val="567380224"/>
        <c:scaling>
          <c:orientation val="minMax"/>
          <c:max val="1"/>
          <c:min val="0"/>
        </c:scaling>
        <c:delete val="1"/>
        <c:axPos val="b"/>
        <c:numFmt formatCode="0%" sourceLinked="0"/>
        <c:majorTickMark val="out"/>
        <c:minorTickMark val="none"/>
        <c:tickLblPos val="nextTo"/>
        <c:crossAx val="567378688"/>
        <c:crosses val="autoZero"/>
        <c:crossBetween val="between"/>
        <c:majorUnit val="0.25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'RP Charts'!$A$159</c:f>
              <c:strCache>
                <c:ptCount val="1"/>
                <c:pt idx="0">
                  <c:v>Connection</c:v>
                </c:pt>
              </c:strCache>
            </c:strRef>
          </c:tx>
          <c:spPr>
            <a:solidFill>
              <a:srgbClr val="7EA0AE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'RP Charts'!$B$158:$E$158</c:f>
              <c:strCache>
                <c:ptCount val="4"/>
                <c:pt idx="0">
                  <c:v>Powerco</c:v>
                </c:pt>
                <c:pt idx="1">
                  <c:v>GasNet</c:v>
                </c:pt>
                <c:pt idx="2">
                  <c:v>First Gas</c:v>
                </c:pt>
                <c:pt idx="3">
                  <c:v>Vector</c:v>
                </c:pt>
              </c:strCache>
            </c:strRef>
          </c:cat>
          <c:val>
            <c:numRef>
              <c:f>'RP Charts'!$B$159:$E$159</c:f>
              <c:numCache>
                <c:formatCode>_(* #,##0.0%_);_(* \(#,##0.0%\);_(* "–"??_);_(* @_)</c:formatCode>
                <c:ptCount val="4"/>
                <c:pt idx="0">
                  <c:v>0.28818727254844101</c:v>
                </c:pt>
                <c:pt idx="1">
                  <c:v>0.16287878787878787</c:v>
                </c:pt>
                <c:pt idx="2">
                  <c:v>0.2745932796107648</c:v>
                </c:pt>
                <c:pt idx="3">
                  <c:v>0.2372648003671409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8A-4971-8503-0271EEDA59EA}"/>
            </c:ext>
          </c:extLst>
        </c:ser>
        <c:ser>
          <c:idx val="1"/>
          <c:order val="1"/>
          <c:tx>
            <c:strRef>
              <c:f>'RP Charts'!$A$160</c:f>
              <c:strCache>
                <c:ptCount val="1"/>
                <c:pt idx="0">
                  <c:v>Quantity of Gas</c:v>
                </c:pt>
              </c:strCache>
            </c:strRef>
          </c:tx>
          <c:spPr>
            <a:solidFill>
              <a:srgbClr val="BA0F2C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'RP Charts'!$B$158:$E$158</c:f>
              <c:strCache>
                <c:ptCount val="4"/>
                <c:pt idx="0">
                  <c:v>Powerco</c:v>
                </c:pt>
                <c:pt idx="1">
                  <c:v>GasNet</c:v>
                </c:pt>
                <c:pt idx="2">
                  <c:v>First Gas</c:v>
                </c:pt>
                <c:pt idx="3">
                  <c:v>Vector</c:v>
                </c:pt>
              </c:strCache>
            </c:strRef>
          </c:cat>
          <c:val>
            <c:numRef>
              <c:f>'RP Charts'!$B$160:$E$160</c:f>
              <c:numCache>
                <c:formatCode>_(* #,##0.0%_);_(* \(#,##0.0%\);_(* "–"??_);_(* @_)</c:formatCode>
                <c:ptCount val="4"/>
                <c:pt idx="0">
                  <c:v>0.71181272745155899</c:v>
                </c:pt>
                <c:pt idx="1">
                  <c:v>0.83712121212121215</c:v>
                </c:pt>
                <c:pt idx="2">
                  <c:v>0.72540672038923526</c:v>
                </c:pt>
                <c:pt idx="3">
                  <c:v>0.76273519963285907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58A-4971-8503-0271EEDA5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567427456"/>
        <c:axId val="567428992"/>
      </c:barChart>
      <c:catAx>
        <c:axId val="567427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567428992"/>
        <c:crosses val="autoZero"/>
        <c:auto val="1"/>
        <c:lblAlgn val="ctr"/>
        <c:lblOffset val="100"/>
        <c:noMultiLvlLbl val="0"/>
      </c:catAx>
      <c:valAx>
        <c:axId val="567428992"/>
        <c:scaling>
          <c:orientation val="minMax"/>
          <c:max val="1"/>
          <c:min val="0"/>
        </c:scaling>
        <c:delete val="1"/>
        <c:axPos val="b"/>
        <c:numFmt formatCode="0%" sourceLinked="0"/>
        <c:majorTickMark val="out"/>
        <c:minorTickMark val="none"/>
        <c:tickLblPos val="nextTo"/>
        <c:crossAx val="5674274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'RP Charts'!$A$130</c:f>
              <c:strCache>
                <c:ptCount val="1"/>
                <c:pt idx="0">
                  <c:v>Residential</c:v>
                </c:pt>
              </c:strCache>
            </c:strRef>
          </c:tx>
          <c:spPr>
            <a:solidFill>
              <a:srgbClr val="BA0F2C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'RP Charts'!$B$129:$E$129</c:f>
              <c:strCache>
                <c:ptCount val="4"/>
                <c:pt idx="0">
                  <c:v>Powerco</c:v>
                </c:pt>
                <c:pt idx="1">
                  <c:v>GasNet</c:v>
                </c:pt>
                <c:pt idx="2">
                  <c:v>First Gas</c:v>
                </c:pt>
                <c:pt idx="3">
                  <c:v>Vector</c:v>
                </c:pt>
              </c:strCache>
            </c:strRef>
          </c:cat>
          <c:val>
            <c:numRef>
              <c:f>'RP Charts'!$B$130:$E$130</c:f>
              <c:numCache>
                <c:formatCode>_(* #,##0.0%_);_(* \(#,##0.0%\);_(* "–"??_);_(* @_)</c:formatCode>
                <c:ptCount val="4"/>
                <c:pt idx="0">
                  <c:v>0.71677900104757575</c:v>
                </c:pt>
                <c:pt idx="1">
                  <c:v>0.75478186116483992</c:v>
                </c:pt>
                <c:pt idx="2">
                  <c:v>0.61219521619846207</c:v>
                </c:pt>
                <c:pt idx="3">
                  <c:v>0.55257961233919362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3A-4FD8-8603-F1974AC1116E}"/>
            </c:ext>
          </c:extLst>
        </c:ser>
        <c:ser>
          <c:idx val="1"/>
          <c:order val="1"/>
          <c:tx>
            <c:strRef>
              <c:f>'RP Charts'!$A$131</c:f>
              <c:strCache>
                <c:ptCount val="1"/>
                <c:pt idx="0">
                  <c:v>Commercial</c:v>
                </c:pt>
              </c:strCache>
            </c:strRef>
          </c:tx>
          <c:spPr>
            <a:solidFill>
              <a:srgbClr val="E89466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'RP Charts'!$B$129:$E$129</c:f>
              <c:strCache>
                <c:ptCount val="4"/>
                <c:pt idx="0">
                  <c:v>Powerco</c:v>
                </c:pt>
                <c:pt idx="1">
                  <c:v>GasNet</c:v>
                </c:pt>
                <c:pt idx="2">
                  <c:v>First Gas</c:v>
                </c:pt>
                <c:pt idx="3">
                  <c:v>Vector</c:v>
                </c:pt>
              </c:strCache>
            </c:strRef>
          </c:cat>
          <c:val>
            <c:numRef>
              <c:f>'RP Charts'!$B$131:$E$131</c:f>
              <c:numCache>
                <c:formatCode>_(* #,##0.0%_);_(* \(#,##0.0%\);_(* "–"??_);_(* @_)</c:formatCode>
                <c:ptCount val="4"/>
                <c:pt idx="0">
                  <c:v>0.20095665408258059</c:v>
                </c:pt>
                <c:pt idx="1">
                  <c:v>0.1702127659574468</c:v>
                </c:pt>
                <c:pt idx="2">
                  <c:v>0.2541442868735268</c:v>
                </c:pt>
                <c:pt idx="3">
                  <c:v>0.25065664602465537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73A-4FD8-8603-F1974AC1116E}"/>
            </c:ext>
          </c:extLst>
        </c:ser>
        <c:ser>
          <c:idx val="2"/>
          <c:order val="2"/>
          <c:tx>
            <c:strRef>
              <c:f>'RP Charts'!$A$132</c:f>
              <c:strCache>
                <c:ptCount val="1"/>
                <c:pt idx="0">
                  <c:v>Industrial</c:v>
                </c:pt>
              </c:strCache>
            </c:strRef>
          </c:tx>
          <c:spPr>
            <a:solidFill>
              <a:srgbClr val="7EA0AE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'RP Charts'!$B$129:$E$129</c:f>
              <c:strCache>
                <c:ptCount val="4"/>
                <c:pt idx="0">
                  <c:v>Powerco</c:v>
                </c:pt>
                <c:pt idx="1">
                  <c:v>GasNet</c:v>
                </c:pt>
                <c:pt idx="2">
                  <c:v>First Gas</c:v>
                </c:pt>
                <c:pt idx="3">
                  <c:v>Vector</c:v>
                </c:pt>
              </c:strCache>
            </c:strRef>
          </c:cat>
          <c:val>
            <c:numRef>
              <c:f>'RP Charts'!$B$132:$E$132</c:f>
              <c:numCache>
                <c:formatCode>_(* #,##0.0%_);_(* \(#,##0.0%\);_(* "–"??_);_(* @_)</c:formatCode>
                <c:ptCount val="4"/>
                <c:pt idx="0">
                  <c:v>8.2264344869843659E-2</c:v>
                </c:pt>
                <c:pt idx="1">
                  <c:v>7.5005372877713306E-2</c:v>
                </c:pt>
                <c:pt idx="2">
                  <c:v>0.13366049692801113</c:v>
                </c:pt>
                <c:pt idx="3">
                  <c:v>0.19676374163615101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73A-4FD8-8603-F1974AC11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67469568"/>
        <c:axId val="567471104"/>
      </c:barChart>
      <c:catAx>
        <c:axId val="5674695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567471104"/>
        <c:crosses val="autoZero"/>
        <c:auto val="1"/>
        <c:lblAlgn val="ctr"/>
        <c:lblOffset val="100"/>
        <c:noMultiLvlLbl val="0"/>
      </c:catAx>
      <c:valAx>
        <c:axId val="567471104"/>
        <c:scaling>
          <c:orientation val="minMax"/>
          <c:max val="1"/>
        </c:scaling>
        <c:delete val="1"/>
        <c:axPos val="b"/>
        <c:numFmt formatCode="0%" sourceLinked="0"/>
        <c:majorTickMark val="out"/>
        <c:minorTickMark val="none"/>
        <c:tickLblPos val="nextTo"/>
        <c:crossAx val="56746956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577B8A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EB9-46E5-868A-AED7343CB304}"/>
              </c:ext>
            </c:extLst>
          </c:dPt>
          <c:dPt>
            <c:idx val="1"/>
            <c:invertIfNegative val="0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EB9-46E5-868A-AED7343CB304}"/>
              </c:ext>
            </c:extLst>
          </c:dPt>
          <c:dPt>
            <c:idx val="2"/>
            <c:invertIfNegative val="0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EB9-46E5-868A-AED7343CB304}"/>
              </c:ext>
            </c:extLst>
          </c:dPt>
          <c:dPt>
            <c:idx val="3"/>
            <c:invertIfNegative val="0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EB9-46E5-868A-AED7343CB304}"/>
              </c:ext>
            </c:extLst>
          </c:dPt>
          <c:dPt>
            <c:idx val="4"/>
            <c:invertIfNegative val="0"/>
            <c:bubble3D val="0"/>
            <c:spPr>
              <a:solidFill>
                <a:srgbClr val="577B8A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EB9-46E5-868A-AED7343CB304}"/>
              </c:ext>
            </c:extLst>
          </c:dPt>
          <c:dPt>
            <c:idx val="5"/>
            <c:invertIfNegative val="0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EB9-46E5-868A-AED7343CB304}"/>
              </c:ext>
            </c:extLst>
          </c:dPt>
          <c:dPt>
            <c:idx val="6"/>
            <c:invertIfNegative val="0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5EB9-46E5-868A-AED7343CB304}"/>
              </c:ext>
            </c:extLst>
          </c:dPt>
          <c:dPt>
            <c:idx val="7"/>
            <c:invertIfNegative val="0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5EB9-46E5-868A-AED7343CB304}"/>
              </c:ext>
            </c:extLst>
          </c:dPt>
          <c:dPt>
            <c:idx val="8"/>
            <c:invertIfNegative val="0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5EB9-46E5-868A-AED7343CB304}"/>
              </c:ext>
            </c:extLst>
          </c:dPt>
          <c:dPt>
            <c:idx val="9"/>
            <c:invertIfNegative val="0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5EB9-46E5-868A-AED7343CB304}"/>
              </c:ext>
            </c:extLst>
          </c:dPt>
          <c:dPt>
            <c:idx val="10"/>
            <c:invertIfNegative val="0"/>
            <c:bubble3D val="0"/>
            <c:spPr>
              <a:solidFill>
                <a:srgbClr val="577B8A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5EB9-46E5-868A-AED7343CB304}"/>
              </c:ext>
            </c:extLst>
          </c:dPt>
          <c:dLbls>
            <c:dLbl>
              <c:idx val="0"/>
              <c:layout>
                <c:manualLayout>
                  <c:x val="-2.0233109994416527E-3"/>
                  <c:y val="-0.39649344298331629"/>
                </c:manualLayout>
              </c:layout>
              <c:spPr/>
              <c:txPr>
                <a:bodyPr/>
                <a:lstStyle/>
                <a:p>
                  <a:pPr>
                    <a:defRPr sz="1050" b="1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B9-46E5-868A-AED7343CB304}"/>
                </c:ext>
              </c:extLst>
            </c:dLbl>
            <c:dLbl>
              <c:idx val="4"/>
              <c:layout>
                <c:manualLayout>
                  <c:x val="0"/>
                  <c:y val="-0.3272176086366998"/>
                </c:manualLayout>
              </c:layout>
              <c:spPr/>
              <c:txPr>
                <a:bodyPr/>
                <a:lstStyle/>
                <a:p>
                  <a:pPr>
                    <a:defRPr sz="1050" b="1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EB9-46E5-868A-AED7343CB304}"/>
                </c:ext>
              </c:extLst>
            </c:dLbl>
            <c:dLbl>
              <c:idx val="10"/>
              <c:layout>
                <c:manualLayout>
                  <c:x val="0"/>
                  <c:y val="-0.34901620058463312"/>
                </c:manualLayout>
              </c:layout>
              <c:spPr/>
              <c:txPr>
                <a:bodyPr/>
                <a:lstStyle/>
                <a:p>
                  <a:pPr>
                    <a:defRPr sz="1050" b="1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EB9-46E5-868A-AED7343CB3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'RP Charts'!$A$342:$A$352</c:f>
              <c:strCache>
                <c:ptCount val="11"/>
                <c:pt idx="0">
                  <c:v>Rolled over</c:v>
                </c:pt>
                <c:pt idx="1">
                  <c:v>WACC</c:v>
                </c:pt>
                <c:pt idx="2">
                  <c:v>Opex</c:v>
                </c:pt>
                <c:pt idx="3">
                  <c:v>Other</c:v>
                </c:pt>
                <c:pt idx="4">
                  <c:v>Draft reset</c:v>
                </c:pt>
                <c:pt idx="5">
                  <c:v>WACC</c:v>
                </c:pt>
                <c:pt idx="6">
                  <c:v>Opex</c:v>
                </c:pt>
                <c:pt idx="7">
                  <c:v>Capex</c:v>
                </c:pt>
                <c:pt idx="8">
                  <c:v>CPI forecast</c:v>
                </c:pt>
                <c:pt idx="9">
                  <c:v>Other</c:v>
                </c:pt>
                <c:pt idx="10">
                  <c:v>Final reset</c:v>
                </c:pt>
              </c:strCache>
            </c:strRef>
          </c:cat>
          <c:val>
            <c:numRef>
              <c:f>'RP Charts'!$B$342:$B$352</c:f>
              <c:numCache>
                <c:formatCode>#,##0</c:formatCode>
                <c:ptCount val="11"/>
                <c:pt idx="0">
                  <c:v>271.84406095587116</c:v>
                </c:pt>
                <c:pt idx="1">
                  <c:v>248.17227388335795</c:v>
                </c:pt>
                <c:pt idx="2">
                  <c:v>231.34153660254785</c:v>
                </c:pt>
                <c:pt idx="3">
                  <c:v>222.148805778965</c:v>
                </c:pt>
                <c:pt idx="4">
                  <c:v>222.148805778965</c:v>
                </c:pt>
                <c:pt idx="5">
                  <c:v>222.148805778965</c:v>
                </c:pt>
                <c:pt idx="6">
                  <c:v>225.9087235828045</c:v>
                </c:pt>
                <c:pt idx="7">
                  <c:v>230.12382511440001</c:v>
                </c:pt>
                <c:pt idx="8">
                  <c:v>233.44943702832063</c:v>
                </c:pt>
                <c:pt idx="9">
                  <c:v>236.06289023890079</c:v>
                </c:pt>
                <c:pt idx="10">
                  <c:v>236.66437355735465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5EB9-46E5-868A-AED7343CB304}"/>
            </c:ext>
          </c:extLst>
        </c:ser>
        <c:ser>
          <c:idx val="1"/>
          <c:order val="1"/>
          <c:spPr>
            <a:solidFill>
              <a:srgbClr val="D4CDB6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BA0F2C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5EB9-46E5-868A-AED7343CB304}"/>
              </c:ext>
            </c:extLst>
          </c:dPt>
          <c:dPt>
            <c:idx val="2"/>
            <c:invertIfNegative val="0"/>
            <c:bubble3D val="0"/>
            <c:spPr>
              <a:solidFill>
                <a:srgbClr val="BA0F2C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5EB9-46E5-868A-AED7343CB304}"/>
              </c:ext>
            </c:extLst>
          </c:dPt>
          <c:dPt>
            <c:idx val="3"/>
            <c:invertIfNegative val="0"/>
            <c:bubble3D val="0"/>
            <c:spPr>
              <a:solidFill>
                <a:srgbClr val="BA0F2C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5EB9-46E5-868A-AED7343CB304}"/>
              </c:ext>
            </c:extLst>
          </c:dPt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D-5EB9-46E5-868A-AED7343CB304}"/>
              </c:ext>
            </c:extLst>
          </c:dPt>
          <c:dPt>
            <c:idx val="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E-5EB9-46E5-868A-AED7343CB304}"/>
              </c:ext>
            </c:extLst>
          </c:dPt>
          <c:dPt>
            <c:idx val="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F-5EB9-46E5-868A-AED7343CB304}"/>
              </c:ext>
            </c:extLst>
          </c:dPt>
          <c:dPt>
            <c:idx val="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0-5EB9-46E5-868A-AED7343CB304}"/>
              </c:ext>
            </c:extLst>
          </c:dPt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1-5EB9-46E5-868A-AED7343CB304}"/>
              </c:ext>
            </c:extLst>
          </c:dPt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5EB9-46E5-868A-AED7343CB304}"/>
                </c:ext>
              </c:extLst>
            </c:dLbl>
            <c:dLbl>
              <c:idx val="1"/>
              <c:layout>
                <c:manualLayout>
                  <c:x val="0"/>
                  <c:y val="5.46448087431694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EB9-46E5-868A-AED7343CB304}"/>
                </c:ext>
              </c:extLst>
            </c:dLbl>
            <c:dLbl>
              <c:idx val="2"/>
              <c:layout>
                <c:manualLayout>
                  <c:x val="-3.7092810414868571E-17"/>
                  <c:y val="4.0072859744990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EB9-46E5-868A-AED7343CB304}"/>
                </c:ext>
              </c:extLst>
            </c:dLbl>
            <c:dLbl>
              <c:idx val="3"/>
              <c:layout>
                <c:manualLayout>
                  <c:x val="0"/>
                  <c:y val="3.27868852459016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EB9-46E5-868A-AED7343CB304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5EB9-46E5-868A-AED7343CB304}"/>
                </c:ext>
              </c:extLst>
            </c:dLbl>
            <c:dLbl>
              <c:idx val="5"/>
              <c:layout>
                <c:manualLayout>
                  <c:x val="-2.0232675771370764E-3"/>
                  <c:y val="-3.64298724954462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5EB9-46E5-868A-AED7343CB304}"/>
                </c:ext>
              </c:extLst>
            </c:dLbl>
            <c:dLbl>
              <c:idx val="6"/>
              <c:layout>
                <c:manualLayout>
                  <c:x val="-7.4185620829737141E-17"/>
                  <c:y val="-3.27868852459016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5EB9-46E5-868A-AED7343CB304}"/>
                </c:ext>
              </c:extLst>
            </c:dLbl>
            <c:dLbl>
              <c:idx val="7"/>
              <c:layout>
                <c:manualLayout>
                  <c:x val="0"/>
                  <c:y val="-3.64298724954462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5EB9-46E5-868A-AED7343CB304}"/>
                </c:ext>
              </c:extLst>
            </c:dLbl>
            <c:dLbl>
              <c:idx val="8"/>
              <c:layout>
                <c:manualLayout>
                  <c:x val="0"/>
                  <c:y val="-4.0072859744990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5EB9-46E5-868A-AED7343CB304}"/>
                </c:ext>
              </c:extLst>
            </c:dLbl>
            <c:dLbl>
              <c:idx val="9"/>
              <c:layout>
                <c:manualLayout>
                  <c:x val="0"/>
                  <c:y val="-2.52365930599369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5EB9-46E5-868A-AED7343CB304}"/>
                </c:ext>
              </c:extLst>
            </c:dLbl>
            <c:dLbl>
              <c:idx val="1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5EB9-46E5-868A-AED7343CB3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'RP Charts'!$A$342:$A$352</c:f>
              <c:strCache>
                <c:ptCount val="11"/>
                <c:pt idx="0">
                  <c:v>Rolled over</c:v>
                </c:pt>
                <c:pt idx="1">
                  <c:v>WACC</c:v>
                </c:pt>
                <c:pt idx="2">
                  <c:v>Opex</c:v>
                </c:pt>
                <c:pt idx="3">
                  <c:v>Other</c:v>
                </c:pt>
                <c:pt idx="4">
                  <c:v>Draft reset</c:v>
                </c:pt>
                <c:pt idx="5">
                  <c:v>WACC</c:v>
                </c:pt>
                <c:pt idx="6">
                  <c:v>Opex</c:v>
                </c:pt>
                <c:pt idx="7">
                  <c:v>Capex</c:v>
                </c:pt>
                <c:pt idx="8">
                  <c:v>CPI forecast</c:v>
                </c:pt>
                <c:pt idx="9">
                  <c:v>Other</c:v>
                </c:pt>
                <c:pt idx="10">
                  <c:v>Final reset</c:v>
                </c:pt>
              </c:strCache>
            </c:strRef>
          </c:cat>
          <c:val>
            <c:numRef>
              <c:f>'RP Charts'!$C$342:$C$352</c:f>
              <c:numCache>
                <c:formatCode>#,##0.0</c:formatCode>
                <c:ptCount val="11"/>
                <c:pt idx="0">
                  <c:v>0</c:v>
                </c:pt>
                <c:pt idx="1">
                  <c:v>23.671787072513194</c:v>
                </c:pt>
                <c:pt idx="2">
                  <c:v>16.830737280810077</c:v>
                </c:pt>
                <c:pt idx="3">
                  <c:v>9.1927308235828527</c:v>
                </c:pt>
                <c:pt idx="4">
                  <c:v>0</c:v>
                </c:pt>
                <c:pt idx="5">
                  <c:v>3.7599178038394894</c:v>
                </c:pt>
                <c:pt idx="6">
                  <c:v>4.2151015315955158</c:v>
                </c:pt>
                <c:pt idx="7">
                  <c:v>3.3256119139206128</c:v>
                </c:pt>
                <c:pt idx="8">
                  <c:v>2.6134532105801629</c:v>
                </c:pt>
                <c:pt idx="9">
                  <c:v>0.60148331845385838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5-5EB9-46E5-868A-AED7343CB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67703040"/>
        <c:axId val="567708288"/>
      </c:barChart>
      <c:catAx>
        <c:axId val="567703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noFill/>
          </a:ln>
        </c:spPr>
        <c:crossAx val="567708288"/>
        <c:crosses val="autoZero"/>
        <c:auto val="1"/>
        <c:lblAlgn val="ctr"/>
        <c:lblOffset val="100"/>
        <c:noMultiLvlLbl val="0"/>
      </c:catAx>
      <c:valAx>
        <c:axId val="567708288"/>
        <c:scaling>
          <c:orientation val="minMax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NZ"/>
                  <a:t>($m, 2017)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5677030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'RP Charts'!$B$34</c:f>
              <c:strCache>
                <c:ptCount val="1"/>
                <c:pt idx="0">
                  <c:v>Final decision</c:v>
                </c:pt>
              </c:strCache>
            </c:strRef>
          </c:tx>
          <c:spPr>
            <a:solidFill>
              <a:srgbClr val="577B8A"/>
            </a:solidFill>
          </c:spPr>
          <c:invertIfNegative val="0"/>
          <c:cat>
            <c:strRef>
              <c:f>'RP Charts'!$A$35:$A$40</c:f>
              <c:strCache>
                <c:ptCount val="6"/>
                <c:pt idx="0">
                  <c:v>GasNet</c:v>
                </c:pt>
                <c:pt idx="1">
                  <c:v>Powerco</c:v>
                </c:pt>
                <c:pt idx="2">
                  <c:v>Vector</c:v>
                </c:pt>
                <c:pt idx="3">
                  <c:v>First Gas dist.</c:v>
                </c:pt>
                <c:pt idx="4">
                  <c:v>First Gas trans.</c:v>
                </c:pt>
                <c:pt idx="5">
                  <c:v>Industry total</c:v>
                </c:pt>
              </c:strCache>
            </c:strRef>
          </c:cat>
          <c:val>
            <c:numRef>
              <c:f>'RP Charts'!$B$35:$B$40</c:f>
              <c:numCache>
                <c:formatCode>0.00%</c:formatCode>
                <c:ptCount val="6"/>
                <c:pt idx="0">
                  <c:v>-0.11820785457885341</c:v>
                </c:pt>
                <c:pt idx="1">
                  <c:v>-8.5480937198431306E-2</c:v>
                </c:pt>
                <c:pt idx="2">
                  <c:v>-0.21088062494027981</c:v>
                </c:pt>
                <c:pt idx="3">
                  <c:v>-0.19774908138153235</c:v>
                </c:pt>
                <c:pt idx="4">
                  <c:v>-0.10054463423912063</c:v>
                </c:pt>
                <c:pt idx="5">
                  <c:v>-0.12941127819683085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6D-4F98-9C5D-A00E12107CB6}"/>
            </c:ext>
          </c:extLst>
        </c:ser>
        <c:ser>
          <c:idx val="1"/>
          <c:order val="1"/>
          <c:tx>
            <c:strRef>
              <c:f>'RP Charts'!$C$34</c:f>
              <c:strCache>
                <c:ptCount val="1"/>
                <c:pt idx="0">
                  <c:v>WACC at 7.44</c:v>
                </c:pt>
              </c:strCache>
            </c:strRef>
          </c:tx>
          <c:spPr>
            <a:solidFill>
              <a:srgbClr val="E89466"/>
            </a:solidFill>
          </c:spPr>
          <c:invertIfNegative val="0"/>
          <c:cat>
            <c:strRef>
              <c:f>'RP Charts'!$A$35:$A$40</c:f>
              <c:strCache>
                <c:ptCount val="6"/>
                <c:pt idx="0">
                  <c:v>GasNet</c:v>
                </c:pt>
                <c:pt idx="1">
                  <c:v>Powerco</c:v>
                </c:pt>
                <c:pt idx="2">
                  <c:v>Vector</c:v>
                </c:pt>
                <c:pt idx="3">
                  <c:v>First Gas dist.</c:v>
                </c:pt>
                <c:pt idx="4">
                  <c:v>First Gas trans.</c:v>
                </c:pt>
                <c:pt idx="5">
                  <c:v>Industry total</c:v>
                </c:pt>
              </c:strCache>
            </c:strRef>
          </c:cat>
          <c:val>
            <c:numRef>
              <c:f>'RP Charts'!$C$35:$C$40</c:f>
              <c:numCache>
                <c:formatCode>0.00%</c:formatCode>
                <c:ptCount val="6"/>
                <c:pt idx="0">
                  <c:v>-5.9512333640067139E-2</c:v>
                </c:pt>
                <c:pt idx="1">
                  <c:v>-4.5382959260927835E-3</c:v>
                </c:pt>
                <c:pt idx="2">
                  <c:v>-0.12847200182218899</c:v>
                </c:pt>
                <c:pt idx="3">
                  <c:v>-0.13138813389495918</c:v>
                </c:pt>
                <c:pt idx="4">
                  <c:v>-2.5542965516842764E-2</c:v>
                </c:pt>
                <c:pt idx="5">
                  <c:v>-5.2976310029774099E-2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56D-4F98-9C5D-A00E12107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axId val="541208576"/>
        <c:axId val="541210112"/>
      </c:barChart>
      <c:catAx>
        <c:axId val="541208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chemeClr val="bg1">
                <a:lumMod val="75000"/>
              </a:schemeClr>
            </a:solidFill>
          </a:ln>
        </c:spPr>
        <c:crossAx val="541210112"/>
        <c:crosses val="autoZero"/>
        <c:auto val="1"/>
        <c:lblAlgn val="ctr"/>
        <c:lblOffset val="100"/>
        <c:noMultiLvlLbl val="0"/>
      </c:catAx>
      <c:valAx>
        <c:axId val="541210112"/>
        <c:scaling>
          <c:orientation val="minMax"/>
        </c:scaling>
        <c:delete val="0"/>
        <c:axPos val="l"/>
        <c:majorGridlines>
          <c:spPr>
            <a:ln w="95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541208576"/>
        <c:crosses val="autoZero"/>
        <c:crossBetween val="between"/>
      </c:valAx>
      <c:spPr>
        <a:ln w="9525"/>
      </c:spPr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'RP Charts'!$A$283</c:f>
              <c:strCache>
                <c:ptCount val="1"/>
                <c:pt idx="0">
                  <c:v>Forecast (NZIER)</c:v>
                </c:pt>
              </c:strCache>
            </c:strRef>
          </c:tx>
          <c:spPr>
            <a:solidFill>
              <a:srgbClr val="BA0F2C"/>
            </a:solidFill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'RP Charts'!$B$282:$D$282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'RP Charts'!$B$283:$D$283</c:f>
              <c:numCache>
                <c:formatCode>0.00%</c:formatCode>
                <c:ptCount val="3"/>
                <c:pt idx="0">
                  <c:v>3.2500000000000001E-2</c:v>
                </c:pt>
                <c:pt idx="1">
                  <c:v>1.9199999999999998E-2</c:v>
                </c:pt>
                <c:pt idx="2">
                  <c:v>3.1E-2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25-42B8-AF21-786620A3B319}"/>
            </c:ext>
          </c:extLst>
        </c:ser>
        <c:ser>
          <c:idx val="1"/>
          <c:order val="1"/>
          <c:tx>
            <c:strRef>
              <c:f>'RP Charts'!$A$284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7EA0AE"/>
            </a:solidFill>
          </c:spPr>
          <c:invertIfNegative val="0"/>
          <c:dLbls>
            <c:dLbl>
              <c:idx val="1"/>
              <c:layout>
                <c:manualLayout>
                  <c:x val="0"/>
                  <c:y val="0.105152471083070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25-42B8-AF21-786620A3B31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'RP Charts'!$B$282:$D$282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'RP Charts'!$B$284:$D$284</c:f>
              <c:numCache>
                <c:formatCode>0.00%</c:formatCode>
                <c:ptCount val="3"/>
                <c:pt idx="0">
                  <c:v>2.2200000000000001E-2</c:v>
                </c:pt>
                <c:pt idx="1">
                  <c:v>-1.1999999999999999E-3</c:v>
                </c:pt>
                <c:pt idx="2">
                  <c:v>3.5799999999999998E-2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025-42B8-AF21-786620A3B3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axId val="567768960"/>
        <c:axId val="567770496"/>
      </c:barChart>
      <c:catAx>
        <c:axId val="56776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chemeClr val="bg1">
                <a:lumMod val="50000"/>
              </a:schemeClr>
            </a:solidFill>
          </a:ln>
        </c:spPr>
        <c:crossAx val="567770496"/>
        <c:crosses val="autoZero"/>
        <c:auto val="1"/>
        <c:lblAlgn val="ctr"/>
        <c:lblOffset val="100"/>
        <c:noMultiLvlLbl val="0"/>
      </c:catAx>
      <c:valAx>
        <c:axId val="56777049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NZ" b="1"/>
                  <a:t>%</a:t>
                </a:r>
                <a:r>
                  <a:rPr lang="en-NZ"/>
                  <a:t> growth</a:t>
                </a:r>
              </a:p>
            </c:rich>
          </c:tx>
          <c:overlay val="0"/>
        </c:title>
        <c:numFmt formatCode="0.0%" sourceLinked="0"/>
        <c:majorTickMark val="out"/>
        <c:minorTickMark val="none"/>
        <c:tickLblPos val="nextTo"/>
        <c:spPr>
          <a:noFill/>
          <a:ln>
            <a:noFill/>
          </a:ln>
        </c:spPr>
        <c:crossAx val="567768960"/>
        <c:crosses val="autoZero"/>
        <c:crossBetween val="between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'RP Charts'!$A$55</c:f>
              <c:strCache>
                <c:ptCount val="1"/>
                <c:pt idx="0">
                  <c:v>Historic actuals</c:v>
                </c:pt>
              </c:strCache>
            </c:strRef>
          </c:tx>
          <c:spPr>
            <a:solidFill>
              <a:srgbClr val="577B8A"/>
            </a:solidFill>
          </c:spPr>
          <c:invertIfNegative val="0"/>
          <c:cat>
            <c:numRef>
              <c:f>'RP Charts'!$B$54:$K$54</c:f>
              <c:numCache>
                <c:formatCode>@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'RP Charts'!$B$55:$K$55</c:f>
              <c:numCache>
                <c:formatCode>_(* #,##0_);_(* \(#,##0\);_(* "–"???_);_(* @_)</c:formatCode>
                <c:ptCount val="10"/>
                <c:pt idx="0">
                  <c:v>76269.575531608352</c:v>
                </c:pt>
                <c:pt idx="1">
                  <c:v>74188.159696335555</c:v>
                </c:pt>
                <c:pt idx="2">
                  <c:v>74712.00349294921</c:v>
                </c:pt>
                <c:pt idx="3">
                  <c:v>78684.786999999997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4A-495B-9FAE-8B28D0C2A207}"/>
            </c:ext>
          </c:extLst>
        </c:ser>
        <c:ser>
          <c:idx val="1"/>
          <c:order val="1"/>
          <c:tx>
            <c:strRef>
              <c:f>'RP Charts'!$A$56</c:f>
              <c:strCache>
                <c:ptCount val="1"/>
                <c:pt idx="0">
                  <c:v>AMP forecast</c:v>
                </c:pt>
              </c:strCache>
            </c:strRef>
          </c:tx>
          <c:spPr>
            <a:solidFill>
              <a:srgbClr val="E89466"/>
            </a:solidFill>
          </c:spPr>
          <c:invertIfNegative val="0"/>
          <c:cat>
            <c:numRef>
              <c:f>'RP Charts'!$B$54:$K$54</c:f>
              <c:numCache>
                <c:formatCode>@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'RP Charts'!$B$56:$K$56</c:f>
              <c:numCache>
                <c:formatCode>_(* #,##0_);_(* \(#,##0\);_(* "–"???_);_(* 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80415.417970499999</c:v>
                </c:pt>
                <c:pt idx="5">
                  <c:v>79879.845454900002</c:v>
                </c:pt>
                <c:pt idx="6">
                  <c:v>79523.296781900004</c:v>
                </c:pt>
                <c:pt idx="7">
                  <c:v>78777.643956600004</c:v>
                </c:pt>
                <c:pt idx="8">
                  <c:v>78973.336463200001</c:v>
                </c:pt>
                <c:pt idx="9">
                  <c:v>78922.336247300002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34A-495B-9FAE-8B28D0C2A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541259264"/>
        <c:axId val="541261184"/>
      </c:barChart>
      <c:lineChart>
        <c:grouping val="standard"/>
        <c:varyColors val="0"/>
        <c:ser>
          <c:idx val="2"/>
          <c:order val="2"/>
          <c:tx>
            <c:strRef>
              <c:f>'RP Charts'!$A$57</c:f>
              <c:strCache>
                <c:ptCount val="1"/>
                <c:pt idx="0">
                  <c:v>2013 DPP allowance</c:v>
                </c:pt>
              </c:strCache>
            </c:strRef>
          </c:tx>
          <c:spPr>
            <a:ln w="28575">
              <a:solidFill>
                <a:srgbClr val="BA0F2C"/>
              </a:solidFill>
            </a:ln>
          </c:spPr>
          <c:marker>
            <c:symbol val="none"/>
          </c:marker>
          <c:dPt>
            <c:idx val="5"/>
            <c:bubble3D val="0"/>
            <c:spPr>
              <a:ln w="28575">
                <a:solidFill>
                  <a:srgbClr val="BA0F2C"/>
                </a:solidFill>
                <a:prstDash val="dash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34A-495B-9FAE-8B28D0C2A207}"/>
              </c:ext>
            </c:extLst>
          </c:dPt>
          <c:dPt>
            <c:idx val="6"/>
            <c:bubble3D val="0"/>
            <c:spPr>
              <a:ln w="28575">
                <a:solidFill>
                  <a:srgbClr val="BA0F2C"/>
                </a:solidFill>
                <a:prstDash val="dash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34A-495B-9FAE-8B28D0C2A207}"/>
              </c:ext>
            </c:extLst>
          </c:dPt>
          <c:dPt>
            <c:idx val="7"/>
            <c:bubble3D val="0"/>
            <c:spPr>
              <a:ln w="28575">
                <a:solidFill>
                  <a:srgbClr val="BA0F2C"/>
                </a:solidFill>
                <a:prstDash val="dash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34A-495B-9FAE-8B28D0C2A207}"/>
              </c:ext>
            </c:extLst>
          </c:dPt>
          <c:dPt>
            <c:idx val="8"/>
            <c:bubble3D val="0"/>
            <c:spPr>
              <a:ln w="28575">
                <a:solidFill>
                  <a:srgbClr val="BA0F2C"/>
                </a:solidFill>
                <a:prstDash val="dash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34A-495B-9FAE-8B28D0C2A207}"/>
              </c:ext>
            </c:extLst>
          </c:dPt>
          <c:dPt>
            <c:idx val="9"/>
            <c:bubble3D val="0"/>
            <c:spPr>
              <a:ln w="28575">
                <a:solidFill>
                  <a:srgbClr val="BA0F2C"/>
                </a:solidFill>
                <a:prstDash val="dash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34A-495B-9FAE-8B28D0C2A207}"/>
              </c:ext>
            </c:extLst>
          </c:dPt>
          <c:cat>
            <c:numRef>
              <c:f>'RP Charts'!$B$54:$K$54</c:f>
              <c:numCache>
                <c:formatCode>@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'RP Charts'!$B$57:$K$57</c:f>
              <c:numCache>
                <c:formatCode>_(* #,##0_);_(* \(#,##0\);_(* "–"???_);_(* @_)</c:formatCode>
                <c:ptCount val="10"/>
                <c:pt idx="0">
                  <c:v>81868.757129073696</c:v>
                </c:pt>
                <c:pt idx="1">
                  <c:v>82596.098698605871</c:v>
                </c:pt>
                <c:pt idx="2">
                  <c:v>83251.234437812556</c:v>
                </c:pt>
                <c:pt idx="3">
                  <c:v>83788.780546663082</c:v>
                </c:pt>
                <c:pt idx="4">
                  <c:v>84188.659689446649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E34A-495B-9FAE-8B28D0C2A207}"/>
            </c:ext>
          </c:extLst>
        </c:ser>
        <c:ser>
          <c:idx val="3"/>
          <c:order val="3"/>
          <c:tx>
            <c:strRef>
              <c:f>'RP Charts'!$A$58</c:f>
              <c:strCache>
                <c:ptCount val="1"/>
                <c:pt idx="0">
                  <c:v>2017 DPP allowance</c:v>
                </c:pt>
              </c:strCache>
            </c:strRef>
          </c:tx>
          <c:spPr>
            <a:ln w="28575">
              <a:solidFill>
                <a:srgbClr val="3F5E58"/>
              </a:solidFill>
            </a:ln>
          </c:spPr>
          <c:marker>
            <c:symbol val="none"/>
          </c:marker>
          <c:cat>
            <c:numRef>
              <c:f>'RP Charts'!$B$54:$K$54</c:f>
              <c:numCache>
                <c:formatCode>@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'RP Charts'!$B$58:$K$58</c:f>
              <c:numCache>
                <c:formatCode>_(* #,##0_);_(* \(#,##0\);_(* "–"???_);_(* @_)</c:formatCode>
                <c:ptCount val="10"/>
                <c:pt idx="5">
                  <c:v>79231.804402899987</c:v>
                </c:pt>
                <c:pt idx="6">
                  <c:v>78729.336935962521</c:v>
                </c:pt>
                <c:pt idx="7">
                  <c:v>78526.316897975004</c:v>
                </c:pt>
                <c:pt idx="8">
                  <c:v>78289.703868074997</c:v>
                </c:pt>
                <c:pt idx="9">
                  <c:v>78524.126899174997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E34A-495B-9FAE-8B28D0C2A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259264"/>
        <c:axId val="541261184"/>
      </c:lineChart>
      <c:catAx>
        <c:axId val="541259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n-NZ" sz="1000"/>
                  <a:t>Year-ending Sep 30</a:t>
                </a:r>
              </a:p>
            </c:rich>
          </c:tx>
          <c:overlay val="0"/>
        </c:title>
        <c:numFmt formatCode="@" sourceLinked="1"/>
        <c:majorTickMark val="out"/>
        <c:minorTickMark val="none"/>
        <c:tickLblPos val="nextTo"/>
        <c:spPr>
          <a:ln>
            <a:noFill/>
          </a:ln>
        </c:spPr>
        <c:txPr>
          <a:bodyPr rot="-2700000" vert="horz"/>
          <a:lstStyle/>
          <a:p>
            <a:pPr>
              <a:defRPr sz="1000"/>
            </a:pPr>
            <a:endParaRPr lang="en-US"/>
          </a:p>
        </c:txPr>
        <c:crossAx val="541261184"/>
        <c:crosses val="autoZero"/>
        <c:auto val="1"/>
        <c:lblAlgn val="ctr"/>
        <c:lblOffset val="100"/>
        <c:noMultiLvlLbl val="0"/>
      </c:catAx>
      <c:valAx>
        <c:axId val="541261184"/>
        <c:scaling>
          <c:orientation val="minMax"/>
          <c:max val="1000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en-NZ" sz="1000"/>
                  <a:t>$000 (2016 real)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541259264"/>
        <c:crosses val="autoZero"/>
        <c:crossBetween val="between"/>
        <c:majorUnit val="25000"/>
      </c:valAx>
      <c:spPr>
        <a:noFill/>
      </c:spPr>
    </c:plotArea>
    <c:legend>
      <c:legendPos val="b"/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en-US"/>
    </a:p>
  </c:txPr>
  <c:printSettings>
    <c:headerFooter/>
    <c:pageMargins b="0.75" l="0.25" r="0.25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'RP Charts'!$A$75</c:f>
              <c:strCache>
                <c:ptCount val="1"/>
                <c:pt idx="0">
                  <c:v>Historic actuals</c:v>
                </c:pt>
              </c:strCache>
            </c:strRef>
          </c:tx>
          <c:spPr>
            <a:solidFill>
              <a:srgbClr val="577B8A"/>
            </a:solidFill>
          </c:spPr>
          <c:invertIfNegative val="0"/>
          <c:cat>
            <c:numRef>
              <c:f>'RP Charts'!$B$74:$K$74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'RP Charts'!$B$75:$K$75</c:f>
              <c:numCache>
                <c:formatCode>_(* #,##0_);_(* \(#,##0\);_(* "–"???_);_(* @_)</c:formatCode>
                <c:ptCount val="10"/>
                <c:pt idx="0">
                  <c:v>49627.244975356261</c:v>
                </c:pt>
                <c:pt idx="1">
                  <c:v>56794.143394481907</c:v>
                </c:pt>
                <c:pt idx="2">
                  <c:v>54352.819329523219</c:v>
                </c:pt>
                <c:pt idx="3">
                  <c:v>54372.643859711476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CC-4DCD-B21A-F5342CAB9034}"/>
            </c:ext>
          </c:extLst>
        </c:ser>
        <c:ser>
          <c:idx val="1"/>
          <c:order val="1"/>
          <c:tx>
            <c:strRef>
              <c:f>'RP Charts'!$A$76</c:f>
              <c:strCache>
                <c:ptCount val="1"/>
                <c:pt idx="0">
                  <c:v>AMP forecast</c:v>
                </c:pt>
              </c:strCache>
            </c:strRef>
          </c:tx>
          <c:spPr>
            <a:solidFill>
              <a:srgbClr val="E89466"/>
            </a:solidFill>
          </c:spPr>
          <c:invertIfNegative val="0"/>
          <c:cat>
            <c:numRef>
              <c:f>'RP Charts'!$B$74:$K$74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'RP Charts'!$B$76:$K$76</c:f>
              <c:numCache>
                <c:formatCode>_(* #,##0_);_(* \(#,##0\);_(* "–"???_);_(* 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84275.287772776966</c:v>
                </c:pt>
                <c:pt idx="5">
                  <c:v>91894.146603488276</c:v>
                </c:pt>
                <c:pt idx="6">
                  <c:v>68559.133423962194</c:v>
                </c:pt>
                <c:pt idx="7">
                  <c:v>64766.663233179162</c:v>
                </c:pt>
                <c:pt idx="8">
                  <c:v>65739.476419882441</c:v>
                </c:pt>
                <c:pt idx="9">
                  <c:v>80565.027021526141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8CC-4DCD-B21A-F5342CAB9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541372416"/>
        <c:axId val="541374336"/>
      </c:barChart>
      <c:lineChart>
        <c:grouping val="standard"/>
        <c:varyColors val="0"/>
        <c:ser>
          <c:idx val="2"/>
          <c:order val="2"/>
          <c:tx>
            <c:strRef>
              <c:f>'RP Charts'!$A$77</c:f>
              <c:strCache>
                <c:ptCount val="1"/>
                <c:pt idx="0">
                  <c:v>2013 DPP allowance</c:v>
                </c:pt>
              </c:strCache>
            </c:strRef>
          </c:tx>
          <c:spPr>
            <a:ln w="28575">
              <a:solidFill>
                <a:srgbClr val="BA0F2C"/>
              </a:solidFill>
            </a:ln>
          </c:spPr>
          <c:marker>
            <c:symbol val="none"/>
          </c:marker>
          <c:dPt>
            <c:idx val="5"/>
            <c:bubble3D val="0"/>
            <c:spPr>
              <a:ln w="28575">
                <a:solidFill>
                  <a:srgbClr val="BA0F2C"/>
                </a:solidFill>
                <a:prstDash val="dash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8CC-4DCD-B21A-F5342CAB9034}"/>
              </c:ext>
            </c:extLst>
          </c:dPt>
          <c:dPt>
            <c:idx val="6"/>
            <c:bubble3D val="0"/>
            <c:spPr>
              <a:ln w="28575">
                <a:solidFill>
                  <a:srgbClr val="BA0F2C"/>
                </a:solidFill>
                <a:prstDash val="dash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8CC-4DCD-B21A-F5342CAB9034}"/>
              </c:ext>
            </c:extLst>
          </c:dPt>
          <c:dPt>
            <c:idx val="7"/>
            <c:bubble3D val="0"/>
            <c:spPr>
              <a:ln w="28575">
                <a:solidFill>
                  <a:srgbClr val="BA0F2C"/>
                </a:solidFill>
                <a:prstDash val="dash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8CC-4DCD-B21A-F5342CAB9034}"/>
              </c:ext>
            </c:extLst>
          </c:dPt>
          <c:dPt>
            <c:idx val="8"/>
            <c:bubble3D val="0"/>
            <c:spPr>
              <a:ln w="28575">
                <a:solidFill>
                  <a:srgbClr val="BA0F2C"/>
                </a:solidFill>
                <a:prstDash val="dash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8CC-4DCD-B21A-F5342CAB9034}"/>
              </c:ext>
            </c:extLst>
          </c:dPt>
          <c:dPt>
            <c:idx val="9"/>
            <c:bubble3D val="0"/>
            <c:spPr>
              <a:ln w="28575">
                <a:solidFill>
                  <a:srgbClr val="BA0F2C"/>
                </a:solidFill>
                <a:prstDash val="dash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8CC-4DCD-B21A-F5342CAB9034}"/>
              </c:ext>
            </c:extLst>
          </c:dPt>
          <c:cat>
            <c:numRef>
              <c:f>'RP Charts'!$B$74:$K$74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'RP Charts'!$B$77:$K$77</c:f>
              <c:numCache>
                <c:formatCode>_(* #,##0_);_(* \(#,##0\);_(* "–"???_);_(* @_)</c:formatCode>
                <c:ptCount val="10"/>
                <c:pt idx="0">
                  <c:v>58708.01720589913</c:v>
                </c:pt>
                <c:pt idx="1">
                  <c:v>63482.191963772282</c:v>
                </c:pt>
                <c:pt idx="2">
                  <c:v>42959.711321999137</c:v>
                </c:pt>
                <c:pt idx="3">
                  <c:v>38745.711800699697</c:v>
                </c:pt>
                <c:pt idx="4">
                  <c:v>38522.601420917999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58CC-4DCD-B21A-F5342CAB9034}"/>
            </c:ext>
          </c:extLst>
        </c:ser>
        <c:ser>
          <c:idx val="3"/>
          <c:order val="3"/>
          <c:tx>
            <c:strRef>
              <c:f>'RP Charts'!$A$78</c:f>
              <c:strCache>
                <c:ptCount val="1"/>
                <c:pt idx="0">
                  <c:v>2017 DPP allowance</c:v>
                </c:pt>
              </c:strCache>
            </c:strRef>
          </c:tx>
          <c:spPr>
            <a:ln w="28575">
              <a:solidFill>
                <a:srgbClr val="3F5E58"/>
              </a:solidFill>
            </a:ln>
          </c:spPr>
          <c:marker>
            <c:symbol val="none"/>
          </c:marker>
          <c:cat>
            <c:numRef>
              <c:f>'RP Charts'!$B$74:$K$74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'RP Charts'!$B$78:$K$78</c:f>
              <c:numCache>
                <c:formatCode>_(* #,##0_);_(* \(#,##0\);_(* "–"???_);_(* @_)</c:formatCode>
                <c:ptCount val="10"/>
                <c:pt idx="5">
                  <c:v>82660.068581188621</c:v>
                </c:pt>
                <c:pt idx="6">
                  <c:v>71574.975055859832</c:v>
                </c:pt>
                <c:pt idx="7">
                  <c:v>65264.150663590503</c:v>
                </c:pt>
                <c:pt idx="8">
                  <c:v>65157.475987080979</c:v>
                </c:pt>
                <c:pt idx="9">
                  <c:v>60731.150053874495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58CC-4DCD-B21A-F5342CAB9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372416"/>
        <c:axId val="541374336"/>
      </c:lineChart>
      <c:catAx>
        <c:axId val="541372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n-NZ" sz="1000"/>
                  <a:t>Year-ending Sep 30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-2700000" vert="horz"/>
          <a:lstStyle/>
          <a:p>
            <a:pPr>
              <a:defRPr sz="1000"/>
            </a:pPr>
            <a:endParaRPr lang="en-US"/>
          </a:p>
        </c:txPr>
        <c:crossAx val="541374336"/>
        <c:crosses val="autoZero"/>
        <c:auto val="1"/>
        <c:lblAlgn val="ctr"/>
        <c:lblOffset val="100"/>
        <c:noMultiLvlLbl val="0"/>
      </c:catAx>
      <c:valAx>
        <c:axId val="541374336"/>
        <c:scaling>
          <c:orientation val="minMax"/>
          <c:max val="1000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en-NZ" sz="1000"/>
                  <a:t>$000</a:t>
                </a:r>
                <a:r>
                  <a:rPr lang="en-NZ" sz="1000" baseline="0"/>
                  <a:t> (2016 real)</a:t>
                </a:r>
                <a:endParaRPr lang="en-NZ" sz="1000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541372416"/>
        <c:crosses val="autoZero"/>
        <c:crossBetween val="between"/>
        <c:majorUnit val="25000"/>
      </c:valAx>
      <c:spPr>
        <a:noFill/>
      </c:spPr>
    </c:plotArea>
    <c:legend>
      <c:legendPos val="b"/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en-US"/>
    </a:p>
  </c:txPr>
  <c:printSettings>
    <c:headerFooter/>
    <c:pageMargins b="0.75" l="0.25" r="0.25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483842594541988E-2"/>
          <c:y val="6.0659813356663747E-2"/>
          <c:w val="0.88799565829672356"/>
          <c:h val="0.721124599008457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'RP Charts'!$B$92</c:f>
              <c:strCache>
                <c:ptCount val="1"/>
                <c:pt idx="0">
                  <c:v>Fall-back</c:v>
                </c:pt>
              </c:strCache>
            </c:strRef>
          </c:tx>
          <c:spPr>
            <a:solidFill>
              <a:srgbClr val="BA0F2C"/>
            </a:solidFill>
          </c:spPr>
          <c:invertIfNegative val="0"/>
          <c:cat>
            <c:strRef>
              <c:f>'RP Charts'!$A$93:$A$98</c:f>
              <c:strCache>
                <c:ptCount val="6"/>
                <c:pt idx="0">
                  <c:v>GasNet</c:v>
                </c:pt>
                <c:pt idx="1">
                  <c:v>Powerco</c:v>
                </c:pt>
                <c:pt idx="2">
                  <c:v>Vector</c:v>
                </c:pt>
                <c:pt idx="3">
                  <c:v>First Gas dist.</c:v>
                </c:pt>
                <c:pt idx="4">
                  <c:v>First Gas trans.</c:v>
                </c:pt>
                <c:pt idx="5">
                  <c:v>Industry total</c:v>
                </c:pt>
              </c:strCache>
            </c:strRef>
          </c:cat>
          <c:val>
            <c:numRef>
              <c:f>'RP Charts'!$B$93:$B$98</c:f>
              <c:numCache>
                <c:formatCode>_(* #,##0.00%_);_(* \(#,##0.00%\);_(* "–"???_);_(* @_)</c:formatCode>
                <c:ptCount val="6"/>
                <c:pt idx="0">
                  <c:v>-0.12388022720781999</c:v>
                </c:pt>
                <c:pt idx="1">
                  <c:v>-0.10952236714368513</c:v>
                </c:pt>
                <c:pt idx="2">
                  <c:v>-0.22517294290115131</c:v>
                </c:pt>
                <c:pt idx="3">
                  <c:v>-0.2504936043823458</c:v>
                </c:pt>
                <c:pt idx="4">
                  <c:v>-0.19731838748096597</c:v>
                </c:pt>
                <c:pt idx="5">
                  <c:v>-0.19024209729721386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78-4E4E-8206-8FC305FFE95A}"/>
            </c:ext>
          </c:extLst>
        </c:ser>
        <c:ser>
          <c:idx val="1"/>
          <c:order val="1"/>
          <c:tx>
            <c:strRef>
              <c:f>'RP Charts'!$C$92</c:f>
              <c:strCache>
                <c:ptCount val="1"/>
                <c:pt idx="0">
                  <c:v>Final decision</c:v>
                </c:pt>
              </c:strCache>
            </c:strRef>
          </c:tx>
          <c:spPr>
            <a:solidFill>
              <a:srgbClr val="577B8A"/>
            </a:solidFill>
          </c:spPr>
          <c:invertIfNegative val="0"/>
          <c:cat>
            <c:strRef>
              <c:f>'RP Charts'!$A$93:$A$98</c:f>
              <c:strCache>
                <c:ptCount val="6"/>
                <c:pt idx="0">
                  <c:v>GasNet</c:v>
                </c:pt>
                <c:pt idx="1">
                  <c:v>Powerco</c:v>
                </c:pt>
                <c:pt idx="2">
                  <c:v>Vector</c:v>
                </c:pt>
                <c:pt idx="3">
                  <c:v>First Gas dist.</c:v>
                </c:pt>
                <c:pt idx="4">
                  <c:v>First Gas trans.</c:v>
                </c:pt>
                <c:pt idx="5">
                  <c:v>Industry total</c:v>
                </c:pt>
              </c:strCache>
            </c:strRef>
          </c:cat>
          <c:val>
            <c:numRef>
              <c:f>'RP Charts'!$C$93:$C$98</c:f>
              <c:numCache>
                <c:formatCode>_(* #,##0.00%_);_(* \(#,##0.00%\);_(* "–"???_);_(* @_)</c:formatCode>
                <c:ptCount val="6"/>
                <c:pt idx="0">
                  <c:v>-0.11820785457885341</c:v>
                </c:pt>
                <c:pt idx="1">
                  <c:v>-8.5480937198431306E-2</c:v>
                </c:pt>
                <c:pt idx="2">
                  <c:v>-0.21088062494027981</c:v>
                </c:pt>
                <c:pt idx="3">
                  <c:v>-0.19774908138153235</c:v>
                </c:pt>
                <c:pt idx="4">
                  <c:v>-0.10054463423912063</c:v>
                </c:pt>
                <c:pt idx="5">
                  <c:v>-0.12941127819683085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A78-4E4E-8206-8FC305FFE95A}"/>
            </c:ext>
          </c:extLst>
        </c:ser>
        <c:ser>
          <c:idx val="2"/>
          <c:order val="2"/>
          <c:tx>
            <c:strRef>
              <c:f>'RP Charts'!$D$92</c:f>
              <c:strCache>
                <c:ptCount val="1"/>
                <c:pt idx="0">
                  <c:v>AMP forecasts</c:v>
                </c:pt>
              </c:strCache>
            </c:strRef>
          </c:tx>
          <c:spPr>
            <a:solidFill>
              <a:srgbClr val="E89466"/>
            </a:solidFill>
          </c:spPr>
          <c:invertIfNegative val="0"/>
          <c:cat>
            <c:strRef>
              <c:f>'RP Charts'!$A$93:$A$98</c:f>
              <c:strCache>
                <c:ptCount val="6"/>
                <c:pt idx="0">
                  <c:v>GasNet</c:v>
                </c:pt>
                <c:pt idx="1">
                  <c:v>Powerco</c:v>
                </c:pt>
                <c:pt idx="2">
                  <c:v>Vector</c:v>
                </c:pt>
                <c:pt idx="3">
                  <c:v>First Gas dist.</c:v>
                </c:pt>
                <c:pt idx="4">
                  <c:v>First Gas trans.</c:v>
                </c:pt>
                <c:pt idx="5">
                  <c:v>Industry total</c:v>
                </c:pt>
              </c:strCache>
            </c:strRef>
          </c:cat>
          <c:val>
            <c:numRef>
              <c:f>'RP Charts'!$D$93:$D$98</c:f>
              <c:numCache>
                <c:formatCode>_(* #,##0.00%_);_(* \(#,##0.00%\);_(* "–"???_);_(* @_)</c:formatCode>
                <c:ptCount val="6"/>
                <c:pt idx="0">
                  <c:v>-0.11517162703872352</c:v>
                </c:pt>
                <c:pt idx="1">
                  <c:v>-8.5480937198431306E-2</c:v>
                </c:pt>
                <c:pt idx="2">
                  <c:v>-0.20035322542422374</c:v>
                </c:pt>
                <c:pt idx="3">
                  <c:v>-0.19774908138153235</c:v>
                </c:pt>
                <c:pt idx="4">
                  <c:v>-9.6883996322498112E-2</c:v>
                </c:pt>
                <c:pt idx="5">
                  <c:v>-0.12546567103944584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A78-4E4E-8206-8FC305FFE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axId val="541664000"/>
        <c:axId val="541665536"/>
      </c:barChart>
      <c:catAx>
        <c:axId val="5416640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>
            <a:solidFill>
              <a:schemeClr val="bg1">
                <a:lumMod val="75000"/>
              </a:schemeClr>
            </a:solidFill>
          </a:ln>
        </c:spPr>
        <c:crossAx val="541665536"/>
        <c:crosses val="autoZero"/>
        <c:auto val="1"/>
        <c:lblAlgn val="ctr"/>
        <c:lblOffset val="100"/>
        <c:noMultiLvlLbl val="0"/>
      </c:catAx>
      <c:valAx>
        <c:axId val="5416655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5416640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'RP Charts'!$A$111</c:f>
              <c:strCache>
                <c:ptCount val="1"/>
                <c:pt idx="0">
                  <c:v>GasNet</c:v>
                </c:pt>
              </c:strCache>
            </c:strRef>
          </c:tx>
          <c:spPr>
            <a:ln>
              <a:solidFill>
                <a:srgbClr val="80AAA2"/>
              </a:solidFill>
            </a:ln>
          </c:spPr>
          <c:marker>
            <c:symbol val="none"/>
          </c:marker>
          <c:cat>
            <c:numRef>
              <c:f>'RP Charts'!$B$110:$K$110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'RP Charts'!$B$111:$K$111</c:f>
              <c:numCache>
                <c:formatCode>_(* #,##0.00%_);_(* \(#,##0.00%\);_(* "–"???_);_(* @_)</c:formatCode>
                <c:ptCount val="10"/>
                <c:pt idx="0">
                  <c:v>-5.2848619996040966E-3</c:v>
                </c:pt>
                <c:pt idx="1">
                  <c:v>-5.2848619996040966E-3</c:v>
                </c:pt>
                <c:pt idx="2">
                  <c:v>-5.2848619996040966E-3</c:v>
                </c:pt>
                <c:pt idx="3">
                  <c:v>-5.2848619996040966E-3</c:v>
                </c:pt>
                <c:pt idx="4">
                  <c:v>-4.5903216328345318E-3</c:v>
                </c:pt>
                <c:pt idx="5">
                  <c:v>-4.5152279509290943E-3</c:v>
                </c:pt>
                <c:pt idx="6">
                  <c:v>-4.1252484302279875E-3</c:v>
                </c:pt>
                <c:pt idx="7">
                  <c:v>-4.2031976361316782E-3</c:v>
                </c:pt>
                <c:pt idx="8">
                  <c:v>-4.2803526112091973E-3</c:v>
                </c:pt>
                <c:pt idx="9">
                  <c:v>-4.3566940793967439E-3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6B-49AC-82AC-E9E9C418A5C4}"/>
            </c:ext>
          </c:extLst>
        </c:ser>
        <c:ser>
          <c:idx val="1"/>
          <c:order val="1"/>
          <c:tx>
            <c:strRef>
              <c:f>'RP Charts'!$A$112</c:f>
              <c:strCache>
                <c:ptCount val="1"/>
                <c:pt idx="0">
                  <c:v>Powerco</c:v>
                </c:pt>
              </c:strCache>
            </c:strRef>
          </c:tx>
          <c:spPr>
            <a:ln>
              <a:solidFill>
                <a:srgbClr val="577B8A"/>
              </a:solidFill>
            </a:ln>
          </c:spPr>
          <c:marker>
            <c:symbol val="none"/>
          </c:marker>
          <c:cat>
            <c:numRef>
              <c:f>'RP Charts'!$B$110:$K$110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'RP Charts'!$B$112:$K$112</c:f>
              <c:numCache>
                <c:formatCode>_(* #,##0.00%_);_(* \(#,##0.00%\);_(* "–"???_);_(* @_)</c:formatCode>
                <c:ptCount val="10"/>
                <c:pt idx="0">
                  <c:v>7.8446735614526504E-4</c:v>
                </c:pt>
                <c:pt idx="1">
                  <c:v>7.8446735614526504E-4</c:v>
                </c:pt>
                <c:pt idx="2">
                  <c:v>7.8446735614526504E-4</c:v>
                </c:pt>
                <c:pt idx="3">
                  <c:v>7.8446735614526504E-4</c:v>
                </c:pt>
                <c:pt idx="4">
                  <c:v>4.1285587424882593E-3</c:v>
                </c:pt>
                <c:pt idx="5">
                  <c:v>4.0115623138651359E-3</c:v>
                </c:pt>
                <c:pt idx="6">
                  <c:v>3.3351724964697182E-3</c:v>
                </c:pt>
                <c:pt idx="7">
                  <c:v>3.2266734052975709E-3</c:v>
                </c:pt>
                <c:pt idx="8">
                  <c:v>3.1203870134423111E-3</c:v>
                </c:pt>
                <c:pt idx="9">
                  <c:v>3.0162794952865359E-3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6B-49AC-82AC-E9E9C418A5C4}"/>
            </c:ext>
          </c:extLst>
        </c:ser>
        <c:ser>
          <c:idx val="2"/>
          <c:order val="2"/>
          <c:tx>
            <c:strRef>
              <c:f>'RP Charts'!$A$113</c:f>
              <c:strCache>
                <c:ptCount val="1"/>
                <c:pt idx="0">
                  <c:v>Vector</c:v>
                </c:pt>
              </c:strCache>
            </c:strRef>
          </c:tx>
          <c:spPr>
            <a:ln>
              <a:solidFill>
                <a:srgbClr val="E89466"/>
              </a:solidFill>
            </a:ln>
          </c:spPr>
          <c:marker>
            <c:symbol val="none"/>
          </c:marker>
          <c:cat>
            <c:numRef>
              <c:f>'RP Charts'!$B$110:$K$110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'RP Charts'!$B$113:$K$113</c:f>
              <c:numCache>
                <c:formatCode>_(* #,##0.00%_);_(* \(#,##0.00%\);_(* "–"???_);_(* @_)</c:formatCode>
                <c:ptCount val="10"/>
                <c:pt idx="0">
                  <c:v>5.4860029249341269E-3</c:v>
                </c:pt>
                <c:pt idx="1">
                  <c:v>5.4860029249341269E-3</c:v>
                </c:pt>
                <c:pt idx="2">
                  <c:v>5.4860029249341269E-3</c:v>
                </c:pt>
                <c:pt idx="3">
                  <c:v>5.4860029249341269E-3</c:v>
                </c:pt>
                <c:pt idx="4">
                  <c:v>2.0118869174267869E-2</c:v>
                </c:pt>
                <c:pt idx="5">
                  <c:v>1.9620692223502691E-2</c:v>
                </c:pt>
                <c:pt idx="6">
                  <c:v>1.8697024459209788E-2</c:v>
                </c:pt>
                <c:pt idx="7">
                  <c:v>1.8455361521860364E-2</c:v>
                </c:pt>
                <c:pt idx="8">
                  <c:v>1.8225381938143635E-2</c:v>
                </c:pt>
                <c:pt idx="9">
                  <c:v>1.8006125587536611E-2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6B-49AC-82AC-E9E9C418A5C4}"/>
            </c:ext>
          </c:extLst>
        </c:ser>
        <c:ser>
          <c:idx val="3"/>
          <c:order val="3"/>
          <c:tx>
            <c:strRef>
              <c:f>'RP Charts'!$A$114</c:f>
              <c:strCache>
                <c:ptCount val="1"/>
                <c:pt idx="0">
                  <c:v>First Gas</c:v>
                </c:pt>
              </c:strCache>
            </c:strRef>
          </c:tx>
          <c:spPr>
            <a:ln>
              <a:solidFill>
                <a:srgbClr val="BA0F2C"/>
              </a:solidFill>
            </a:ln>
          </c:spPr>
          <c:marker>
            <c:symbol val="none"/>
          </c:marker>
          <c:cat>
            <c:numRef>
              <c:f>'RP Charts'!$B$110:$K$110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'RP Charts'!$B$114:$K$114</c:f>
              <c:numCache>
                <c:formatCode>_(* #,##0.00%_);_(* \(#,##0.00%\);_(* "–"???_);_(* @_)</c:formatCode>
                <c:ptCount val="10"/>
                <c:pt idx="0">
                  <c:v>5.4860029249341269E-3</c:v>
                </c:pt>
                <c:pt idx="1">
                  <c:v>5.4860029249341269E-3</c:v>
                </c:pt>
                <c:pt idx="2">
                  <c:v>5.4860029249341269E-3</c:v>
                </c:pt>
                <c:pt idx="3">
                  <c:v>5.4860029249341269E-3</c:v>
                </c:pt>
                <c:pt idx="4">
                  <c:v>9.6390607400597267E-3</c:v>
                </c:pt>
                <c:pt idx="5">
                  <c:v>9.4824853358569019E-3</c:v>
                </c:pt>
                <c:pt idx="6">
                  <c:v>9.2259597474951757E-3</c:v>
                </c:pt>
                <c:pt idx="7">
                  <c:v>9.1141915393193398E-3</c:v>
                </c:pt>
                <c:pt idx="8">
                  <c:v>9.0048596132123251E-3</c:v>
                </c:pt>
                <c:pt idx="9">
                  <c:v>8.897871403114788E-3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06B-49AC-82AC-E9E9C418A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7129216"/>
        <c:axId val="547130752"/>
      </c:lineChart>
      <c:catAx>
        <c:axId val="547129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547130752"/>
        <c:crosses val="autoZero"/>
        <c:auto val="1"/>
        <c:lblAlgn val="ctr"/>
        <c:lblOffset val="100"/>
        <c:noMultiLvlLbl val="0"/>
      </c:catAx>
      <c:valAx>
        <c:axId val="547130752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noFill/>
          </a:ln>
        </c:spPr>
        <c:crossAx val="547129216"/>
        <c:crosses val="autoZero"/>
        <c:crossBetween val="midCat"/>
      </c:valAx>
      <c:spPr>
        <a:noFill/>
      </c:spPr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'RP Charts'!$A$144</c:f>
              <c:strCache>
                <c:ptCount val="1"/>
                <c:pt idx="0">
                  <c:v>Connection</c:v>
                </c:pt>
              </c:strCache>
            </c:strRef>
          </c:tx>
          <c:spPr>
            <a:solidFill>
              <a:srgbClr val="7EA0AE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'RP Charts'!$B$143:$E$143</c:f>
              <c:strCache>
                <c:ptCount val="4"/>
                <c:pt idx="0">
                  <c:v>Powerco</c:v>
                </c:pt>
                <c:pt idx="1">
                  <c:v>GasNet</c:v>
                </c:pt>
                <c:pt idx="2">
                  <c:v>First Gas</c:v>
                </c:pt>
                <c:pt idx="3">
                  <c:v>Vector</c:v>
                </c:pt>
              </c:strCache>
            </c:strRef>
          </c:cat>
          <c:val>
            <c:numRef>
              <c:f>'RP Charts'!$B$144:$E$144</c:f>
              <c:numCache>
                <c:formatCode>_(* #,##0.0%_);_(* \(#,##0.0%\);_(* "–"??_);_(* @_)</c:formatCode>
                <c:ptCount val="4"/>
                <c:pt idx="0">
                  <c:v>0.45301125082726673</c:v>
                </c:pt>
                <c:pt idx="1">
                  <c:v>0.50683371298405466</c:v>
                </c:pt>
                <c:pt idx="2">
                  <c:v>0.44069936249447705</c:v>
                </c:pt>
                <c:pt idx="3">
                  <c:v>0.41454444521546041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5C-4E41-80E5-93CBFA727978}"/>
            </c:ext>
          </c:extLst>
        </c:ser>
        <c:ser>
          <c:idx val="1"/>
          <c:order val="1"/>
          <c:tx>
            <c:strRef>
              <c:f>'RP Charts'!$A$145</c:f>
              <c:strCache>
                <c:ptCount val="1"/>
                <c:pt idx="0">
                  <c:v>Quantity of Gas</c:v>
                </c:pt>
              </c:strCache>
            </c:strRef>
          </c:tx>
          <c:spPr>
            <a:solidFill>
              <a:srgbClr val="BA0F2C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'RP Charts'!$B$143:$E$143</c:f>
              <c:strCache>
                <c:ptCount val="4"/>
                <c:pt idx="0">
                  <c:v>Powerco</c:v>
                </c:pt>
                <c:pt idx="1">
                  <c:v>GasNet</c:v>
                </c:pt>
                <c:pt idx="2">
                  <c:v>First Gas</c:v>
                </c:pt>
                <c:pt idx="3">
                  <c:v>Vector</c:v>
                </c:pt>
              </c:strCache>
            </c:strRef>
          </c:cat>
          <c:val>
            <c:numRef>
              <c:f>'RP Charts'!$B$145:$E$145</c:f>
              <c:numCache>
                <c:formatCode>_(* #,##0.0%_);_(* \(#,##0.0%\);_(* "–"??_);_(* @_)</c:formatCode>
                <c:ptCount val="4"/>
                <c:pt idx="0">
                  <c:v>0.54698874917273332</c:v>
                </c:pt>
                <c:pt idx="1">
                  <c:v>0.49316628701594534</c:v>
                </c:pt>
                <c:pt idx="2">
                  <c:v>0.55930063750552295</c:v>
                </c:pt>
                <c:pt idx="3">
                  <c:v>0.58545555478453959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95C-4E41-80E5-93CBFA727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547227136"/>
        <c:axId val="547228672"/>
      </c:barChart>
      <c:catAx>
        <c:axId val="547227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547228672"/>
        <c:crosses val="autoZero"/>
        <c:auto val="1"/>
        <c:lblAlgn val="ctr"/>
        <c:lblOffset val="100"/>
        <c:noMultiLvlLbl val="0"/>
      </c:catAx>
      <c:valAx>
        <c:axId val="547228672"/>
        <c:scaling>
          <c:orientation val="minMax"/>
          <c:max val="1"/>
          <c:min val="0"/>
        </c:scaling>
        <c:delete val="1"/>
        <c:axPos val="b"/>
        <c:numFmt formatCode="0%" sourceLinked="0"/>
        <c:majorTickMark val="out"/>
        <c:minorTickMark val="none"/>
        <c:tickLblPos val="nextTo"/>
        <c:crossAx val="54722713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'RP Charts'!$A$189</c:f>
              <c:strCache>
                <c:ptCount val="1"/>
                <c:pt idx="0">
                  <c:v>Auckland</c:v>
                </c:pt>
              </c:strCache>
            </c:strRef>
          </c:tx>
          <c:spPr>
            <a:ln>
              <a:solidFill>
                <a:srgbClr val="BA0F2C"/>
              </a:solidFill>
            </a:ln>
          </c:spPr>
          <c:marker>
            <c:symbol val="none"/>
          </c:marker>
          <c:cat>
            <c:numRef>
              <c:f>'RP Charts'!$B$188:$I$188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'RP Charts'!$B$189:$I$189</c:f>
              <c:numCache>
                <c:formatCode>_(* #,##0.00%_);_(* \(#,##0.00%\);_(* "–"???_);_(* @_)</c:formatCode>
                <c:ptCount val="8"/>
                <c:pt idx="0">
                  <c:v>1.6867380598979631E-2</c:v>
                </c:pt>
                <c:pt idx="1">
                  <c:v>1.9961391975166887E-2</c:v>
                </c:pt>
                <c:pt idx="2">
                  <c:v>1.9528390714682153E-2</c:v>
                </c:pt>
                <c:pt idx="3">
                  <c:v>1.4904906244237015E-2</c:v>
                </c:pt>
                <c:pt idx="4">
                  <c:v>1.4461904521385183E-2</c:v>
                </c:pt>
                <c:pt idx="5">
                  <c:v>1.403393118979368E-2</c:v>
                </c:pt>
                <c:pt idx="6">
                  <c:v>1.3620212754886563E-2</c:v>
                </c:pt>
                <c:pt idx="7">
                  <c:v>1.3220035591139823E-2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841-4659-B578-5DBE1F95DDBA}"/>
            </c:ext>
          </c:extLst>
        </c:ser>
        <c:ser>
          <c:idx val="1"/>
          <c:order val="1"/>
          <c:tx>
            <c:strRef>
              <c:f>'RP Charts'!$A$190</c:f>
              <c:strCache>
                <c:ptCount val="1"/>
                <c:pt idx="0">
                  <c:v>Non‑Auckland</c:v>
                </c:pt>
              </c:strCache>
            </c:strRef>
          </c:tx>
          <c:spPr>
            <a:ln>
              <a:solidFill>
                <a:srgbClr val="E89466"/>
              </a:solidFill>
            </a:ln>
          </c:spPr>
          <c:marker>
            <c:symbol val="none"/>
          </c:marker>
          <c:cat>
            <c:numRef>
              <c:f>'RP Charts'!$B$188:$I$188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'RP Charts'!$B$190:$I$190</c:f>
              <c:numCache>
                <c:formatCode>_(* #,##0.00%_);_(* \(#,##0.00%\);_(* "–"???_);_(* @_)</c:formatCode>
                <c:ptCount val="8"/>
                <c:pt idx="0">
                  <c:v>7.3022762222123561E-3</c:v>
                </c:pt>
                <c:pt idx="1">
                  <c:v>1.0103395430525852E-2</c:v>
                </c:pt>
                <c:pt idx="2">
                  <c:v>9.9710825992556096E-3</c:v>
                </c:pt>
                <c:pt idx="3">
                  <c:v>7.0922428737094645E-3</c:v>
                </c:pt>
                <c:pt idx="4">
                  <c:v>6.8898197688076479E-3</c:v>
                </c:pt>
                <c:pt idx="5">
                  <c:v>6.6912462569697073E-3</c:v>
                </c:pt>
                <c:pt idx="6">
                  <c:v>6.4964323987481976E-3</c:v>
                </c:pt>
                <c:pt idx="7">
                  <c:v>6.3052916613168808E-3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841-4659-B578-5DBE1F95DDBA}"/>
            </c:ext>
          </c:extLst>
        </c:ser>
        <c:ser>
          <c:idx val="2"/>
          <c:order val="2"/>
          <c:tx>
            <c:strRef>
              <c:f>'RP Charts'!$A$191</c:f>
              <c:strCache>
                <c:ptCount val="1"/>
                <c:pt idx="0">
                  <c:v>Central</c:v>
                </c:pt>
              </c:strCache>
            </c:strRef>
          </c:tx>
          <c:spPr>
            <a:ln>
              <a:solidFill>
                <a:srgbClr val="639B9F"/>
              </a:solidFill>
            </a:ln>
          </c:spPr>
          <c:marker>
            <c:symbol val="none"/>
          </c:marker>
          <c:cat>
            <c:numRef>
              <c:f>'RP Charts'!$B$188:$I$188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'RP Charts'!$B$191:$I$191</c:f>
              <c:numCache>
                <c:formatCode>_(* #,##0.00%_);_(* \(#,##0.00%\);_(* "–"???_);_(* @_)</c:formatCode>
                <c:ptCount val="8"/>
                <c:pt idx="0">
                  <c:v>5.7228301081047039E-3</c:v>
                </c:pt>
                <c:pt idx="1">
                  <c:v>7.7978580406918852E-3</c:v>
                </c:pt>
                <c:pt idx="2">
                  <c:v>7.6370513871093504E-3</c:v>
                </c:pt>
                <c:pt idx="3">
                  <c:v>4.2049859930775035E-3</c:v>
                </c:pt>
                <c:pt idx="4">
                  <c:v>4.0134485632847827E-3</c:v>
                </c:pt>
                <c:pt idx="5">
                  <c:v>3.82580707299085E-3</c:v>
                </c:pt>
                <c:pt idx="6">
                  <c:v>3.6420262418206395E-3</c:v>
                </c:pt>
                <c:pt idx="7">
                  <c:v>3.4620690886004724E-3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841-4659-B578-5DBE1F95DDBA}"/>
            </c:ext>
          </c:extLst>
        </c:ser>
        <c:ser>
          <c:idx val="3"/>
          <c:order val="3"/>
          <c:tx>
            <c:strRef>
              <c:f>'RP Charts'!$A$192</c:f>
              <c:strCache>
                <c:ptCount val="1"/>
                <c:pt idx="0">
                  <c:v>Lower</c:v>
                </c:pt>
              </c:strCache>
            </c:strRef>
          </c:tx>
          <c:spPr>
            <a:ln>
              <a:solidFill>
                <a:srgbClr val="3F5E58"/>
              </a:solidFill>
            </a:ln>
          </c:spPr>
          <c:marker>
            <c:symbol val="none"/>
          </c:marker>
          <c:cat>
            <c:numRef>
              <c:f>'RP Charts'!$B$188:$I$188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'RP Charts'!$B$192:$I$192</c:f>
              <c:numCache>
                <c:formatCode>_(* #,##0.00%_);_(* \(#,##0.00%\);_(* "–"???_);_(* @_)</c:formatCode>
                <c:ptCount val="8"/>
                <c:pt idx="0">
                  <c:v>1.9779098371586201E-3</c:v>
                </c:pt>
                <c:pt idx="1">
                  <c:v>2.5725839331742772E-3</c:v>
                </c:pt>
                <c:pt idx="2">
                  <c:v>2.2604387590923203E-3</c:v>
                </c:pt>
                <c:pt idx="3">
                  <c:v>3.7628145043888672E-4</c:v>
                </c:pt>
                <c:pt idx="4">
                  <c:v>6.294835625797468E-5</c:v>
                </c:pt>
                <c:pt idx="5">
                  <c:v>-2.4315025428012227E-4</c:v>
                </c:pt>
                <c:pt idx="6">
                  <c:v>-5.4204441180805141E-4</c:v>
                </c:pt>
                <c:pt idx="7">
                  <c:v>-8.3376645222588142E-4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841-4659-B578-5DBE1F95DDBA}"/>
            </c:ext>
          </c:extLst>
        </c:ser>
        <c:ser>
          <c:idx val="4"/>
          <c:order val="4"/>
          <c:tx>
            <c:strRef>
              <c:f>'RP Charts'!$A$193</c:f>
              <c:strCache>
                <c:ptCount val="1"/>
                <c:pt idx="0">
                  <c:v>Gasnet</c:v>
                </c:pt>
              </c:strCache>
            </c:strRef>
          </c:tx>
          <c:spPr>
            <a:ln>
              <a:solidFill>
                <a:srgbClr val="B6AB86"/>
              </a:solidFill>
            </a:ln>
          </c:spPr>
          <c:marker>
            <c:symbol val="none"/>
          </c:marker>
          <c:cat>
            <c:numRef>
              <c:f>'RP Charts'!$B$188:$I$188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'RP Charts'!$B$193:$I$193</c:f>
              <c:numCache>
                <c:formatCode>_(* #,##0.00%_);_(* \(#,##0.00%\);_(* "–"???_);_(* @_)</c:formatCode>
                <c:ptCount val="8"/>
                <c:pt idx="0">
                  <c:v>-7.766310765501272E-4</c:v>
                </c:pt>
                <c:pt idx="1">
                  <c:v>1.0785449158767779E-3</c:v>
                </c:pt>
                <c:pt idx="2">
                  <c:v>1.0229279421964943E-3</c:v>
                </c:pt>
                <c:pt idx="3">
                  <c:v>5.7350680246148755E-5</c:v>
                </c:pt>
                <c:pt idx="4">
                  <c:v>-6.8535479863629511E-5</c:v>
                </c:pt>
                <c:pt idx="5">
                  <c:v>-1.9157923495938256E-4</c:v>
                </c:pt>
                <c:pt idx="6">
                  <c:v>-3.1177262803860906E-4</c:v>
                </c:pt>
                <c:pt idx="7">
                  <c:v>-4.2911246473797959E-4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841-4659-B578-5DBE1F95DDBA}"/>
            </c:ext>
          </c:extLst>
        </c:ser>
        <c:ser>
          <c:idx val="5"/>
          <c:order val="5"/>
          <c:tx>
            <c:strRef>
              <c:f>'RP Charts'!$A$194</c:f>
              <c:strCache>
                <c:ptCount val="1"/>
                <c:pt idx="0">
                  <c:v>Total NI</c:v>
                </c:pt>
              </c:strCache>
            </c:strRef>
          </c:tx>
          <c:spPr>
            <a:ln>
              <a:solidFill>
                <a:srgbClr val="7EA0AE"/>
              </a:solidFill>
            </a:ln>
          </c:spPr>
          <c:marker>
            <c:symbol val="none"/>
          </c:marker>
          <c:cat>
            <c:numRef>
              <c:f>'RP Charts'!$B$188:$I$188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'RP Charts'!$B$194:$I$194</c:f>
              <c:numCache>
                <c:formatCode>_(* #,##0.00%_);_(* \(#,##0.00%\);_(* "–"???_);_(* @_)</c:formatCode>
                <c:ptCount val="8"/>
                <c:pt idx="0">
                  <c:v>9.7682966061971577E-3</c:v>
                </c:pt>
                <c:pt idx="1">
                  <c:v>1.231469303739563E-2</c:v>
                </c:pt>
                <c:pt idx="2">
                  <c:v>1.2086759521391599E-2</c:v>
                </c:pt>
                <c:pt idx="3">
                  <c:v>8.6563225838247604E-3</c:v>
                </c:pt>
                <c:pt idx="4">
                  <c:v>8.3816555927913594E-3</c:v>
                </c:pt>
                <c:pt idx="5">
                  <c:v>8.114051469216399E-3</c:v>
                </c:pt>
                <c:pt idx="6">
                  <c:v>7.8532929676773389E-3</c:v>
                </c:pt>
                <c:pt idx="7">
                  <c:v>7.5991739808485281E-3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841-4659-B578-5DBE1F95D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7345536"/>
        <c:axId val="547347072"/>
      </c:lineChart>
      <c:catAx>
        <c:axId val="54734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547347072"/>
        <c:crosses val="autoZero"/>
        <c:auto val="1"/>
        <c:lblAlgn val="ctr"/>
        <c:lblOffset val="100"/>
        <c:noMultiLvlLbl val="0"/>
      </c:catAx>
      <c:valAx>
        <c:axId val="547347072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noFill/>
          </a:ln>
        </c:spPr>
        <c:crossAx val="54734553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'RP Charts'!$A$303</c:f>
              <c:strCache>
                <c:ptCount val="1"/>
                <c:pt idx="0">
                  <c:v>BAU (accepted)</c:v>
                </c:pt>
              </c:strCache>
            </c:strRef>
          </c:tx>
          <c:spPr>
            <a:solidFill>
              <a:srgbClr val="7EA0AE"/>
            </a:solidFill>
          </c:spPr>
          <c:invertIfNegative val="0"/>
          <c:cat>
            <c:numRef>
              <c:f>'RP Charts'!$B$302:$G$302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'RP Charts'!$B$303:$G$303</c:f>
              <c:numCache>
                <c:formatCode>_(* #,##0_);_(* \(#,##0\);_(* "–"???_);_(* @_)</c:formatCode>
                <c:ptCount val="6"/>
                <c:pt idx="0">
                  <c:v>11560.704227849144</c:v>
                </c:pt>
                <c:pt idx="1">
                  <c:v>11560.704227849144</c:v>
                </c:pt>
                <c:pt idx="2">
                  <c:v>11560.704227849144</c:v>
                </c:pt>
                <c:pt idx="3">
                  <c:v>11560.704227849144</c:v>
                </c:pt>
                <c:pt idx="4">
                  <c:v>11560.704227849144</c:v>
                </c:pt>
                <c:pt idx="5">
                  <c:v>11560.704227849144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AD-4BC3-AD90-11BABD79F4B8}"/>
            </c:ext>
          </c:extLst>
        </c:ser>
        <c:ser>
          <c:idx val="1"/>
          <c:order val="1"/>
          <c:tx>
            <c:strRef>
              <c:f>'RP Charts'!$A$304</c:f>
              <c:strCache>
                <c:ptCount val="1"/>
                <c:pt idx="0">
                  <c:v>Increase over BAU</c:v>
                </c:pt>
              </c:strCache>
            </c:strRef>
          </c:tx>
          <c:spPr>
            <a:solidFill>
              <a:srgbClr val="E89466"/>
            </a:solidFill>
          </c:spPr>
          <c:invertIfNegative val="0"/>
          <c:cat>
            <c:numRef>
              <c:f>'RP Charts'!$B$302:$G$302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'RP Charts'!$B$304:$G$304</c:f>
              <c:numCache>
                <c:formatCode>_(* #,##0_);_(* \(#,##0\);_(* "–"???_);_(* @_)</c:formatCode>
                <c:ptCount val="6"/>
                <c:pt idx="0">
                  <c:v>4781.711772150853</c:v>
                </c:pt>
                <c:pt idx="1">
                  <c:v>7652.1677721508531</c:v>
                </c:pt>
                <c:pt idx="2">
                  <c:v>7961.1997721508578</c:v>
                </c:pt>
                <c:pt idx="3">
                  <c:v>6381.5147721508529</c:v>
                </c:pt>
                <c:pt idx="4">
                  <c:v>4383.2957721508556</c:v>
                </c:pt>
                <c:pt idx="5">
                  <c:v>2884.295772150861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4AD-4BC3-AD90-11BABD79F4B8}"/>
            </c:ext>
          </c:extLst>
        </c:ser>
        <c:ser>
          <c:idx val="2"/>
          <c:order val="2"/>
          <c:tx>
            <c:strRef>
              <c:f>'RP Charts'!$A$305</c:f>
              <c:strCache>
                <c:ptCount val="1"/>
                <c:pt idx="0">
                  <c:v>Major projects</c:v>
                </c:pt>
              </c:strCache>
            </c:strRef>
          </c:tx>
          <c:spPr>
            <a:solidFill>
              <a:srgbClr val="BA0F2C"/>
            </a:solidFill>
          </c:spPr>
          <c:invertIfNegative val="0"/>
          <c:cat>
            <c:numRef>
              <c:f>'RP Charts'!$B$302:$G$302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'RP Charts'!$B$305:$G$305</c:f>
              <c:numCache>
                <c:formatCode>_(* #,##0_);_(* \(#,##0\);_(* "–"???_);_(* @_)</c:formatCode>
                <c:ptCount val="6"/>
                <c:pt idx="0">
                  <c:v>3457</c:v>
                </c:pt>
                <c:pt idx="1">
                  <c:v>13146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20249.91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4AD-4BC3-AD90-11BABD79F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547387648"/>
        <c:axId val="547393536"/>
      </c:barChart>
      <c:lineChart>
        <c:grouping val="standard"/>
        <c:varyColors val="0"/>
        <c:ser>
          <c:idx val="3"/>
          <c:order val="3"/>
          <c:tx>
            <c:strRef>
              <c:f>'RP Charts'!$A$306</c:f>
              <c:strCache>
                <c:ptCount val="1"/>
                <c:pt idx="0">
                  <c:v>Hist average</c:v>
                </c:pt>
              </c:strCache>
            </c:strRef>
          </c:tx>
          <c:spPr>
            <a:ln>
              <a:solidFill>
                <a:srgbClr val="3F5E58"/>
              </a:solidFill>
              <a:prstDash val="dash"/>
            </a:ln>
          </c:spPr>
          <c:marker>
            <c:symbol val="none"/>
          </c:marker>
          <c:cat>
            <c:numRef>
              <c:f>'RP Charts'!$B$302:$G$302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'RP Charts'!$B$306:$G$306</c:f>
              <c:numCache>
                <c:formatCode>_(* #,##0_);_(* \(#,##0\);_(* "–"???_);_(* @_)</c:formatCode>
                <c:ptCount val="6"/>
                <c:pt idx="0">
                  <c:v>10509.731116226494</c:v>
                </c:pt>
                <c:pt idx="1">
                  <c:v>10509.731116226494</c:v>
                </c:pt>
                <c:pt idx="2">
                  <c:v>10509.731116226494</c:v>
                </c:pt>
                <c:pt idx="3">
                  <c:v>10509.731116226494</c:v>
                </c:pt>
                <c:pt idx="4">
                  <c:v>10509.731116226494</c:v>
                </c:pt>
                <c:pt idx="5">
                  <c:v>10509.731116226494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4AD-4BC3-AD90-11BABD79F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7387648"/>
        <c:axId val="547393536"/>
      </c:lineChart>
      <c:catAx>
        <c:axId val="54738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547393536"/>
        <c:crosses val="autoZero"/>
        <c:auto val="1"/>
        <c:lblAlgn val="ctr"/>
        <c:lblOffset val="100"/>
        <c:noMultiLvlLbl val="0"/>
      </c:catAx>
      <c:valAx>
        <c:axId val="54739353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NZ" baseline="0"/>
                  <a:t>$000 (2016 real)</a:t>
                </a:r>
                <a:endParaRPr lang="en-NZ"/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5473876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emf"/><Relationship Id="rId13" Type="http://schemas.openxmlformats.org/officeDocument/2006/relationships/image" Target="../media/image16.emf"/><Relationship Id="rId3" Type="http://schemas.openxmlformats.org/officeDocument/2006/relationships/image" Target="../media/image6.emf"/><Relationship Id="rId7" Type="http://schemas.openxmlformats.org/officeDocument/2006/relationships/image" Target="../media/image10.emf"/><Relationship Id="rId12" Type="http://schemas.openxmlformats.org/officeDocument/2006/relationships/image" Target="../media/image15.emf"/><Relationship Id="rId2" Type="http://schemas.openxmlformats.org/officeDocument/2006/relationships/image" Target="../media/image5.emf"/><Relationship Id="rId1" Type="http://schemas.openxmlformats.org/officeDocument/2006/relationships/image" Target="../media/image4.emf"/><Relationship Id="rId6" Type="http://schemas.openxmlformats.org/officeDocument/2006/relationships/image" Target="../media/image9.emf"/><Relationship Id="rId11" Type="http://schemas.openxmlformats.org/officeDocument/2006/relationships/image" Target="../media/image14.emf"/><Relationship Id="rId5" Type="http://schemas.openxmlformats.org/officeDocument/2006/relationships/image" Target="../media/image8.emf"/><Relationship Id="rId10" Type="http://schemas.openxmlformats.org/officeDocument/2006/relationships/image" Target="../media/image13.emf"/><Relationship Id="rId4" Type="http://schemas.openxmlformats.org/officeDocument/2006/relationships/image" Target="../media/image7.emf"/><Relationship Id="rId9" Type="http://schemas.openxmlformats.org/officeDocument/2006/relationships/image" Target="../media/image12.emf"/><Relationship Id="rId14" Type="http://schemas.openxmlformats.org/officeDocument/2006/relationships/image" Target="../media/image17.emf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.xml"/><Relationship Id="rId13" Type="http://schemas.openxmlformats.org/officeDocument/2006/relationships/image" Target="../media/image24.emf"/><Relationship Id="rId18" Type="http://schemas.openxmlformats.org/officeDocument/2006/relationships/image" Target="../media/image28.emf"/><Relationship Id="rId26" Type="http://schemas.openxmlformats.org/officeDocument/2006/relationships/chart" Target="../charts/chart9.xml"/><Relationship Id="rId3" Type="http://schemas.openxmlformats.org/officeDocument/2006/relationships/image" Target="../media/image19.emf"/><Relationship Id="rId21" Type="http://schemas.openxmlformats.org/officeDocument/2006/relationships/image" Target="../media/image30.emf"/><Relationship Id="rId34" Type="http://schemas.openxmlformats.org/officeDocument/2006/relationships/chart" Target="../charts/chart17.xml"/><Relationship Id="rId7" Type="http://schemas.openxmlformats.org/officeDocument/2006/relationships/image" Target="../media/image21.emf"/><Relationship Id="rId12" Type="http://schemas.openxmlformats.org/officeDocument/2006/relationships/chart" Target="../charts/chart6.xml"/><Relationship Id="rId17" Type="http://schemas.openxmlformats.org/officeDocument/2006/relationships/image" Target="../media/image27.emf"/><Relationship Id="rId25" Type="http://schemas.openxmlformats.org/officeDocument/2006/relationships/image" Target="../media/image34.emf"/><Relationship Id="rId33" Type="http://schemas.openxmlformats.org/officeDocument/2006/relationships/chart" Target="../charts/chart16.xml"/><Relationship Id="rId2" Type="http://schemas.openxmlformats.org/officeDocument/2006/relationships/image" Target="../media/image18.emf"/><Relationship Id="rId16" Type="http://schemas.openxmlformats.org/officeDocument/2006/relationships/image" Target="../media/image26.emf"/><Relationship Id="rId20" Type="http://schemas.openxmlformats.org/officeDocument/2006/relationships/image" Target="../media/image29.emf"/><Relationship Id="rId29" Type="http://schemas.openxmlformats.org/officeDocument/2006/relationships/chart" Target="../charts/chart12.xml"/><Relationship Id="rId1" Type="http://schemas.openxmlformats.org/officeDocument/2006/relationships/chart" Target="../charts/chart1.xml"/><Relationship Id="rId6" Type="http://schemas.openxmlformats.org/officeDocument/2006/relationships/chart" Target="../charts/chart3.xml"/><Relationship Id="rId11" Type="http://schemas.openxmlformats.org/officeDocument/2006/relationships/image" Target="../media/image23.emf"/><Relationship Id="rId24" Type="http://schemas.openxmlformats.org/officeDocument/2006/relationships/image" Target="../media/image33.emf"/><Relationship Id="rId32" Type="http://schemas.openxmlformats.org/officeDocument/2006/relationships/chart" Target="../charts/chart15.xml"/><Relationship Id="rId37" Type="http://schemas.openxmlformats.org/officeDocument/2006/relationships/chart" Target="../charts/chart20.xml"/><Relationship Id="rId5" Type="http://schemas.openxmlformats.org/officeDocument/2006/relationships/image" Target="../media/image20.emf"/><Relationship Id="rId15" Type="http://schemas.openxmlformats.org/officeDocument/2006/relationships/chart" Target="../charts/chart7.xml"/><Relationship Id="rId23" Type="http://schemas.openxmlformats.org/officeDocument/2006/relationships/image" Target="../media/image32.emf"/><Relationship Id="rId28" Type="http://schemas.openxmlformats.org/officeDocument/2006/relationships/chart" Target="../charts/chart11.xml"/><Relationship Id="rId36" Type="http://schemas.openxmlformats.org/officeDocument/2006/relationships/chart" Target="../charts/chart19.xml"/><Relationship Id="rId10" Type="http://schemas.openxmlformats.org/officeDocument/2006/relationships/chart" Target="../charts/chart5.xml"/><Relationship Id="rId19" Type="http://schemas.openxmlformats.org/officeDocument/2006/relationships/chart" Target="../charts/chart8.xml"/><Relationship Id="rId31" Type="http://schemas.openxmlformats.org/officeDocument/2006/relationships/chart" Target="../charts/chart14.xml"/><Relationship Id="rId4" Type="http://schemas.openxmlformats.org/officeDocument/2006/relationships/chart" Target="../charts/chart2.xml"/><Relationship Id="rId9" Type="http://schemas.openxmlformats.org/officeDocument/2006/relationships/image" Target="../media/image22.emf"/><Relationship Id="rId14" Type="http://schemas.openxmlformats.org/officeDocument/2006/relationships/image" Target="../media/image25.emf"/><Relationship Id="rId22" Type="http://schemas.openxmlformats.org/officeDocument/2006/relationships/image" Target="../media/image31.emf"/><Relationship Id="rId27" Type="http://schemas.openxmlformats.org/officeDocument/2006/relationships/chart" Target="../charts/chart10.xml"/><Relationship Id="rId30" Type="http://schemas.openxmlformats.org/officeDocument/2006/relationships/chart" Target="../charts/chart13.xml"/><Relationship Id="rId35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38100</xdr:rowOff>
    </xdr:from>
    <xdr:to>
      <xdr:col>1</xdr:col>
      <xdr:colOff>1216152</xdr:colOff>
      <xdr:row>1</xdr:row>
      <xdr:rowOff>888492</xdr:rowOff>
    </xdr:to>
    <xdr:pic>
      <xdr:nvPicPr>
        <xdr:cNvPr id="5" name="Log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28600"/>
          <a:ext cx="2816352" cy="85039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2209800</xdr:rowOff>
    </xdr:from>
    <xdr:to>
      <xdr:col>4</xdr:col>
      <xdr:colOff>0</xdr:colOff>
      <xdr:row>14</xdr:row>
      <xdr:rowOff>95250</xdr:rowOff>
    </xdr:to>
    <xdr:pic>
      <xdr:nvPicPr>
        <xdr:cNvPr id="8" name="Regulation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00300"/>
          <a:ext cx="8982075" cy="3295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6</xdr:row>
      <xdr:rowOff>57150</xdr:rowOff>
    </xdr:from>
    <xdr:to>
      <xdr:col>3</xdr:col>
      <xdr:colOff>8258175</xdr:colOff>
      <xdr:row>23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C398B2A5-771D-4BDA-9758-E1170695F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52575"/>
          <a:ext cx="9734550" cy="3343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4</xdr:row>
      <xdr:rowOff>0</xdr:rowOff>
    </xdr:from>
    <xdr:to>
      <xdr:col>15</xdr:col>
      <xdr:colOff>1009650</xdr:colOff>
      <xdr:row>12</xdr:row>
      <xdr:rowOff>85725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1650" y="1009650"/>
          <a:ext cx="5905500" cy="2886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15</xdr:col>
      <xdr:colOff>1009650</xdr:colOff>
      <xdr:row>22</xdr:row>
      <xdr:rowOff>85725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1650" y="4295775"/>
          <a:ext cx="5905500" cy="3257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15</xdr:col>
      <xdr:colOff>1009650</xdr:colOff>
      <xdr:row>32</xdr:row>
      <xdr:rowOff>85725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1650" y="7953375"/>
          <a:ext cx="5905500" cy="2800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34</xdr:row>
      <xdr:rowOff>0</xdr:rowOff>
    </xdr:from>
    <xdr:to>
      <xdr:col>15</xdr:col>
      <xdr:colOff>1009650</xdr:colOff>
      <xdr:row>42</xdr:row>
      <xdr:rowOff>85725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1650" y="11153775"/>
          <a:ext cx="5905500" cy="2800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44</xdr:row>
      <xdr:rowOff>0</xdr:rowOff>
    </xdr:from>
    <xdr:to>
      <xdr:col>15</xdr:col>
      <xdr:colOff>1009650</xdr:colOff>
      <xdr:row>50</xdr:row>
      <xdr:rowOff>114300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1650" y="14354175"/>
          <a:ext cx="5905500" cy="2066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52</xdr:row>
      <xdr:rowOff>0</xdr:rowOff>
    </xdr:from>
    <xdr:to>
      <xdr:col>15</xdr:col>
      <xdr:colOff>1009650</xdr:colOff>
      <xdr:row>59</xdr:row>
      <xdr:rowOff>85725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1650" y="16792575"/>
          <a:ext cx="5905500" cy="2438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61</xdr:row>
      <xdr:rowOff>0</xdr:rowOff>
    </xdr:from>
    <xdr:to>
      <xdr:col>15</xdr:col>
      <xdr:colOff>1009650</xdr:colOff>
      <xdr:row>68</xdr:row>
      <xdr:rowOff>219075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1650" y="19631025"/>
          <a:ext cx="5905500" cy="2066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70</xdr:row>
      <xdr:rowOff>0</xdr:rowOff>
    </xdr:from>
    <xdr:to>
      <xdr:col>15</xdr:col>
      <xdr:colOff>1009650</xdr:colOff>
      <xdr:row>78</xdr:row>
      <xdr:rowOff>104775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1650" y="22088475"/>
          <a:ext cx="5905500" cy="2800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80</xdr:row>
      <xdr:rowOff>0</xdr:rowOff>
    </xdr:from>
    <xdr:to>
      <xdr:col>15</xdr:col>
      <xdr:colOff>1009650</xdr:colOff>
      <xdr:row>88</xdr:row>
      <xdr:rowOff>114300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1650" y="25269825"/>
          <a:ext cx="5905500" cy="297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90</xdr:row>
      <xdr:rowOff>0</xdr:rowOff>
    </xdr:from>
    <xdr:to>
      <xdr:col>15</xdr:col>
      <xdr:colOff>1009650</xdr:colOff>
      <xdr:row>98</xdr:row>
      <xdr:rowOff>95250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1650" y="28613100"/>
          <a:ext cx="5905500" cy="297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100</xdr:row>
      <xdr:rowOff>0</xdr:rowOff>
    </xdr:from>
    <xdr:to>
      <xdr:col>15</xdr:col>
      <xdr:colOff>1009650</xdr:colOff>
      <xdr:row>106</xdr:row>
      <xdr:rowOff>76200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1650" y="31975425"/>
          <a:ext cx="5905500" cy="2066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108</xdr:row>
      <xdr:rowOff>0</xdr:rowOff>
    </xdr:from>
    <xdr:to>
      <xdr:col>16</xdr:col>
      <xdr:colOff>9525</xdr:colOff>
      <xdr:row>125</xdr:row>
      <xdr:rowOff>314325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1650" y="34451925"/>
          <a:ext cx="6048375" cy="762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16</xdr:col>
      <xdr:colOff>9525</xdr:colOff>
      <xdr:row>143</xdr:row>
      <xdr:rowOff>76200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1650" y="42462450"/>
          <a:ext cx="6048375" cy="388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145</xdr:row>
      <xdr:rowOff>0</xdr:rowOff>
    </xdr:from>
    <xdr:to>
      <xdr:col>15</xdr:col>
      <xdr:colOff>1009650</xdr:colOff>
      <xdr:row>150</xdr:row>
      <xdr:rowOff>38100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1650" y="46758225"/>
          <a:ext cx="5905500" cy="1704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581025</xdr:colOff>
      <xdr:row>4</xdr:row>
      <xdr:rowOff>0</xdr:rowOff>
    </xdr:from>
    <xdr:to>
      <xdr:col>22</xdr:col>
      <xdr:colOff>189011</xdr:colOff>
      <xdr:row>22</xdr:row>
      <xdr:rowOff>58971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24</xdr:col>
      <xdr:colOff>0</xdr:colOff>
      <xdr:row>4</xdr:row>
      <xdr:rowOff>0</xdr:rowOff>
    </xdr:from>
    <xdr:to>
      <xdr:col>33</xdr:col>
      <xdr:colOff>238125</xdr:colOff>
      <xdr:row>22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0" y="1074964"/>
          <a:ext cx="5749018" cy="35405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25</xdr:row>
      <xdr:rowOff>228600</xdr:rowOff>
    </xdr:from>
    <xdr:to>
      <xdr:col>33</xdr:col>
      <xdr:colOff>238125</xdr:colOff>
      <xdr:row>43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01925" y="5819775"/>
          <a:ext cx="5724525" cy="3533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581025</xdr:colOff>
      <xdr:row>25</xdr:row>
      <xdr:rowOff>228600</xdr:rowOff>
    </xdr:from>
    <xdr:to>
      <xdr:col>22</xdr:col>
      <xdr:colOff>189011</xdr:colOff>
      <xdr:row>43</xdr:row>
      <xdr:rowOff>83464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24</xdr:col>
      <xdr:colOff>0</xdr:colOff>
      <xdr:row>46</xdr:row>
      <xdr:rowOff>0</xdr:rowOff>
    </xdr:from>
    <xdr:to>
      <xdr:col>33</xdr:col>
      <xdr:colOff>238125</xdr:colOff>
      <xdr:row>64</xdr:row>
      <xdr:rowOff>57150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01925" y="9982200"/>
          <a:ext cx="5724525" cy="3533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581026</xdr:colOff>
      <xdr:row>45</xdr:row>
      <xdr:rowOff>228600</xdr:rowOff>
    </xdr:from>
    <xdr:to>
      <xdr:col>22</xdr:col>
      <xdr:colOff>189012</xdr:colOff>
      <xdr:row>64</xdr:row>
      <xdr:rowOff>42643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24</xdr:col>
      <xdr:colOff>0</xdr:colOff>
      <xdr:row>66</xdr:row>
      <xdr:rowOff>0</xdr:rowOff>
    </xdr:from>
    <xdr:to>
      <xdr:col>33</xdr:col>
      <xdr:colOff>238125</xdr:colOff>
      <xdr:row>84</xdr:row>
      <xdr:rowOff>57150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01925" y="13992225"/>
          <a:ext cx="5724525" cy="3533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581026</xdr:colOff>
      <xdr:row>66</xdr:row>
      <xdr:rowOff>0</xdr:rowOff>
    </xdr:from>
    <xdr:to>
      <xdr:col>22</xdr:col>
      <xdr:colOff>189012</xdr:colOff>
      <xdr:row>84</xdr:row>
      <xdr:rowOff>58972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24</xdr:col>
      <xdr:colOff>0</xdr:colOff>
      <xdr:row>85</xdr:row>
      <xdr:rowOff>238124</xdr:rowOff>
    </xdr:from>
    <xdr:to>
      <xdr:col>32</xdr:col>
      <xdr:colOff>465599</xdr:colOff>
      <xdr:row>99</xdr:row>
      <xdr:rowOff>76199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xmlns="" id="{00000000-0008-0000-05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01925" y="18002249"/>
          <a:ext cx="5342400" cy="274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581025</xdr:colOff>
      <xdr:row>85</xdr:row>
      <xdr:rowOff>238124</xdr:rowOff>
    </xdr:from>
    <xdr:to>
      <xdr:col>22</xdr:col>
      <xdr:colOff>189011</xdr:colOff>
      <xdr:row>102</xdr:row>
      <xdr:rowOff>120202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xmlns="" id="{00000000-0008-0000-05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24</xdr:col>
      <xdr:colOff>0</xdr:colOff>
      <xdr:row>102</xdr:row>
      <xdr:rowOff>0</xdr:rowOff>
    </xdr:from>
    <xdr:to>
      <xdr:col>33</xdr:col>
      <xdr:colOff>238125</xdr:colOff>
      <xdr:row>120</xdr:row>
      <xdr:rowOff>57150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xmlns="" id="{00000000-0008-0000-05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01925" y="21393150"/>
          <a:ext cx="5724525" cy="3533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581025</xdr:colOff>
      <xdr:row>102</xdr:row>
      <xdr:rowOff>0</xdr:rowOff>
    </xdr:from>
    <xdr:to>
      <xdr:col>22</xdr:col>
      <xdr:colOff>189011</xdr:colOff>
      <xdr:row>120</xdr:row>
      <xdr:rowOff>58972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xmlns="" id="{00000000-0008-0000-05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24</xdr:col>
      <xdr:colOff>0</xdr:colOff>
      <xdr:row>123</xdr:row>
      <xdr:rowOff>0</xdr:rowOff>
    </xdr:from>
    <xdr:to>
      <xdr:col>33</xdr:col>
      <xdr:colOff>238125</xdr:colOff>
      <xdr:row>134</xdr:row>
      <xdr:rowOff>104775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xmlns="" id="{00000000-0008-0000-05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01925" y="25593675"/>
          <a:ext cx="5724525" cy="2247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137</xdr:row>
      <xdr:rowOff>0</xdr:rowOff>
    </xdr:from>
    <xdr:to>
      <xdr:col>33</xdr:col>
      <xdr:colOff>238125</xdr:colOff>
      <xdr:row>149</xdr:row>
      <xdr:rowOff>180975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xmlns="" id="{00000000-0008-0000-05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01925" y="28460700"/>
          <a:ext cx="5724525" cy="2514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4482</xdr:colOff>
      <xdr:row>136</xdr:row>
      <xdr:rowOff>235323</xdr:rowOff>
    </xdr:from>
    <xdr:to>
      <xdr:col>22</xdr:col>
      <xdr:colOff>224789</xdr:colOff>
      <xdr:row>154</xdr:row>
      <xdr:rowOff>76580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xmlns="" id="{00000000-0008-0000-05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 editAs="oneCell">
    <xdr:from>
      <xdr:col>24</xdr:col>
      <xdr:colOff>0</xdr:colOff>
      <xdr:row>166</xdr:row>
      <xdr:rowOff>19050</xdr:rowOff>
    </xdr:from>
    <xdr:to>
      <xdr:col>33</xdr:col>
      <xdr:colOff>237600</xdr:colOff>
      <xdr:row>178</xdr:row>
      <xdr:rowOff>64200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xmlns="" id="{00000000-0008-0000-05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01925" y="34356675"/>
          <a:ext cx="5724000" cy="2426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152</xdr:row>
      <xdr:rowOff>0</xdr:rowOff>
    </xdr:from>
    <xdr:to>
      <xdr:col>33</xdr:col>
      <xdr:colOff>237600</xdr:colOff>
      <xdr:row>164</xdr:row>
      <xdr:rowOff>186375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xmlns="" id="{00000000-0008-0000-05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01925" y="31518225"/>
          <a:ext cx="5724000" cy="25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181</xdr:row>
      <xdr:rowOff>0</xdr:rowOff>
    </xdr:from>
    <xdr:to>
      <xdr:col>33</xdr:col>
      <xdr:colOff>581025</xdr:colOff>
      <xdr:row>196</xdr:row>
      <xdr:rowOff>95250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xmlns="" id="{00000000-0008-0000-05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01925" y="37395150"/>
          <a:ext cx="6067425" cy="30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609599</xdr:colOff>
      <xdr:row>180</xdr:row>
      <xdr:rowOff>285750</xdr:rowOff>
    </xdr:from>
    <xdr:to>
      <xdr:col>22</xdr:col>
      <xdr:colOff>217585</xdr:colOff>
      <xdr:row>198</xdr:row>
      <xdr:rowOff>72579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xmlns="" id="{00000000-0008-0000-05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 editAs="oneCell">
    <xdr:from>
      <xdr:col>23</xdr:col>
      <xdr:colOff>609599</xdr:colOff>
      <xdr:row>198</xdr:row>
      <xdr:rowOff>228599</xdr:rowOff>
    </xdr:from>
    <xdr:to>
      <xdr:col>32</xdr:col>
      <xdr:colOff>533998</xdr:colOff>
      <xdr:row>213</xdr:row>
      <xdr:rowOff>19049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xmlns="" id="{00000000-0008-0000-05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01924" y="41062274"/>
          <a:ext cx="5410800" cy="274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214</xdr:row>
      <xdr:rowOff>219075</xdr:rowOff>
    </xdr:from>
    <xdr:to>
      <xdr:col>31</xdr:col>
      <xdr:colOff>57150</xdr:colOff>
      <xdr:row>227</xdr:row>
      <xdr:rowOff>57150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xmlns="" id="{00000000-0008-0000-05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01925" y="44300775"/>
          <a:ext cx="4324350" cy="2409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230</xdr:row>
      <xdr:rowOff>0</xdr:rowOff>
    </xdr:from>
    <xdr:to>
      <xdr:col>30</xdr:col>
      <xdr:colOff>381000</xdr:colOff>
      <xdr:row>242</xdr:row>
      <xdr:rowOff>76200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xmlns="" id="{00000000-0008-0000-05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01925" y="47377350"/>
          <a:ext cx="4038600" cy="2409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245</xdr:row>
      <xdr:rowOff>0</xdr:rowOff>
    </xdr:from>
    <xdr:to>
      <xdr:col>31</xdr:col>
      <xdr:colOff>28575</xdr:colOff>
      <xdr:row>258</xdr:row>
      <xdr:rowOff>47625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xmlns="" id="{00000000-0008-0000-05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01925" y="50434875"/>
          <a:ext cx="4295775" cy="2571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260</xdr:row>
      <xdr:rowOff>0</xdr:rowOff>
    </xdr:from>
    <xdr:to>
      <xdr:col>31</xdr:col>
      <xdr:colOff>28575</xdr:colOff>
      <xdr:row>273</xdr:row>
      <xdr:rowOff>47625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xmlns="" id="{00000000-0008-0000-05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01925" y="53492400"/>
          <a:ext cx="4295775" cy="2571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276</xdr:row>
      <xdr:rowOff>0</xdr:rowOff>
    </xdr:from>
    <xdr:to>
      <xdr:col>32</xdr:col>
      <xdr:colOff>600074</xdr:colOff>
      <xdr:row>293</xdr:row>
      <xdr:rowOff>238125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xmlns="" id="{00000000-0008-0000-05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01925" y="56740425"/>
          <a:ext cx="5476875" cy="3524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293</xdr:row>
      <xdr:rowOff>295272</xdr:rowOff>
    </xdr:from>
    <xdr:to>
      <xdr:col>23</xdr:col>
      <xdr:colOff>220307</xdr:colOff>
      <xdr:row>311</xdr:row>
      <xdr:rowOff>190958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xmlns="" id="{00000000-0008-0000-05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 editAs="oneCell">
    <xdr:from>
      <xdr:col>14</xdr:col>
      <xdr:colOff>0</xdr:colOff>
      <xdr:row>312</xdr:row>
      <xdr:rowOff>142875</xdr:rowOff>
    </xdr:from>
    <xdr:to>
      <xdr:col>23</xdr:col>
      <xdr:colOff>220307</xdr:colOff>
      <xdr:row>330</xdr:row>
      <xdr:rowOff>147418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xmlns="" id="{00000000-0008-0000-05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 editAs="oneCell">
    <xdr:from>
      <xdr:col>14</xdr:col>
      <xdr:colOff>0</xdr:colOff>
      <xdr:row>260</xdr:row>
      <xdr:rowOff>0</xdr:rowOff>
    </xdr:from>
    <xdr:to>
      <xdr:col>23</xdr:col>
      <xdr:colOff>220307</xdr:colOff>
      <xdr:row>277</xdr:row>
      <xdr:rowOff>86186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xmlns="" id="{00000000-0008-0000-05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 editAs="oneCell">
    <xdr:from>
      <xdr:col>13</xdr:col>
      <xdr:colOff>0</xdr:colOff>
      <xdr:row>245</xdr:row>
      <xdr:rowOff>0</xdr:rowOff>
    </xdr:from>
    <xdr:to>
      <xdr:col>22</xdr:col>
      <xdr:colOff>220307</xdr:colOff>
      <xdr:row>262</xdr:row>
      <xdr:rowOff>86185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xmlns="" id="{00000000-0008-0000-05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 editAs="oneCell">
    <xdr:from>
      <xdr:col>13</xdr:col>
      <xdr:colOff>0</xdr:colOff>
      <xdr:row>230</xdr:row>
      <xdr:rowOff>0</xdr:rowOff>
    </xdr:from>
    <xdr:to>
      <xdr:col>22</xdr:col>
      <xdr:colOff>220307</xdr:colOff>
      <xdr:row>247</xdr:row>
      <xdr:rowOff>86186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xmlns="" id="{00000000-0008-0000-05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 editAs="oneCell">
    <xdr:from>
      <xdr:col>13</xdr:col>
      <xdr:colOff>59872</xdr:colOff>
      <xdr:row>215</xdr:row>
      <xdr:rowOff>19050</xdr:rowOff>
    </xdr:from>
    <xdr:to>
      <xdr:col>22</xdr:col>
      <xdr:colOff>280179</xdr:colOff>
      <xdr:row>232</xdr:row>
      <xdr:rowOff>105236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xmlns="" id="{00000000-0008-0000-05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 editAs="oneCell">
    <xdr:from>
      <xdr:col>12</xdr:col>
      <xdr:colOff>609599</xdr:colOff>
      <xdr:row>199</xdr:row>
      <xdr:rowOff>0</xdr:rowOff>
    </xdr:from>
    <xdr:to>
      <xdr:col>22</xdr:col>
      <xdr:colOff>217585</xdr:colOff>
      <xdr:row>216</xdr:row>
      <xdr:rowOff>86186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xmlns="" id="{00000000-0008-0000-05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 editAs="oneCell">
    <xdr:from>
      <xdr:col>13</xdr:col>
      <xdr:colOff>15687</xdr:colOff>
      <xdr:row>166</xdr:row>
      <xdr:rowOff>58829</xdr:rowOff>
    </xdr:from>
    <xdr:to>
      <xdr:col>22</xdr:col>
      <xdr:colOff>235994</xdr:colOff>
      <xdr:row>183</xdr:row>
      <xdr:rowOff>90586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xmlns="" id="{00000000-0008-0000-05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 editAs="oneCell">
    <xdr:from>
      <xdr:col>13</xdr:col>
      <xdr:colOff>4482</xdr:colOff>
      <xdr:row>152</xdr:row>
      <xdr:rowOff>2799</xdr:rowOff>
    </xdr:from>
    <xdr:to>
      <xdr:col>22</xdr:col>
      <xdr:colOff>224789</xdr:colOff>
      <xdr:row>169</xdr:row>
      <xdr:rowOff>88985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xmlns="" id="{00000000-0008-0000-05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 editAs="oneCell">
    <xdr:from>
      <xdr:col>12</xdr:col>
      <xdr:colOff>581024</xdr:colOff>
      <xdr:row>123</xdr:row>
      <xdr:rowOff>0</xdr:rowOff>
    </xdr:from>
    <xdr:to>
      <xdr:col>22</xdr:col>
      <xdr:colOff>189010</xdr:colOff>
      <xdr:row>140</xdr:row>
      <xdr:rowOff>86186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xmlns="" id="{00000000-0008-0000-05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12</xdr:col>
      <xdr:colOff>447675</xdr:colOff>
      <xdr:row>335</xdr:row>
      <xdr:rowOff>76199</xdr:rowOff>
    </xdr:from>
    <xdr:to>
      <xdr:col>22</xdr:col>
      <xdr:colOff>55661</xdr:colOff>
      <xdr:row>353</xdr:row>
      <xdr:rowOff>135171</xdr:rowOff>
    </xdr:to>
    <xdr:graphicFrame macro="">
      <xdr:nvGraphicFramePr>
        <xdr:cNvPr id="43" name="Chart 42">
          <a:extLst>
            <a:ext uri="{FF2B5EF4-FFF2-40B4-BE49-F238E27FC236}">
              <a16:creationId xmlns:a16="http://schemas.microsoft.com/office/drawing/2014/main" xmlns="" id="{00000000-0008-0000-05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14</xdr:col>
      <xdr:colOff>9525</xdr:colOff>
      <xdr:row>276</xdr:row>
      <xdr:rowOff>28574</xdr:rowOff>
    </xdr:from>
    <xdr:to>
      <xdr:col>23</xdr:col>
      <xdr:colOff>229832</xdr:colOff>
      <xdr:row>293</xdr:row>
      <xdr:rowOff>278045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xmlns="" id="{00000000-0008-0000-05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0.15332</cdr:y>
    </cdr:from>
    <cdr:to>
      <cdr:x>0.17405</cdr:x>
      <cdr:y>0.26252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371475"/>
          <a:ext cx="755015" cy="264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>
          <a:spAutoFit/>
        </a:bodyPr>
        <a:lstStyle xmlns:a="http://schemas.openxmlformats.org/drawingml/2006/main"/>
        <a:p xmlns:a="http://schemas.openxmlformats.org/drawingml/2006/main">
          <a:r>
            <a:rPr lang="en-NZ" sz="1100"/>
            <a:t>Billed GJ's</a:t>
          </a:r>
        </a:p>
      </cdr:txBody>
    </cdr:sp>
  </cdr:relSizeAnchor>
  <cdr:relSizeAnchor xmlns:cdr="http://schemas.openxmlformats.org/drawingml/2006/chartDrawing">
    <cdr:from>
      <cdr:x>0</cdr:x>
      <cdr:y>0.65261</cdr:y>
    </cdr:from>
    <cdr:to>
      <cdr:x>0.18571</cdr:x>
      <cdr:y>0.76181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1581150"/>
          <a:ext cx="805605" cy="264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>
          <a:spAutoFit/>
        </a:bodyPr>
        <a:lstStyle xmlns:a="http://schemas.openxmlformats.org/drawingml/2006/main"/>
        <a:p xmlns:a="http://schemas.openxmlformats.org/drawingml/2006/main">
          <a:r>
            <a:rPr lang="en-NZ" sz="1100"/>
            <a:t>No. of ICPs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0.15332</cdr:y>
    </cdr:from>
    <cdr:to>
      <cdr:x>0.17405</cdr:x>
      <cdr:y>0.26252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371475"/>
          <a:ext cx="755015" cy="264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>
          <a:spAutoFit/>
        </a:bodyPr>
        <a:lstStyle xmlns:a="http://schemas.openxmlformats.org/drawingml/2006/main"/>
        <a:p xmlns:a="http://schemas.openxmlformats.org/drawingml/2006/main">
          <a:r>
            <a:rPr lang="en-NZ" sz="1100"/>
            <a:t>Billed GJ's</a:t>
          </a:r>
        </a:p>
      </cdr:txBody>
    </cdr:sp>
  </cdr:relSizeAnchor>
  <cdr:relSizeAnchor xmlns:cdr="http://schemas.openxmlformats.org/drawingml/2006/chartDrawing">
    <cdr:from>
      <cdr:x>0</cdr:x>
      <cdr:y>0.65261</cdr:y>
    </cdr:from>
    <cdr:to>
      <cdr:x>0.18571</cdr:x>
      <cdr:y>0.76181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1581150"/>
          <a:ext cx="805605" cy="264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>
          <a:spAutoFit/>
        </a:bodyPr>
        <a:lstStyle xmlns:a="http://schemas.openxmlformats.org/drawingml/2006/main"/>
        <a:p xmlns:a="http://schemas.openxmlformats.org/drawingml/2006/main">
          <a:r>
            <a:rPr lang="en-NZ" sz="1100"/>
            <a:t>No. of ICPs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0.15332</cdr:y>
    </cdr:from>
    <cdr:to>
      <cdr:x>0.17405</cdr:x>
      <cdr:y>0.26252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371475"/>
          <a:ext cx="755015" cy="264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>
          <a:spAutoFit/>
        </a:bodyPr>
        <a:lstStyle xmlns:a="http://schemas.openxmlformats.org/drawingml/2006/main"/>
        <a:p xmlns:a="http://schemas.openxmlformats.org/drawingml/2006/main">
          <a:r>
            <a:rPr lang="en-NZ" sz="1100"/>
            <a:t>Billed GJ's</a:t>
          </a:r>
        </a:p>
      </cdr:txBody>
    </cdr:sp>
  </cdr:relSizeAnchor>
  <cdr:relSizeAnchor xmlns:cdr="http://schemas.openxmlformats.org/drawingml/2006/chartDrawing">
    <cdr:from>
      <cdr:x>0</cdr:x>
      <cdr:y>0.65261</cdr:y>
    </cdr:from>
    <cdr:to>
      <cdr:x>0.18571</cdr:x>
      <cdr:y>0.76181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1581150"/>
          <a:ext cx="805605" cy="264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>
          <a:spAutoFit/>
        </a:bodyPr>
        <a:lstStyle xmlns:a="http://schemas.openxmlformats.org/drawingml/2006/main"/>
        <a:p xmlns:a="http://schemas.openxmlformats.org/drawingml/2006/main">
          <a:r>
            <a:rPr lang="en-NZ" sz="1100"/>
            <a:t>No. of ICPs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0.15332</cdr:y>
    </cdr:from>
    <cdr:to>
      <cdr:x>0.17405</cdr:x>
      <cdr:y>0.26252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371475"/>
          <a:ext cx="755015" cy="264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>
          <a:spAutoFit/>
        </a:bodyPr>
        <a:lstStyle xmlns:a="http://schemas.openxmlformats.org/drawingml/2006/main"/>
        <a:p xmlns:a="http://schemas.openxmlformats.org/drawingml/2006/main">
          <a:r>
            <a:rPr lang="en-NZ" sz="1100"/>
            <a:t>Billed GJ's</a:t>
          </a:r>
        </a:p>
      </cdr:txBody>
    </cdr:sp>
  </cdr:relSizeAnchor>
  <cdr:relSizeAnchor xmlns:cdr="http://schemas.openxmlformats.org/drawingml/2006/chartDrawing">
    <cdr:from>
      <cdr:x>0</cdr:x>
      <cdr:y>0.65261</cdr:y>
    </cdr:from>
    <cdr:to>
      <cdr:x>0.18571</cdr:x>
      <cdr:y>0.76181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1581150"/>
          <a:ext cx="805605" cy="264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>
          <a:spAutoFit/>
        </a:bodyPr>
        <a:lstStyle xmlns:a="http://schemas.openxmlformats.org/drawingml/2006/main"/>
        <a:p xmlns:a="http://schemas.openxmlformats.org/drawingml/2006/main">
          <a:r>
            <a:rPr lang="en-NZ" sz="1100"/>
            <a:t>No. of ICPs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rting-price-adjustmen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xpenditure-mode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PRG-mode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nancial-mode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WACC-waterfall-mo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Table of Contents"/>
      <sheetName val="Description"/>
      <sheetName val="Inputs"/>
      <sheetName val="Rolled over and Reset Prices"/>
      <sheetName val="Impact of 2017 Reset"/>
      <sheetName val="Waterfall Chart for Final"/>
      <sheetName val="Reasons Paper 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C6">
            <v>4.1537783378700874</v>
          </cell>
          <cell r="D6">
            <v>-0.11820785457885341</v>
          </cell>
        </row>
        <row r="7">
          <cell r="C7">
            <v>47.309313519581558</v>
          </cell>
          <cell r="D7">
            <v>-8.5480937198431306E-2</v>
          </cell>
        </row>
        <row r="8">
          <cell r="C8">
            <v>43.917273093070008</v>
          </cell>
          <cell r="D8">
            <v>-0.21088062494027981</v>
          </cell>
        </row>
        <row r="9">
          <cell r="C9">
            <v>22.14466766467616</v>
          </cell>
          <cell r="D9">
            <v>-0.19774908138153235</v>
          </cell>
        </row>
        <row r="10">
          <cell r="C10">
            <v>121.5960462418189</v>
          </cell>
          <cell r="D10">
            <v>-0.10054463423912063</v>
          </cell>
        </row>
        <row r="11">
          <cell r="C11">
            <v>239.1210788570167</v>
          </cell>
          <cell r="D11">
            <v>-0.12941127819683085</v>
          </cell>
        </row>
        <row r="16">
          <cell r="C16">
            <v>19.012530469264366</v>
          </cell>
          <cell r="D16">
            <v>21.571095541481338</v>
          </cell>
          <cell r="E16">
            <v>2.5585650722169717</v>
          </cell>
          <cell r="F16">
            <v>-0.11861080802766077</v>
          </cell>
        </row>
        <row r="17">
          <cell r="C17">
            <v>216.23901412889077</v>
          </cell>
          <cell r="D17">
            <v>236.17041094840255</v>
          </cell>
          <cell r="E17">
            <v>19.931396819511775</v>
          </cell>
          <cell r="F17">
            <v>-8.4394131929872884E-2</v>
          </cell>
        </row>
        <row r="18">
          <cell r="C18">
            <v>200.48341510510696</v>
          </cell>
          <cell r="D18">
            <v>253.54419332666237</v>
          </cell>
          <cell r="E18">
            <v>53.06077822155541</v>
          </cell>
          <cell r="F18">
            <v>-0.20927625091848479</v>
          </cell>
        </row>
        <row r="19">
          <cell r="C19">
            <v>101.19913722030778</v>
          </cell>
          <cell r="D19">
            <v>126.06132762118693</v>
          </cell>
          <cell r="E19">
            <v>24.862190400879157</v>
          </cell>
          <cell r="F19">
            <v>-0.19722297765727015</v>
          </cell>
        </row>
        <row r="20">
          <cell r="C20">
            <v>559.46373264746865</v>
          </cell>
          <cell r="D20">
            <v>622.00277406116697</v>
          </cell>
          <cell r="E20">
            <v>62.539041413698328</v>
          </cell>
          <cell r="F20">
            <v>-0.10054463423912052</v>
          </cell>
        </row>
        <row r="21">
          <cell r="C21">
            <v>1096.3978295710385</v>
          </cell>
          <cell r="D21">
            <v>1259.3498014989002</v>
          </cell>
          <cell r="E21">
            <v>162.95197192786162</v>
          </cell>
          <cell r="F21">
            <v>-0.12939373296753087</v>
          </cell>
        </row>
        <row r="26">
          <cell r="C26">
            <v>-0.11820785457885341</v>
          </cell>
          <cell r="D26">
            <v>-5.9512333640067139E-2</v>
          </cell>
        </row>
        <row r="27">
          <cell r="C27">
            <v>-8.5480937198431306E-2</v>
          </cell>
          <cell r="D27">
            <v>-4.5382959260927835E-3</v>
          </cell>
        </row>
        <row r="28">
          <cell r="C28">
            <v>-0.21088062494027981</v>
          </cell>
          <cell r="D28">
            <v>-0.12847200182218899</v>
          </cell>
        </row>
        <row r="29">
          <cell r="C29">
            <v>-0.19774908138153235</v>
          </cell>
          <cell r="D29">
            <v>-0.13138813389495918</v>
          </cell>
        </row>
        <row r="30">
          <cell r="C30">
            <v>-0.10054463423912063</v>
          </cell>
          <cell r="D30">
            <v>-2.5542965516842764E-2</v>
          </cell>
        </row>
        <row r="31">
          <cell r="C31">
            <v>-0.12941127819683085</v>
          </cell>
          <cell r="D31">
            <v>-5.2976310029774099E-2</v>
          </cell>
        </row>
        <row r="35">
          <cell r="C35">
            <v>-0.12388022720781999</v>
          </cell>
          <cell r="D35">
            <v>-0.11820785457885341</v>
          </cell>
          <cell r="E35">
            <v>-0.11517162703872352</v>
          </cell>
        </row>
        <row r="36">
          <cell r="C36">
            <v>-0.10952236714368513</v>
          </cell>
          <cell r="D36">
            <v>-8.5480937198431306E-2</v>
          </cell>
          <cell r="E36">
            <v>-8.5480937198431306E-2</v>
          </cell>
        </row>
        <row r="37">
          <cell r="C37">
            <v>-0.22517294290115131</v>
          </cell>
          <cell r="D37">
            <v>-0.21088062494027981</v>
          </cell>
          <cell r="E37">
            <v>-0.20035322542422374</v>
          </cell>
        </row>
        <row r="38">
          <cell r="C38">
            <v>-0.2504936043823458</v>
          </cell>
          <cell r="D38">
            <v>-0.19774908138153235</v>
          </cell>
          <cell r="E38">
            <v>-0.19774908138153235</v>
          </cell>
        </row>
        <row r="39">
          <cell r="C39">
            <v>-0.19731838748096597</v>
          </cell>
          <cell r="D39">
            <v>-0.10054463423912063</v>
          </cell>
          <cell r="E39">
            <v>-9.6883996322498112E-2</v>
          </cell>
        </row>
        <row r="40">
          <cell r="C40">
            <v>-0.19024209729721386</v>
          </cell>
          <cell r="D40">
            <v>-0.12941127819683085</v>
          </cell>
          <cell r="E40">
            <v>-0.12546567103944584</v>
          </cell>
        </row>
        <row r="44">
          <cell r="C44">
            <v>271844.06095587113</v>
          </cell>
        </row>
        <row r="45">
          <cell r="C45">
            <v>248172.27388335794</v>
          </cell>
          <cell r="D45">
            <v>23671.787072513194</v>
          </cell>
        </row>
        <row r="46">
          <cell r="C46">
            <v>231341.53660254786</v>
          </cell>
          <cell r="D46">
            <v>16830.737280810077</v>
          </cell>
        </row>
        <row r="47">
          <cell r="C47">
            <v>222148.805778965</v>
          </cell>
          <cell r="D47">
            <v>9192.7308235828532</v>
          </cell>
        </row>
        <row r="48">
          <cell r="C48">
            <v>222148.805778965</v>
          </cell>
        </row>
        <row r="49">
          <cell r="C49">
            <v>222148.805778965</v>
          </cell>
          <cell r="D49">
            <v>3759.9178038394894</v>
          </cell>
        </row>
        <row r="50">
          <cell r="C50">
            <v>225908.72358280449</v>
          </cell>
          <cell r="D50">
            <v>4215.1015315955156</v>
          </cell>
        </row>
        <row r="51">
          <cell r="C51">
            <v>230123.82511440001</v>
          </cell>
          <cell r="D51">
            <v>3325.611913920613</v>
          </cell>
        </row>
        <row r="52">
          <cell r="C52">
            <v>233449.43702832062</v>
          </cell>
          <cell r="D52">
            <v>2613.4532105801627</v>
          </cell>
        </row>
        <row r="53">
          <cell r="C53">
            <v>236062.89023890079</v>
          </cell>
          <cell r="D53">
            <v>601.48331845385837</v>
          </cell>
        </row>
        <row r="54">
          <cell r="C54">
            <v>236664.37355735464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Table of Contents"/>
      <sheetName val="Description"/>
      <sheetName val="Inputs"/>
      <sheetName val="Backcasting calculations"/>
      <sheetName val="Inflation"/>
      <sheetName val="Capital contributions"/>
      <sheetName val="Trans. combination"/>
      <sheetName val="Assessment"/>
      <sheetName val="Policy"/>
      <sheetName val="Trans. disaggregation"/>
      <sheetName val="FG Year-end"/>
      <sheetName val="Totals"/>
      <sheetName val="Outputs"/>
      <sheetName val="Reflation inputs"/>
      <sheetName val="Reflation Calculations"/>
      <sheetName val="Reflation outputs"/>
      <sheetName val="Chart book"/>
      <sheetName val="CB 3-8 Exp fcast"/>
      <sheetName val="CB 4-7-10 Accept"/>
      <sheetName val="CB 9 Hist"/>
      <sheetName val="CB 17-18 Ind tot comp"/>
      <sheetName val="CB 2013 feeder"/>
      <sheetName val="CB Att D"/>
      <sheetName val="E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C7">
            <v>7.95</v>
          </cell>
          <cell r="D7">
            <v>4.1040998717531529</v>
          </cell>
        </row>
        <row r="8">
          <cell r="C8">
            <v>81.502838103400009</v>
          </cell>
          <cell r="D8">
            <v>66.788101218355123</v>
          </cell>
        </row>
        <row r="9">
          <cell r="C9">
            <v>56.366500000000002</v>
          </cell>
          <cell r="D9">
            <v>85.936446404720172</v>
          </cell>
        </row>
        <row r="10">
          <cell r="C10">
            <v>35.304813084687503</v>
          </cell>
          <cell r="D10">
            <v>49.946177607213443</v>
          </cell>
        </row>
        <row r="11">
          <cell r="C11">
            <v>212.17713781599997</v>
          </cell>
          <cell r="D11">
            <v>138.61299523955248</v>
          </cell>
        </row>
        <row r="12">
          <cell r="C12">
            <v>393.30128900408749</v>
          </cell>
          <cell r="D12">
            <v>345.38782034159431</v>
          </cell>
        </row>
        <row r="16">
          <cell r="C16">
            <v>1</v>
          </cell>
          <cell r="D16">
            <v>0.90199997181387981</v>
          </cell>
        </row>
        <row r="17">
          <cell r="C17">
            <v>1</v>
          </cell>
          <cell r="D17">
            <v>1.0033000000000001</v>
          </cell>
        </row>
        <row r="18">
          <cell r="C18">
            <v>0.95733993452590727</v>
          </cell>
          <cell r="D18">
            <v>0.99114675442829381</v>
          </cell>
        </row>
        <row r="19">
          <cell r="C19">
            <v>1</v>
          </cell>
          <cell r="D19">
            <v>1.0194683979876482</v>
          </cell>
        </row>
        <row r="20">
          <cell r="C20">
            <v>0.99073132151068877</v>
          </cell>
          <cell r="D20">
            <v>0.82465963088298155</v>
          </cell>
        </row>
        <row r="21">
          <cell r="C21">
            <v>0.98869589701533478</v>
          </cell>
          <cell r="D21">
            <v>0.92127996751246544</v>
          </cell>
        </row>
        <row r="25">
          <cell r="C25">
            <v>0.90199997181387981</v>
          </cell>
          <cell r="D25">
            <v>1</v>
          </cell>
        </row>
        <row r="26">
          <cell r="C26">
            <v>1.0033000000000001</v>
          </cell>
          <cell r="D26">
            <v>1</v>
          </cell>
        </row>
        <row r="27">
          <cell r="C27">
            <v>0.99114675442829381</v>
          </cell>
          <cell r="D27">
            <v>0.95733993452590727</v>
          </cell>
        </row>
        <row r="28">
          <cell r="C28">
            <v>1.0194683979876482</v>
          </cell>
          <cell r="D28">
            <v>1</v>
          </cell>
        </row>
        <row r="29">
          <cell r="C29">
            <v>0.82465963088298155</v>
          </cell>
          <cell r="D29">
            <v>0.99073132151068877</v>
          </cell>
        </row>
        <row r="33">
          <cell r="C33">
            <v>7950</v>
          </cell>
          <cell r="D33">
            <v>4104.0998717531529</v>
          </cell>
          <cell r="E33">
            <v>12054.099871753153</v>
          </cell>
        </row>
        <row r="34">
          <cell r="C34">
            <v>81502.838103400005</v>
          </cell>
          <cell r="D34">
            <v>66788.101218355121</v>
          </cell>
          <cell r="E34">
            <v>148290.93932175514</v>
          </cell>
        </row>
        <row r="35">
          <cell r="C35">
            <v>56366.5</v>
          </cell>
          <cell r="D35">
            <v>85936.446404720176</v>
          </cell>
          <cell r="E35">
            <v>142302.94640472019</v>
          </cell>
        </row>
        <row r="36">
          <cell r="C36">
            <v>35304.813084687499</v>
          </cell>
          <cell r="D36">
            <v>49946.177607213445</v>
          </cell>
          <cell r="E36">
            <v>85250.990691900952</v>
          </cell>
        </row>
        <row r="37">
          <cell r="C37">
            <v>212177.13781599997</v>
          </cell>
          <cell r="D37">
            <v>138612.99523955249</v>
          </cell>
          <cell r="E37">
            <v>350790.13305555249</v>
          </cell>
        </row>
        <row r="38">
          <cell r="C38">
            <v>393301.28900408751</v>
          </cell>
          <cell r="D38">
            <v>345387.82034159428</v>
          </cell>
          <cell r="E38">
            <v>738689.10934568173</v>
          </cell>
        </row>
        <row r="42">
          <cell r="C42">
            <v>-5.8583183104403891E-3</v>
          </cell>
          <cell r="D42">
            <v>0.13290379790312307</v>
          </cell>
          <cell r="E42">
            <v>3.740391131220086E-2</v>
          </cell>
        </row>
        <row r="43">
          <cell r="C43">
            <v>5.6673308697273231E-2</v>
          </cell>
          <cell r="D43">
            <v>0.21096003201698976</v>
          </cell>
          <cell r="E43">
            <v>0.1209996269338648</v>
          </cell>
        </row>
        <row r="44">
          <cell r="C44">
            <v>4.0598797158244049E-2</v>
          </cell>
          <cell r="D44">
            <v>7.4215412705735048E-3</v>
          </cell>
          <cell r="E44">
            <v>2.0306858804981714E-2</v>
          </cell>
        </row>
        <row r="45">
          <cell r="C45">
            <v>0.10109596979464175</v>
          </cell>
          <cell r="D45">
            <v>0.51762588892381678</v>
          </cell>
          <cell r="E45">
            <v>0.3120771227762173</v>
          </cell>
        </row>
        <row r="46">
          <cell r="C46">
            <v>2.1309529889774675E-2</v>
          </cell>
          <cell r="D46">
            <v>0.52706879459786748</v>
          </cell>
          <cell r="E46">
            <v>0.17509479522078522</v>
          </cell>
        </row>
        <row r="47">
          <cell r="C47">
            <v>3.7435422955176899E-2</v>
          </cell>
          <cell r="D47">
            <v>0.28991383908869445</v>
          </cell>
          <cell r="E47">
            <v>0.14194446349334067</v>
          </cell>
        </row>
        <row r="51">
          <cell r="C51">
            <v>1</v>
          </cell>
          <cell r="D51">
            <v>0.90199997181387981</v>
          </cell>
          <cell r="E51">
            <v>0.96432798974025224</v>
          </cell>
        </row>
        <row r="52">
          <cell r="C52">
            <v>1</v>
          </cell>
          <cell r="D52">
            <v>1.0033000000000001</v>
          </cell>
          <cell r="E52">
            <v>1.0014835816123178</v>
          </cell>
        </row>
        <row r="53">
          <cell r="C53">
            <v>0.95733993452590727</v>
          </cell>
          <cell r="D53">
            <v>0.99114675442829381</v>
          </cell>
          <cell r="E53">
            <v>0.97747417009232951</v>
          </cell>
        </row>
        <row r="54">
          <cell r="C54">
            <v>1</v>
          </cell>
          <cell r="D54">
            <v>1.0194683979876482</v>
          </cell>
          <cell r="E54">
            <v>1.0113147671108751</v>
          </cell>
        </row>
        <row r="55">
          <cell r="C55">
            <v>0.99073132151068877</v>
          </cell>
          <cell r="D55">
            <v>0.82465963088298155</v>
          </cell>
          <cell r="E55">
            <v>0.91770482499232153</v>
          </cell>
        </row>
        <row r="56">
          <cell r="C56">
            <v>0.98869589701533478</v>
          </cell>
          <cell r="D56">
            <v>0.92127996751246544</v>
          </cell>
          <cell r="E56">
            <v>0.95598683188565348</v>
          </cell>
        </row>
        <row r="60">
          <cell r="C60">
            <v>1791.3451937499999</v>
          </cell>
          <cell r="D60">
            <v>97.5</v>
          </cell>
          <cell r="E60">
            <v>83.930148946687652</v>
          </cell>
          <cell r="F60">
            <v>627.18978912319631</v>
          </cell>
          <cell r="G60">
            <v>708.37258630952385</v>
          </cell>
          <cell r="H60">
            <v>3308.3377181294077</v>
          </cell>
        </row>
        <row r="61">
          <cell r="C61">
            <v>92010.944499999998</v>
          </cell>
          <cell r="D61">
            <v>2031.5998717531531</v>
          </cell>
          <cell r="E61">
            <v>13949.607749000001</v>
          </cell>
          <cell r="F61">
            <v>7639</v>
          </cell>
          <cell r="G61">
            <v>18165.980625</v>
          </cell>
          <cell r="H61">
            <v>133797.13274575316</v>
          </cell>
        </row>
        <row r="62">
          <cell r="C62">
            <v>7879.6875</v>
          </cell>
          <cell r="D62">
            <v>525</v>
          </cell>
          <cell r="E62">
            <v>16888.009431540624</v>
          </cell>
          <cell r="F62">
            <v>63322.368939585875</v>
          </cell>
          <cell r="G62">
            <v>11996.035912092344</v>
          </cell>
          <cell r="H62">
            <v>100611.10178321884</v>
          </cell>
        </row>
        <row r="63">
          <cell r="C63">
            <v>17643.80875</v>
          </cell>
          <cell r="D63">
            <v>531.25</v>
          </cell>
          <cell r="E63">
            <v>5708.0030750000005</v>
          </cell>
          <cell r="F63">
            <v>6400.0856646052007</v>
          </cell>
          <cell r="G63">
            <v>2083.4662499999999</v>
          </cell>
          <cell r="H63">
            <v>32366.6137396052</v>
          </cell>
        </row>
        <row r="64">
          <cell r="C64">
            <v>0</v>
          </cell>
          <cell r="D64">
            <v>512.5</v>
          </cell>
          <cell r="E64">
            <v>8332.8788239999994</v>
          </cell>
          <cell r="F64">
            <v>5617.5</v>
          </cell>
          <cell r="G64">
            <v>16576.269187500002</v>
          </cell>
          <cell r="H64">
            <v>31039.148011500001</v>
          </cell>
        </row>
        <row r="65">
          <cell r="C65">
            <v>15459.3125</v>
          </cell>
          <cell r="D65">
            <v>406.25</v>
          </cell>
          <cell r="E65">
            <v>21605.996185999997</v>
          </cell>
          <cell r="F65">
            <v>1894.25</v>
          </cell>
          <cell r="G65">
            <v>0</v>
          </cell>
          <cell r="H65">
            <v>39365.808685999997</v>
          </cell>
        </row>
        <row r="66">
          <cell r="C66">
            <v>3827.8967958024973</v>
          </cell>
          <cell r="D66">
            <v>0</v>
          </cell>
          <cell r="E66">
            <v>219.67580386781265</v>
          </cell>
          <cell r="F66">
            <v>436.05201140591089</v>
          </cell>
          <cell r="G66">
            <v>416.05304631157333</v>
          </cell>
          <cell r="H66">
            <v>4899.6776573877942</v>
          </cell>
        </row>
        <row r="67">
          <cell r="C67">
            <v>138612.99523955249</v>
          </cell>
          <cell r="D67">
            <v>4104.0998717531529</v>
          </cell>
          <cell r="E67">
            <v>66788.101218355121</v>
          </cell>
          <cell r="F67">
            <v>85936.446404720191</v>
          </cell>
          <cell r="G67">
            <v>49946.177607213438</v>
          </cell>
          <cell r="H67">
            <v>345387.8203415944</v>
          </cell>
        </row>
        <row r="69">
          <cell r="C69">
            <v>0</v>
          </cell>
          <cell r="D69">
            <v>0</v>
          </cell>
          <cell r="E69">
            <v>15044.485316</v>
          </cell>
          <cell r="F69">
            <v>0</v>
          </cell>
          <cell r="G69">
            <v>0</v>
          </cell>
          <cell r="H69">
            <v>15044.485316</v>
          </cell>
        </row>
        <row r="70">
          <cell r="C70">
            <v>61176.953846500008</v>
          </cell>
          <cell r="D70">
            <v>3825</v>
          </cell>
          <cell r="E70">
            <v>33369.472177999996</v>
          </cell>
          <cell r="F70">
            <v>21700.5</v>
          </cell>
          <cell r="G70">
            <v>8235.9276874999996</v>
          </cell>
          <cell r="H70">
            <v>128307.853712</v>
          </cell>
        </row>
        <row r="71">
          <cell r="C71">
            <v>85535.595032500001</v>
          </cell>
          <cell r="D71">
            <v>425</v>
          </cell>
          <cell r="E71">
            <v>10335.580728000001</v>
          </cell>
          <cell r="F71">
            <v>12308.25</v>
          </cell>
          <cell r="G71">
            <v>9227.3418821875021</v>
          </cell>
          <cell r="H71">
            <v>117831.76764268751</v>
          </cell>
        </row>
        <row r="72">
          <cell r="C72">
            <v>3262.4219999999996</v>
          </cell>
          <cell r="D72">
            <v>300</v>
          </cell>
          <cell r="E72">
            <v>2072.5521604</v>
          </cell>
          <cell r="F72">
            <v>9785</v>
          </cell>
          <cell r="G72">
            <v>11352.565544999999</v>
          </cell>
          <cell r="H72">
            <v>26772.539705399999</v>
          </cell>
        </row>
        <row r="73">
          <cell r="C73">
            <v>36449.224587000004</v>
          </cell>
          <cell r="D73">
            <v>3400</v>
          </cell>
          <cell r="E73">
            <v>20680.747721</v>
          </cell>
          <cell r="F73">
            <v>12572.75</v>
          </cell>
          <cell r="G73">
            <v>6488.9779699999999</v>
          </cell>
          <cell r="H73">
            <v>79591.700278000004</v>
          </cell>
        </row>
        <row r="74">
          <cell r="C74">
            <v>22001.6875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22001.6875</v>
          </cell>
        </row>
        <row r="75">
          <cell r="C75">
            <v>3751.2548500000003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3751.2548500000003</v>
          </cell>
        </row>
        <row r="76">
          <cell r="C76">
            <v>212177.137816</v>
          </cell>
          <cell r="D76">
            <v>7950</v>
          </cell>
          <cell r="E76">
            <v>81502.83810339999</v>
          </cell>
          <cell r="F76">
            <v>56366.5</v>
          </cell>
          <cell r="G76">
            <v>35304.813084687499</v>
          </cell>
          <cell r="H76">
            <v>393301.28900408756</v>
          </cell>
        </row>
        <row r="80">
          <cell r="C80">
            <v>350790.13305555249</v>
          </cell>
          <cell r="D80">
            <v>12054.099871753153</v>
          </cell>
          <cell r="E80">
            <v>148290.93932175511</v>
          </cell>
          <cell r="F80">
            <v>142302.94640472019</v>
          </cell>
          <cell r="G80">
            <v>85250.990691900937</v>
          </cell>
          <cell r="H80">
            <v>738689.10934568197</v>
          </cell>
        </row>
        <row r="84">
          <cell r="C84">
            <v>76269.575531608352</v>
          </cell>
          <cell r="D84">
            <v>74188.159696335555</v>
          </cell>
          <cell r="E84">
            <v>74712.00349294921</v>
          </cell>
          <cell r="F84">
            <v>78684.786999999997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80415.417970499999</v>
          </cell>
          <cell r="H85">
            <v>79879.845454900002</v>
          </cell>
          <cell r="I85">
            <v>79523.296781900004</v>
          </cell>
          <cell r="J85">
            <v>78777.643956600004</v>
          </cell>
          <cell r="K85">
            <v>78973.336463200001</v>
          </cell>
          <cell r="L85">
            <v>78922.336247300002</v>
          </cell>
        </row>
        <row r="86">
          <cell r="C86">
            <v>81868.757129073696</v>
          </cell>
          <cell r="D86">
            <v>82596.098698605871</v>
          </cell>
          <cell r="E86">
            <v>83251.234437812556</v>
          </cell>
          <cell r="F86">
            <v>83788.780546663082</v>
          </cell>
          <cell r="G86">
            <v>84188.659689446649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79231.804402899987</v>
          </cell>
          <cell r="I87">
            <v>78729.336935962521</v>
          </cell>
          <cell r="J87">
            <v>78526.316897975004</v>
          </cell>
          <cell r="K87">
            <v>78289.703868074997</v>
          </cell>
          <cell r="L87">
            <v>78524.126899174997</v>
          </cell>
        </row>
        <row r="91">
          <cell r="C91">
            <v>49627.244975356261</v>
          </cell>
          <cell r="D91">
            <v>56794.143394481907</v>
          </cell>
          <cell r="E91">
            <v>54352.819329523219</v>
          </cell>
          <cell r="F91">
            <v>54372.643859711476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84275.287772776966</v>
          </cell>
          <cell r="H92">
            <v>91894.146603488276</v>
          </cell>
          <cell r="I92">
            <v>68559.133423962194</v>
          </cell>
          <cell r="J92">
            <v>64766.663233179162</v>
          </cell>
          <cell r="K92">
            <v>65739.476419882441</v>
          </cell>
          <cell r="L92">
            <v>80565.027021526141</v>
          </cell>
        </row>
        <row r="93">
          <cell r="C93">
            <v>58708.01720589913</v>
          </cell>
          <cell r="D93">
            <v>63482.191963772282</v>
          </cell>
          <cell r="E93">
            <v>42959.711321999137</v>
          </cell>
          <cell r="F93">
            <v>38745.711800699697</v>
          </cell>
          <cell r="G93">
            <v>38522.601420917999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82660.068581188621</v>
          </cell>
          <cell r="I94">
            <v>71574.975055859832</v>
          </cell>
          <cell r="J94">
            <v>65264.150663590503</v>
          </cell>
          <cell r="K94">
            <v>65157.475987080979</v>
          </cell>
          <cell r="L94">
            <v>60731.150053874495</v>
          </cell>
        </row>
        <row r="100">
          <cell r="C100">
            <v>11560.704227849144</v>
          </cell>
          <cell r="D100">
            <v>11560.704227849144</v>
          </cell>
          <cell r="E100">
            <v>11560.704227849144</v>
          </cell>
          <cell r="F100">
            <v>11560.704227849144</v>
          </cell>
          <cell r="G100">
            <v>11560.704227849144</v>
          </cell>
          <cell r="H100">
            <v>11560.704227849144</v>
          </cell>
        </row>
        <row r="101">
          <cell r="C101">
            <v>4781.711772150853</v>
          </cell>
          <cell r="D101">
            <v>7652.1677721508531</v>
          </cell>
          <cell r="E101">
            <v>7961.1997721508578</v>
          </cell>
          <cell r="F101">
            <v>6381.5147721508529</v>
          </cell>
          <cell r="G101">
            <v>4383.2957721508556</v>
          </cell>
          <cell r="H101">
            <v>2884.295772150861</v>
          </cell>
        </row>
        <row r="102">
          <cell r="C102">
            <v>3457</v>
          </cell>
          <cell r="D102">
            <v>13146</v>
          </cell>
          <cell r="E102">
            <v>500</v>
          </cell>
          <cell r="F102">
            <v>500</v>
          </cell>
          <cell r="G102">
            <v>500</v>
          </cell>
          <cell r="H102">
            <v>20249.91</v>
          </cell>
        </row>
        <row r="103">
          <cell r="C103">
            <v>10509.731116226494</v>
          </cell>
          <cell r="D103">
            <v>10509.731116226494</v>
          </cell>
          <cell r="E103">
            <v>10509.731116226494</v>
          </cell>
          <cell r="F103">
            <v>10509.731116226494</v>
          </cell>
          <cell r="G103">
            <v>10509.731116226494</v>
          </cell>
          <cell r="H103">
            <v>10509.731116226494</v>
          </cell>
        </row>
        <row r="107">
          <cell r="E107">
            <v>53.396873531666543</v>
          </cell>
          <cell r="F107">
            <v>58.791560722812058</v>
          </cell>
          <cell r="G107">
            <v>68.548800372699745</v>
          </cell>
          <cell r="H107">
            <v>66.597266226124745</v>
          </cell>
          <cell r="I107">
            <v>64.756623536660513</v>
          </cell>
          <cell r="J107">
            <v>62.970222454272331</v>
          </cell>
          <cell r="K107">
            <v>61.259325872635223</v>
          </cell>
          <cell r="L107">
            <v>59.697350580136209</v>
          </cell>
          <cell r="M107">
            <v>58.190855248171303</v>
          </cell>
        </row>
        <row r="108">
          <cell r="E108">
            <v>53.396873531666543</v>
          </cell>
          <cell r="F108">
            <v>44.653235180162724</v>
          </cell>
          <cell r="G108">
            <v>50.619476370931778</v>
          </cell>
          <cell r="H108">
            <v>47.092766817915916</v>
          </cell>
          <cell r="I108">
            <v>46.790207257304431</v>
          </cell>
          <cell r="J108">
            <v>46.439322648539935</v>
          </cell>
          <cell r="K108">
            <v>44.451626074321396</v>
          </cell>
          <cell r="L108">
            <v>44.166657871213673</v>
          </cell>
          <cell r="M108">
            <v>43.85239407710138</v>
          </cell>
        </row>
        <row r="109">
          <cell r="C109">
            <v>63.80804831859367</v>
          </cell>
          <cell r="D109">
            <v>57.011836585264149</v>
          </cell>
          <cell r="E109">
            <v>53.396873531666543</v>
          </cell>
          <cell r="F109">
            <v>53.483325857951584</v>
          </cell>
          <cell r="G109">
            <v>61.930097714087552</v>
          </cell>
          <cell r="H109">
            <v>59.495769619101893</v>
          </cell>
          <cell r="I109">
            <v>58.304645986348504</v>
          </cell>
          <cell r="J109">
            <v>57.111323140340602</v>
          </cell>
          <cell r="K109">
            <v>55.375157445288657</v>
          </cell>
          <cell r="L109">
            <v>54.32858799974727</v>
          </cell>
          <cell r="M109">
            <v>53.293795748856283</v>
          </cell>
        </row>
        <row r="118">
          <cell r="C118">
            <v>0</v>
          </cell>
          <cell r="D118">
            <v>-993</v>
          </cell>
          <cell r="E118">
            <v>-812</v>
          </cell>
          <cell r="F118">
            <v>-626</v>
          </cell>
          <cell r="G118">
            <v>-329</v>
          </cell>
        </row>
        <row r="122">
          <cell r="C122">
            <v>750</v>
          </cell>
          <cell r="D122">
            <v>2500</v>
          </cell>
          <cell r="E122">
            <v>250</v>
          </cell>
          <cell r="F122">
            <v>250</v>
          </cell>
          <cell r="G122">
            <v>250</v>
          </cell>
          <cell r="H122">
            <v>7649.91</v>
          </cell>
        </row>
        <row r="123">
          <cell r="C123">
            <v>750</v>
          </cell>
          <cell r="D123">
            <v>4100</v>
          </cell>
          <cell r="E123">
            <v>250</v>
          </cell>
          <cell r="F123">
            <v>250</v>
          </cell>
          <cell r="G123">
            <v>250</v>
          </cell>
          <cell r="H123">
            <v>12600</v>
          </cell>
        </row>
        <row r="124">
          <cell r="C124">
            <v>1957</v>
          </cell>
          <cell r="D124">
            <v>6546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</row>
        <row r="125">
          <cell r="C125">
            <v>3457</v>
          </cell>
          <cell r="D125">
            <v>13146</v>
          </cell>
          <cell r="E125">
            <v>500</v>
          </cell>
          <cell r="F125">
            <v>500</v>
          </cell>
          <cell r="G125">
            <v>500</v>
          </cell>
          <cell r="H125">
            <v>20249.91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Description"/>
      <sheetName val="Table of Contents"/>
      <sheetName val="Inputs"/>
      <sheetName val="GasNet "/>
      <sheetName val="Powerco"/>
      <sheetName val="Vector "/>
      <sheetName val="First Gas "/>
      <sheetName val="Output"/>
      <sheetName val="Chart boo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C6">
            <v>-4.5903216328345318E-3</v>
          </cell>
        </row>
        <row r="7">
          <cell r="C7">
            <v>4.1285587424882593E-3</v>
          </cell>
        </row>
        <row r="8">
          <cell r="C8">
            <v>2.0118869174267869E-2</v>
          </cell>
        </row>
        <row r="9">
          <cell r="C9">
            <v>9.6390607400597267E-3</v>
          </cell>
        </row>
        <row r="13">
          <cell r="C13">
            <v>-4.5903216328345318E-3</v>
          </cell>
          <cell r="D13">
            <v>-4.5152279509290943E-3</v>
          </cell>
          <cell r="E13">
            <v>-4.1252484302279875E-3</v>
          </cell>
          <cell r="F13">
            <v>-4.2031976361316782E-3</v>
          </cell>
          <cell r="G13">
            <v>-4.2803526112091973E-3</v>
          </cell>
          <cell r="H13">
            <v>-4.3566940793967439E-3</v>
          </cell>
        </row>
        <row r="14">
          <cell r="C14">
            <v>4.1285587424882593E-3</v>
          </cell>
          <cell r="D14">
            <v>4.0115623138651359E-3</v>
          </cell>
          <cell r="E14">
            <v>3.3351724964697182E-3</v>
          </cell>
          <cell r="F14">
            <v>3.2266734052975709E-3</v>
          </cell>
          <cell r="G14">
            <v>3.1203870134423111E-3</v>
          </cell>
          <cell r="H14">
            <v>3.0162794952865359E-3</v>
          </cell>
        </row>
        <row r="15">
          <cell r="C15">
            <v>2.0118869174267869E-2</v>
          </cell>
          <cell r="D15">
            <v>1.9620692223502691E-2</v>
          </cell>
          <cell r="E15">
            <v>1.8697024459209788E-2</v>
          </cell>
          <cell r="F15">
            <v>1.8455361521860364E-2</v>
          </cell>
          <cell r="G15">
            <v>1.8225381938143635E-2</v>
          </cell>
          <cell r="H15">
            <v>1.8006125587536611E-2</v>
          </cell>
        </row>
        <row r="16">
          <cell r="C16">
            <v>9.6390607400597267E-3</v>
          </cell>
          <cell r="D16">
            <v>9.4824853358569019E-3</v>
          </cell>
          <cell r="E16">
            <v>9.2259597474951757E-3</v>
          </cell>
          <cell r="F16">
            <v>9.1141915393193398E-3</v>
          </cell>
          <cell r="G16">
            <v>9.0048596132123251E-3</v>
          </cell>
          <cell r="H16">
            <v>8.897871403114788E-3</v>
          </cell>
        </row>
        <row r="19">
          <cell r="C19">
            <v>-5.2848619996040966E-3</v>
          </cell>
          <cell r="D19">
            <v>-5.2848619996040966E-3</v>
          </cell>
          <cell r="E19">
            <v>-5.2848619996040966E-3</v>
          </cell>
          <cell r="F19">
            <v>-5.2848619996040966E-3</v>
          </cell>
          <cell r="G19">
            <v>-4.5903216328345318E-3</v>
          </cell>
          <cell r="H19">
            <v>-4.5152279509290943E-3</v>
          </cell>
          <cell r="I19">
            <v>-4.1252484302279875E-3</v>
          </cell>
          <cell r="J19">
            <v>-4.2031976361316782E-3</v>
          </cell>
          <cell r="K19">
            <v>-4.2803526112091973E-3</v>
          </cell>
          <cell r="L19">
            <v>-4.3566940793967439E-3</v>
          </cell>
        </row>
        <row r="20">
          <cell r="C20">
            <v>7.8446735614526504E-4</v>
          </cell>
          <cell r="D20">
            <v>7.8446735614526504E-4</v>
          </cell>
          <cell r="E20">
            <v>7.8446735614526504E-4</v>
          </cell>
          <cell r="F20">
            <v>7.8446735614526504E-4</v>
          </cell>
          <cell r="G20">
            <v>4.1285587424882593E-3</v>
          </cell>
          <cell r="H20">
            <v>4.0115623138651359E-3</v>
          </cell>
          <cell r="I20">
            <v>3.3351724964697182E-3</v>
          </cell>
          <cell r="J20">
            <v>3.2266734052975709E-3</v>
          </cell>
          <cell r="K20">
            <v>3.1203870134423111E-3</v>
          </cell>
          <cell r="L20">
            <v>3.0162794952865359E-3</v>
          </cell>
        </row>
        <row r="21">
          <cell r="C21">
            <v>5.4860029249341269E-3</v>
          </cell>
          <cell r="D21">
            <v>5.4860029249341269E-3</v>
          </cell>
          <cell r="E21">
            <v>5.4860029249341269E-3</v>
          </cell>
          <cell r="F21">
            <v>5.4860029249341269E-3</v>
          </cell>
          <cell r="G21">
            <v>2.0118869174267869E-2</v>
          </cell>
          <cell r="H21">
            <v>1.9620692223502691E-2</v>
          </cell>
          <cell r="I21">
            <v>1.8697024459209788E-2</v>
          </cell>
          <cell r="J21">
            <v>1.8455361521860364E-2</v>
          </cell>
          <cell r="K21">
            <v>1.8225381938143635E-2</v>
          </cell>
          <cell r="L21">
            <v>1.8006125587536611E-2</v>
          </cell>
        </row>
        <row r="22">
          <cell r="C22">
            <v>5.4860029249341269E-3</v>
          </cell>
          <cell r="D22">
            <v>5.4860029249341269E-3</v>
          </cell>
          <cell r="E22">
            <v>5.4860029249341269E-3</v>
          </cell>
          <cell r="F22">
            <v>5.4860029249341269E-3</v>
          </cell>
          <cell r="G22">
            <v>9.6390607400597267E-3</v>
          </cell>
          <cell r="H22">
            <v>9.4824853358569019E-3</v>
          </cell>
          <cell r="I22">
            <v>9.2259597474951757E-3</v>
          </cell>
          <cell r="J22">
            <v>9.1141915393193398E-3</v>
          </cell>
          <cell r="K22">
            <v>9.0048596132123251E-3</v>
          </cell>
          <cell r="L22">
            <v>8.897871403114788E-3</v>
          </cell>
        </row>
        <row r="26">
          <cell r="C26">
            <v>0.71677900104757575</v>
          </cell>
          <cell r="D26">
            <v>0.75478186116483992</v>
          </cell>
          <cell r="E26">
            <v>0.61219521619846207</v>
          </cell>
          <cell r="F26">
            <v>0.55257961233919362</v>
          </cell>
        </row>
        <row r="27">
          <cell r="C27">
            <v>0.20095665408258059</v>
          </cell>
          <cell r="D27">
            <v>0.1702127659574468</v>
          </cell>
          <cell r="E27">
            <v>0.2541442868735268</v>
          </cell>
          <cell r="F27">
            <v>0.25065664602465537</v>
          </cell>
        </row>
        <row r="28">
          <cell r="C28">
            <v>8.2264344869843659E-2</v>
          </cell>
          <cell r="D28">
            <v>7.5005372877713306E-2</v>
          </cell>
          <cell r="E28">
            <v>0.13366049692801113</v>
          </cell>
          <cell r="F28">
            <v>0.19676374163615101</v>
          </cell>
        </row>
        <row r="32">
          <cell r="C32">
            <v>0.45301125082726673</v>
          </cell>
          <cell r="D32">
            <v>0.50683371298405466</v>
          </cell>
          <cell r="E32">
            <v>0.44069936249447705</v>
          </cell>
          <cell r="F32">
            <v>0.41454444521546041</v>
          </cell>
        </row>
        <row r="33">
          <cell r="C33">
            <v>0.54698874917273332</v>
          </cell>
          <cell r="D33">
            <v>0.49316628701594534</v>
          </cell>
          <cell r="E33">
            <v>0.55930063750552295</v>
          </cell>
          <cell r="F33">
            <v>0.58545555478453959</v>
          </cell>
        </row>
        <row r="37">
          <cell r="C37">
            <v>0.28818727254844101</v>
          </cell>
          <cell r="D37">
            <v>0.16287878787878787</v>
          </cell>
          <cell r="E37">
            <v>0.2745932796107648</v>
          </cell>
          <cell r="F37">
            <v>0.2372648003671409</v>
          </cell>
        </row>
        <row r="38">
          <cell r="C38">
            <v>0.71181272745155899</v>
          </cell>
          <cell r="D38">
            <v>0.83712121212121215</v>
          </cell>
          <cell r="E38">
            <v>0.72540672038923526</v>
          </cell>
          <cell r="F38">
            <v>0.76273519963285907</v>
          </cell>
        </row>
        <row r="42">
          <cell r="C42">
            <v>0.35367611725132148</v>
          </cell>
          <cell r="D42">
            <v>1</v>
          </cell>
          <cell r="E42">
            <v>0.44030066493206127</v>
          </cell>
          <cell r="F42">
            <v>0.56416252557731661</v>
          </cell>
        </row>
        <row r="43">
          <cell r="C43">
            <v>0.64632388274867847</v>
          </cell>
          <cell r="D43">
            <v>0</v>
          </cell>
          <cell r="E43">
            <v>0.55969933506793867</v>
          </cell>
          <cell r="F43">
            <v>0.43583747442268345</v>
          </cell>
        </row>
        <row r="47">
          <cell r="C47">
            <v>1.6867380598979631E-2</v>
          </cell>
          <cell r="D47">
            <v>1.9961391975166887E-2</v>
          </cell>
          <cell r="E47">
            <v>1.9528390714682153E-2</v>
          </cell>
          <cell r="F47">
            <v>1.4904906244237015E-2</v>
          </cell>
          <cell r="G47">
            <v>1.4461904521385183E-2</v>
          </cell>
          <cell r="H47">
            <v>1.403393118979368E-2</v>
          </cell>
          <cell r="I47">
            <v>1.3620212754886563E-2</v>
          </cell>
          <cell r="J47">
            <v>1.3220035591139823E-2</v>
          </cell>
        </row>
        <row r="48">
          <cell r="C48">
            <v>7.3022762222123561E-3</v>
          </cell>
          <cell r="D48">
            <v>1.0103395430525852E-2</v>
          </cell>
          <cell r="E48">
            <v>9.9710825992556096E-3</v>
          </cell>
          <cell r="F48">
            <v>7.0922428737094645E-3</v>
          </cell>
          <cell r="G48">
            <v>6.8898197688076479E-3</v>
          </cell>
          <cell r="H48">
            <v>6.6912462569697073E-3</v>
          </cell>
          <cell r="I48">
            <v>6.4964323987481976E-3</v>
          </cell>
          <cell r="J48">
            <v>6.3052916613168808E-3</v>
          </cell>
        </row>
        <row r="49">
          <cell r="C49">
            <v>5.7228301081047039E-3</v>
          </cell>
          <cell r="D49">
            <v>7.7978580406918852E-3</v>
          </cell>
          <cell r="E49">
            <v>7.6370513871093504E-3</v>
          </cell>
          <cell r="F49">
            <v>4.2049859930775035E-3</v>
          </cell>
          <cell r="G49">
            <v>4.0134485632847827E-3</v>
          </cell>
          <cell r="H49">
            <v>3.82580707299085E-3</v>
          </cell>
          <cell r="I49">
            <v>3.6420262418206395E-3</v>
          </cell>
          <cell r="J49">
            <v>3.4620690886004724E-3</v>
          </cell>
        </row>
        <row r="50">
          <cell r="C50">
            <v>1.9779098371586201E-3</v>
          </cell>
          <cell r="D50">
            <v>2.5725839331742772E-3</v>
          </cell>
          <cell r="E50">
            <v>2.2604387590923203E-3</v>
          </cell>
          <cell r="F50">
            <v>3.7628145043888672E-4</v>
          </cell>
          <cell r="G50">
            <v>6.294835625797468E-5</v>
          </cell>
          <cell r="H50">
            <v>-2.4315025428012227E-4</v>
          </cell>
          <cell r="I50">
            <v>-5.4204441180805141E-4</v>
          </cell>
          <cell r="J50">
            <v>-8.3376645222588142E-4</v>
          </cell>
        </row>
        <row r="51">
          <cell r="C51">
            <v>-7.766310765501272E-4</v>
          </cell>
          <cell r="D51">
            <v>1.0785449158767779E-3</v>
          </cell>
          <cell r="E51">
            <v>1.0229279421964943E-3</v>
          </cell>
          <cell r="F51">
            <v>5.7350680246148755E-5</v>
          </cell>
          <cell r="G51">
            <v>-6.8535479863629511E-5</v>
          </cell>
          <cell r="H51">
            <v>-1.9157923495938256E-4</v>
          </cell>
          <cell r="I51">
            <v>-3.1177262803860906E-4</v>
          </cell>
          <cell r="J51">
            <v>-4.2911246473797959E-4</v>
          </cell>
        </row>
        <row r="52">
          <cell r="C52">
            <v>9.7682966061971577E-3</v>
          </cell>
          <cell r="D52">
            <v>1.231469303739563E-2</v>
          </cell>
          <cell r="E52">
            <v>1.2086759521391599E-2</v>
          </cell>
          <cell r="F52">
            <v>8.6563225838247604E-3</v>
          </cell>
          <cell r="G52">
            <v>8.3816555927913594E-3</v>
          </cell>
          <cell r="H52">
            <v>8.114051469216399E-3</v>
          </cell>
          <cell r="I52">
            <v>7.8532929676773389E-3</v>
          </cell>
          <cell r="J52">
            <v>7.5991739808485281E-3</v>
          </cell>
        </row>
        <row r="56">
          <cell r="C56">
            <v>5.9999999999999993E-3</v>
          </cell>
          <cell r="D56">
            <v>1.006916318252471E-2</v>
          </cell>
        </row>
        <row r="57">
          <cell r="C57">
            <v>8.1749999999999982E-3</v>
          </cell>
          <cell r="D57">
            <v>1.1745264005622813E-2</v>
          </cell>
        </row>
        <row r="58">
          <cell r="C58">
            <v>1.325E-2</v>
          </cell>
          <cell r="D58">
            <v>1.3180843759566852E-2</v>
          </cell>
        </row>
        <row r="61">
          <cell r="D61">
            <v>5.8692139086420347E-3</v>
          </cell>
        </row>
        <row r="62">
          <cell r="D62">
            <v>9.4808969294695178E-3</v>
          </cell>
        </row>
        <row r="63">
          <cell r="D63">
            <v>-1.1611901691113258E-2</v>
          </cell>
        </row>
        <row r="65">
          <cell r="D65">
            <v>6.2654140904090383E-3</v>
          </cell>
        </row>
        <row r="66">
          <cell r="D66">
            <v>8.1728954436712797E-3</v>
          </cell>
        </row>
        <row r="67">
          <cell r="D67">
            <v>-2.6867436974967851E-2</v>
          </cell>
        </row>
        <row r="70">
          <cell r="D70">
            <v>-1.3355882408286335E-2</v>
          </cell>
        </row>
        <row r="71">
          <cell r="D71">
            <v>1.361428781369689E-3</v>
          </cell>
        </row>
        <row r="72">
          <cell r="D72">
            <v>2.4303441491644096E-2</v>
          </cell>
        </row>
        <row r="74">
          <cell r="D74">
            <v>3.4660747125208058E-3</v>
          </cell>
        </row>
        <row r="75">
          <cell r="D75">
            <v>9.1212376612563872E-3</v>
          </cell>
        </row>
        <row r="76">
          <cell r="D76">
            <v>3.9778631753125238E-2</v>
          </cell>
        </row>
        <row r="79">
          <cell r="D79">
            <v>2.6760756360710847E-2</v>
          </cell>
        </row>
        <row r="80">
          <cell r="D80">
            <v>1.8507349873730483E-2</v>
          </cell>
        </row>
        <row r="81">
          <cell r="D81">
            <v>-1.305484773955079E-2</v>
          </cell>
        </row>
        <row r="83">
          <cell r="D83">
            <v>1.5731997650656027E-2</v>
          </cell>
        </row>
        <row r="84">
          <cell r="D84">
            <v>3.7769324302567409E-2</v>
          </cell>
        </row>
        <row r="85">
          <cell r="D85">
            <v>3.0912388400749835E-2</v>
          </cell>
        </row>
        <row r="88">
          <cell r="D88">
            <v>7.5667614201522237E-3</v>
          </cell>
        </row>
        <row r="89">
          <cell r="D89">
            <v>1.3928288366518382E-2</v>
          </cell>
        </row>
        <row r="90">
          <cell r="D90">
            <v>-4.9497794831267816E-2</v>
          </cell>
        </row>
        <row r="92">
          <cell r="D92">
            <v>-9.1912412101424756E-4</v>
          </cell>
        </row>
        <row r="93">
          <cell r="D93">
            <v>8.1455009136347734E-2</v>
          </cell>
        </row>
        <row r="94">
          <cell r="D94">
            <v>-1.8764885042724666E-3</v>
          </cell>
        </row>
        <row r="98">
          <cell r="C98">
            <v>3.2500000000000001E-2</v>
          </cell>
          <cell r="D98">
            <v>1.9199999999999998E-2</v>
          </cell>
          <cell r="E98">
            <v>3.1E-2</v>
          </cell>
        </row>
        <row r="99">
          <cell r="C99">
            <v>2.2200000000000001E-2</v>
          </cell>
          <cell r="D99">
            <v>-1.1999999999999999E-3</v>
          </cell>
          <cell r="E99">
            <v>3.5799999999999998E-2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Description"/>
      <sheetName val="Table of Contents"/>
      <sheetName val="Inputs"/>
      <sheetName val="GPB data"/>
      <sheetName val="Timing"/>
      <sheetName val="Diag"/>
      <sheetName val="RAB"/>
      <sheetName val="Tax"/>
      <sheetName val="BBAR"/>
      <sheetName val="Rev"/>
      <sheetName val="MAR"/>
      <sheetName val="Outputs"/>
      <sheetName val="Outputs to Chartbook"/>
      <sheetName val="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">
          <cell r="C8">
            <v>4.1537783378700874</v>
          </cell>
          <cell r="D8">
            <v>4.1963963768068471</v>
          </cell>
          <cell r="E8">
            <v>4.2467606661928405</v>
          </cell>
          <cell r="F8">
            <v>4.3149151926887601</v>
          </cell>
          <cell r="G8">
            <v>4.3839982678933236</v>
          </cell>
        </row>
        <row r="9">
          <cell r="C9">
            <v>47.309313519581558</v>
          </cell>
          <cell r="D9">
            <v>48.152755871246896</v>
          </cell>
          <cell r="E9">
            <v>49.094266257870252</v>
          </cell>
          <cell r="F9">
            <v>50.252911901884524</v>
          </cell>
          <cell r="G9">
            <v>51.435568618416461</v>
          </cell>
        </row>
        <row r="10">
          <cell r="C10">
            <v>43.917273093070008</v>
          </cell>
          <cell r="D10">
            <v>45.384637205095686</v>
          </cell>
          <cell r="E10">
            <v>46.974419559174535</v>
          </cell>
          <cell r="F10">
            <v>48.807070660912309</v>
          </cell>
          <cell r="G10">
            <v>50.702277198411046</v>
          </cell>
        </row>
        <row r="11">
          <cell r="C11">
            <v>22.14466766467616</v>
          </cell>
          <cell r="D11">
            <v>22.671802231485369</v>
          </cell>
          <cell r="E11">
            <v>23.250747182324087</v>
          </cell>
          <cell r="F11">
            <v>23.939086456942185</v>
          </cell>
          <cell r="G11">
            <v>24.646151307304976</v>
          </cell>
        </row>
        <row r="12">
          <cell r="C12">
            <v>121.5960462418189</v>
          </cell>
          <cell r="D12">
            <v>123.90421028598914</v>
          </cell>
          <cell r="E12">
            <v>126.45590069796185</v>
          </cell>
          <cell r="F12">
            <v>129.02819352579198</v>
          </cell>
          <cell r="G12">
            <v>131.62338640956241</v>
          </cell>
        </row>
        <row r="18">
          <cell r="D18">
            <v>10</v>
          </cell>
          <cell r="E18">
            <v>20</v>
          </cell>
          <cell r="F18">
            <v>50</v>
          </cell>
          <cell r="G18">
            <v>30</v>
          </cell>
          <cell r="H18">
            <v>110</v>
          </cell>
        </row>
        <row r="19">
          <cell r="D19">
            <v>11</v>
          </cell>
          <cell r="E19">
            <v>23</v>
          </cell>
          <cell r="F19">
            <v>58</v>
          </cell>
          <cell r="G19">
            <v>33</v>
          </cell>
          <cell r="H19">
            <v>125</v>
          </cell>
        </row>
        <row r="20">
          <cell r="D20">
            <v>100</v>
          </cell>
          <cell r="E20">
            <v>101</v>
          </cell>
          <cell r="F20">
            <v>102</v>
          </cell>
          <cell r="G20">
            <v>103</v>
          </cell>
        </row>
        <row r="21">
          <cell r="D21">
            <v>103</v>
          </cell>
          <cell r="E21">
            <v>104</v>
          </cell>
          <cell r="F21">
            <v>105</v>
          </cell>
          <cell r="G21">
            <v>106</v>
          </cell>
        </row>
        <row r="23">
          <cell r="D23">
            <v>9.0999999999999998E-2</v>
          </cell>
          <cell r="E23">
            <v>0.182</v>
          </cell>
          <cell r="F23">
            <v>0.45500000000000002</v>
          </cell>
          <cell r="G23">
            <v>0.27300000000000002</v>
          </cell>
        </row>
        <row r="24">
          <cell r="D24">
            <v>0.109</v>
          </cell>
          <cell r="E24">
            <v>0.216</v>
          </cell>
          <cell r="F24">
            <v>0.55200000000000005</v>
          </cell>
          <cell r="G24">
            <v>0.31</v>
          </cell>
        </row>
        <row r="25">
          <cell r="D25">
            <v>0.1</v>
          </cell>
          <cell r="E25">
            <v>0.19800000000000001</v>
          </cell>
          <cell r="F25">
            <v>0.49</v>
          </cell>
          <cell r="G25">
            <v>0.28999999999999998</v>
          </cell>
        </row>
        <row r="26">
          <cell r="D26">
            <v>1.087</v>
          </cell>
          <cell r="E26">
            <v>1.093</v>
          </cell>
          <cell r="F26">
            <v>1.127</v>
          </cell>
          <cell r="G26">
            <v>1.069</v>
          </cell>
        </row>
        <row r="27">
          <cell r="D27">
            <v>9.9000000000000005E-2</v>
          </cell>
          <cell r="E27">
            <v>0.19900000000000001</v>
          </cell>
          <cell r="F27">
            <v>0.51200000000000001</v>
          </cell>
          <cell r="G27">
            <v>0.29199999999999998</v>
          </cell>
          <cell r="H27">
            <v>1.101</v>
          </cell>
        </row>
        <row r="28">
          <cell r="C28">
            <v>0.10100000000000001</v>
          </cell>
        </row>
        <row r="32">
          <cell r="C32">
            <v>-166</v>
          </cell>
          <cell r="D32">
            <v>-50</v>
          </cell>
          <cell r="E32">
            <v>-116</v>
          </cell>
        </row>
        <row r="33">
          <cell r="C33">
            <v>190</v>
          </cell>
          <cell r="D33">
            <v>50</v>
          </cell>
          <cell r="E33">
            <v>143</v>
          </cell>
        </row>
        <row r="34">
          <cell r="C34">
            <v>86342</v>
          </cell>
          <cell r="D34">
            <v>75313</v>
          </cell>
          <cell r="E34">
            <v>75545</v>
          </cell>
        </row>
        <row r="43">
          <cell r="C43">
            <v>121.5960462418189</v>
          </cell>
          <cell r="D43">
            <v>3</v>
          </cell>
        </row>
        <row r="47">
          <cell r="C47">
            <v>121.5960462418189</v>
          </cell>
          <cell r="D47">
            <v>3</v>
          </cell>
        </row>
        <row r="48">
          <cell r="C48">
            <v>123.90421028598914</v>
          </cell>
          <cell r="D48">
            <v>3</v>
          </cell>
        </row>
        <row r="49">
          <cell r="C49">
            <v>126.45590069796185</v>
          </cell>
          <cell r="D49">
            <v>3</v>
          </cell>
        </row>
        <row r="50">
          <cell r="C50">
            <v>129.02819352579198</v>
          </cell>
          <cell r="D50">
            <v>3</v>
          </cell>
        </row>
        <row r="51">
          <cell r="C51">
            <v>131.62338640956241</v>
          </cell>
          <cell r="D51">
            <v>3</v>
          </cell>
        </row>
        <row r="55">
          <cell r="C55">
            <v>5.3800000000000001E-2</v>
          </cell>
          <cell r="D55">
            <v>2</v>
          </cell>
        </row>
        <row r="59">
          <cell r="C59">
            <v>5.8500000000000003E-2</v>
          </cell>
          <cell r="D59">
            <v>2</v>
          </cell>
        </row>
        <row r="65">
          <cell r="C65">
            <v>4.1537783378700874</v>
          </cell>
          <cell r="D65">
            <v>3</v>
          </cell>
        </row>
        <row r="66">
          <cell r="C66">
            <v>47.309313519581558</v>
          </cell>
          <cell r="D66">
            <v>3</v>
          </cell>
        </row>
        <row r="67">
          <cell r="C67">
            <v>43.917273093070008</v>
          </cell>
          <cell r="D67">
            <v>3</v>
          </cell>
        </row>
        <row r="68">
          <cell r="C68">
            <v>22.14466766467616</v>
          </cell>
          <cell r="D68">
            <v>3</v>
          </cell>
        </row>
        <row r="72">
          <cell r="C72">
            <v>0.9909151767647767</v>
          </cell>
          <cell r="D72">
            <v>4</v>
          </cell>
        </row>
        <row r="73">
          <cell r="C73">
            <v>1.0081566830270154</v>
          </cell>
          <cell r="D73">
            <v>4</v>
          </cell>
        </row>
        <row r="74">
          <cell r="C74">
            <v>1.0401343075377238</v>
          </cell>
          <cell r="D74">
            <v>4</v>
          </cell>
        </row>
        <row r="75">
          <cell r="C75">
            <v>1.0192129483280357</v>
          </cell>
          <cell r="D75">
            <v>4</v>
          </cell>
        </row>
        <row r="79">
          <cell r="C79">
            <v>4.7600000000000003E-2</v>
          </cell>
          <cell r="D79">
            <v>2</v>
          </cell>
        </row>
      </sheetData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Description"/>
      <sheetName val="Waterfall"/>
    </sheetNames>
    <sheetDataSet>
      <sheetData sheetId="0"/>
      <sheetData sheetId="1"/>
      <sheetData sheetId="2">
        <row r="29">
          <cell r="B29">
            <v>7.4353505423175092E-2</v>
          </cell>
        </row>
        <row r="30">
          <cell r="B30">
            <v>7.1540872145692935E-2</v>
          </cell>
          <cell r="C30">
            <v>2.8126332774821572E-3</v>
          </cell>
        </row>
        <row r="31">
          <cell r="B31">
            <v>7.0872160000000003E-2</v>
          </cell>
          <cell r="C31">
            <v>6.687121456929318E-4</v>
          </cell>
        </row>
        <row r="32">
          <cell r="B32">
            <v>7.0098880000000002E-2</v>
          </cell>
          <cell r="C32">
            <v>7.7328000000000119E-4</v>
          </cell>
        </row>
        <row r="33">
          <cell r="B33">
            <v>6.7256880000000005E-2</v>
          </cell>
          <cell r="C33">
            <v>2.8419999999999973E-3</v>
          </cell>
        </row>
        <row r="34">
          <cell r="B34">
            <v>6.6626880000000013E-2</v>
          </cell>
          <cell r="C34">
            <v>6.2999999999999168E-4</v>
          </cell>
        </row>
        <row r="35">
          <cell r="B35">
            <v>6.6626880000000013E-2</v>
          </cell>
        </row>
        <row r="36">
          <cell r="B36">
            <v>6.5537999999999999E-2</v>
          </cell>
          <cell r="C36">
            <v>1.0888800000000143E-3</v>
          </cell>
        </row>
        <row r="37">
          <cell r="B37">
            <v>6.411E-2</v>
          </cell>
          <cell r="C37">
            <v>1.4279999999999987E-3</v>
          </cell>
        </row>
        <row r="38">
          <cell r="B38">
            <v>6.411E-2</v>
          </cell>
        </row>
      </sheetData>
    </sheetDataSet>
  </externalBook>
</externalLink>
</file>

<file path=xl/theme/theme1.xml><?xml version="1.0" encoding="utf-8"?>
<a:theme xmlns:a="http://schemas.openxmlformats.org/drawingml/2006/main" name="Commission Bronze">
  <a:themeElements>
    <a:clrScheme name="Office">
      <a:dk1>
        <a:srgbClr val="000000"/>
      </a:dk1>
      <a:lt1>
        <a:srgbClr val="FFFFFF"/>
      </a:lt1>
      <a:dk2>
        <a:srgbClr val="F9F9F5"/>
      </a:dk2>
      <a:lt2>
        <a:srgbClr val="C00000"/>
      </a:lt2>
      <a:accent1>
        <a:srgbClr val="EAE8DA"/>
      </a:accent1>
      <a:accent2>
        <a:srgbClr val="D7D3BB"/>
      </a:accent2>
      <a:accent3>
        <a:srgbClr val="C9C4A3"/>
      </a:accent3>
      <a:accent4>
        <a:srgbClr val="B0A978"/>
      </a:accent4>
      <a:accent5>
        <a:srgbClr val="968F58"/>
      </a:accent5>
      <a:accent6>
        <a:srgbClr val="645F3A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D18"/>
  <sheetViews>
    <sheetView showGridLines="0" tabSelected="1" view="pageBreakPreview" zoomScaleNormal="100" zoomScaleSheetLayoutView="100" workbookViewId="0"/>
  </sheetViews>
  <sheetFormatPr defaultRowHeight="15" x14ac:dyDescent="0.25"/>
  <cols>
    <col min="1" max="1" width="26.5703125" style="1" customWidth="1"/>
    <col min="2" max="2" width="43.140625" style="1" customWidth="1"/>
    <col min="3" max="3" width="32.7109375" style="1" customWidth="1"/>
    <col min="4" max="4" width="32.28515625" style="1" customWidth="1"/>
    <col min="5" max="16384" width="9.140625" style="1"/>
  </cols>
  <sheetData>
    <row r="1" spans="1:4" ht="15" customHeight="1" x14ac:dyDescent="0.25">
      <c r="A1" s="7"/>
      <c r="B1" s="7"/>
      <c r="C1" s="7"/>
      <c r="D1" s="7"/>
    </row>
    <row r="2" spans="1:4" ht="189" customHeight="1" x14ac:dyDescent="0.25">
      <c r="A2" s="4"/>
      <c r="B2" s="4"/>
      <c r="C2" s="4"/>
      <c r="D2" s="4"/>
    </row>
    <row r="3" spans="1:4" ht="22.5" customHeight="1" x14ac:dyDescent="0.35">
      <c r="A3" s="119" t="s">
        <v>40</v>
      </c>
      <c r="B3" s="2"/>
      <c r="C3" s="2"/>
      <c r="D3" s="2"/>
    </row>
    <row r="4" spans="1:4" ht="22.5" customHeight="1" x14ac:dyDescent="0.35">
      <c r="A4" s="119" t="s">
        <v>41</v>
      </c>
      <c r="B4" s="2"/>
      <c r="C4" s="2"/>
      <c r="D4" s="2"/>
    </row>
    <row r="5" spans="1:4" ht="22.5" customHeight="1" x14ac:dyDescent="0.35">
      <c r="A5" s="119" t="s">
        <v>47</v>
      </c>
      <c r="B5" s="2"/>
      <c r="C5" s="2"/>
      <c r="D5" s="2"/>
    </row>
    <row r="6" spans="1:4" ht="22.5" customHeight="1" x14ac:dyDescent="0.25">
      <c r="A6"/>
      <c r="B6" s="2"/>
      <c r="C6" s="2"/>
      <c r="D6" s="2"/>
    </row>
    <row r="7" spans="1:4" ht="42" customHeight="1" x14ac:dyDescent="0.25">
      <c r="A7" s="4"/>
      <c r="B7" s="4"/>
      <c r="C7" s="4"/>
      <c r="D7" s="4"/>
    </row>
    <row r="8" spans="1:4" ht="15" customHeight="1" x14ac:dyDescent="0.25">
      <c r="A8" s="4"/>
      <c r="B8" s="3"/>
      <c r="C8" s="3"/>
      <c r="D8" s="120"/>
    </row>
    <row r="9" spans="1:4" ht="15" customHeight="1" x14ac:dyDescent="0.25">
      <c r="A9" s="4"/>
      <c r="B9" s="3"/>
      <c r="C9" s="3"/>
      <c r="D9" s="4"/>
    </row>
    <row r="10" spans="1:4" ht="15" customHeight="1" x14ac:dyDescent="0.25">
      <c r="A10" s="4"/>
      <c r="B10" s="3"/>
      <c r="C10" s="3"/>
      <c r="D10" s="4"/>
    </row>
    <row r="11" spans="1:4" ht="15" customHeight="1" x14ac:dyDescent="0.25">
      <c r="A11" s="4"/>
      <c r="B11" s="3"/>
      <c r="C11" s="3"/>
      <c r="D11" s="4"/>
    </row>
    <row r="12" spans="1:4" ht="15" customHeight="1" x14ac:dyDescent="0.25">
      <c r="A12" s="4"/>
      <c r="B12" s="3"/>
      <c r="C12" s="3"/>
      <c r="D12" s="120"/>
    </row>
    <row r="13" spans="1:4" ht="15" customHeight="1" x14ac:dyDescent="0.25">
      <c r="A13" s="4"/>
      <c r="B13" s="3"/>
      <c r="C13" s="3"/>
      <c r="D13" s="120"/>
    </row>
    <row r="14" spans="1:4" ht="15" customHeight="1" x14ac:dyDescent="0.25">
      <c r="A14" s="4"/>
      <c r="B14" s="3"/>
      <c r="C14" s="3"/>
      <c r="D14" s="4"/>
    </row>
    <row r="15" spans="1:4" ht="15" customHeight="1" x14ac:dyDescent="0.25">
      <c r="A15" s="4"/>
      <c r="B15" s="3"/>
      <c r="C15" s="3"/>
      <c r="D15" s="4"/>
    </row>
    <row r="16" spans="1:4" ht="15" customHeight="1" x14ac:dyDescent="0.25">
      <c r="A16" s="4"/>
      <c r="B16" s="3"/>
      <c r="C16" s="3"/>
      <c r="D16" s="4"/>
    </row>
    <row r="17" spans="1:4" ht="15" customHeight="1" x14ac:dyDescent="0.25">
      <c r="A17" s="121" t="s">
        <v>299</v>
      </c>
      <c r="B17" s="2"/>
      <c r="C17" s="2"/>
      <c r="D17" s="2"/>
    </row>
    <row r="18" spans="1:4" ht="15" customHeight="1" x14ac:dyDescent="0.25">
      <c r="A18" s="4"/>
      <c r="B18" s="4"/>
      <c r="C18" s="4"/>
      <c r="D18" s="4"/>
    </row>
  </sheetData>
  <sheetProtection formatColumns="0" formatRows="0"/>
  <pageMargins left="0.70866141732283472" right="0.70866141732283472" top="0.74803149606299213" bottom="0.74803149606299213" header="0.31496062992125984" footer="0.31496062992125984"/>
  <pageSetup paperSize="9" scale="97" orientation="landscape" r:id="rId1"/>
  <headerFooter>
    <oddFooter>&amp;L&amp;F&amp;C&amp;A&amp;R&amp;P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E6"/>
  <sheetViews>
    <sheetView showGridLines="0" view="pageBreakPreview" zoomScaleNormal="100" zoomScaleSheetLayoutView="100" workbookViewId="0"/>
  </sheetViews>
  <sheetFormatPr defaultRowHeight="15" x14ac:dyDescent="0.25"/>
  <cols>
    <col min="1" max="1" width="4" style="1" customWidth="1"/>
    <col min="2" max="3" width="9.140625" style="1"/>
    <col min="4" max="4" width="124.140625" style="1" customWidth="1"/>
    <col min="5" max="5" width="2.7109375" style="1" customWidth="1"/>
    <col min="6" max="16384" width="9.140625" style="1"/>
  </cols>
  <sheetData>
    <row r="1" spans="1:5" ht="26.25" x14ac:dyDescent="0.4">
      <c r="A1" s="132" t="s">
        <v>0</v>
      </c>
      <c r="B1" s="122"/>
      <c r="C1" s="122"/>
      <c r="D1" s="122"/>
      <c r="E1" s="122"/>
    </row>
    <row r="2" spans="1:5" x14ac:dyDescent="0.25">
      <c r="A2" s="3"/>
      <c r="B2" s="122"/>
      <c r="C2" s="122"/>
      <c r="D2" s="122"/>
      <c r="E2" s="122"/>
    </row>
    <row r="3" spans="1:5" ht="23.25" x14ac:dyDescent="0.35">
      <c r="A3" s="133" t="s">
        <v>303</v>
      </c>
      <c r="B3" s="122"/>
      <c r="C3" s="122"/>
      <c r="D3" s="122"/>
      <c r="E3" s="122"/>
    </row>
    <row r="4" spans="1:5" x14ac:dyDescent="0.25">
      <c r="A4" s="122"/>
      <c r="B4" s="122" t="s">
        <v>305</v>
      </c>
      <c r="C4" s="122"/>
      <c r="D4" s="122"/>
      <c r="E4" s="122"/>
    </row>
    <row r="6" spans="1:5" ht="23.25" x14ac:dyDescent="0.35">
      <c r="A6" s="133" t="s">
        <v>304</v>
      </c>
    </row>
  </sheetData>
  <sheetProtection formatColumns="0" formatRows="0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Footer>&amp;L&amp;F&amp;C&amp;A&amp;R&amp;P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D57"/>
  <sheetViews>
    <sheetView showGridLines="0" view="pageBreakPreview" zoomScaleNormal="100" zoomScaleSheetLayoutView="100" workbookViewId="0"/>
  </sheetViews>
  <sheetFormatPr defaultRowHeight="15" x14ac:dyDescent="0.25"/>
  <cols>
    <col min="1" max="1" width="9.140625" style="1"/>
    <col min="2" max="2" width="12.85546875" style="1" bestFit="1" customWidth="1"/>
    <col min="3" max="3" width="111" style="1" customWidth="1"/>
    <col min="4" max="4" width="2.7109375" style="1" customWidth="1"/>
    <col min="5" max="16384" width="9.140625" style="1"/>
  </cols>
  <sheetData>
    <row r="1" spans="1:4" ht="26.25" x14ac:dyDescent="0.4">
      <c r="A1" s="123" t="s">
        <v>1</v>
      </c>
      <c r="B1" s="124"/>
      <c r="C1" s="124"/>
      <c r="D1" s="125"/>
    </row>
    <row r="2" spans="1:4" x14ac:dyDescent="0.25">
      <c r="A2" s="126"/>
      <c r="B2" s="122"/>
      <c r="C2" s="122"/>
      <c r="D2" s="127"/>
    </row>
    <row r="3" spans="1:4" ht="15.75" thickBot="1" x14ac:dyDescent="0.3">
      <c r="A3" s="126"/>
      <c r="B3" s="122"/>
      <c r="C3" s="122"/>
      <c r="D3" s="127"/>
    </row>
    <row r="4" spans="1:4" ht="15.75" x14ac:dyDescent="0.25">
      <c r="A4" s="126"/>
      <c r="B4" s="134" t="s">
        <v>2</v>
      </c>
      <c r="C4" s="135" t="s">
        <v>3</v>
      </c>
      <c r="D4" s="127"/>
    </row>
    <row r="5" spans="1:4" x14ac:dyDescent="0.25">
      <c r="A5" s="126"/>
      <c r="B5" s="136" t="s">
        <v>5</v>
      </c>
      <c r="C5" s="137" t="s">
        <v>5</v>
      </c>
      <c r="D5" s="127"/>
    </row>
    <row r="6" spans="1:4" x14ac:dyDescent="0.25">
      <c r="A6" s="126"/>
      <c r="B6" s="138"/>
      <c r="C6" s="139" t="s">
        <v>98</v>
      </c>
      <c r="D6" s="127"/>
    </row>
    <row r="7" spans="1:4" x14ac:dyDescent="0.25">
      <c r="A7" s="126"/>
      <c r="B7" s="138"/>
      <c r="C7" s="139" t="s">
        <v>102</v>
      </c>
      <c r="D7" s="127"/>
    </row>
    <row r="8" spans="1:4" x14ac:dyDescent="0.25">
      <c r="A8" s="126"/>
      <c r="B8" s="138"/>
      <c r="C8" s="139" t="s">
        <v>173</v>
      </c>
      <c r="D8" s="127"/>
    </row>
    <row r="9" spans="1:4" x14ac:dyDescent="0.25">
      <c r="A9" s="129"/>
      <c r="B9" s="138"/>
      <c r="C9" s="139" t="s">
        <v>185</v>
      </c>
      <c r="D9" s="129"/>
    </row>
    <row r="10" spans="1:4" x14ac:dyDescent="0.25">
      <c r="A10" s="129"/>
      <c r="B10" s="140" t="s">
        <v>196</v>
      </c>
      <c r="C10" s="141" t="s">
        <v>98</v>
      </c>
      <c r="D10" s="129"/>
    </row>
    <row r="11" spans="1:4" x14ac:dyDescent="0.25">
      <c r="A11" s="129"/>
      <c r="B11" s="142"/>
      <c r="C11" s="143" t="s">
        <v>15</v>
      </c>
      <c r="D11" s="129"/>
    </row>
    <row r="12" spans="1:4" x14ac:dyDescent="0.25">
      <c r="A12" s="129"/>
      <c r="B12" s="142"/>
      <c r="C12" s="143" t="s">
        <v>22</v>
      </c>
      <c r="D12" s="129"/>
    </row>
    <row r="13" spans="1:4" x14ac:dyDescent="0.25">
      <c r="A13" s="129"/>
      <c r="B13" s="142"/>
      <c r="C13" s="143" t="s">
        <v>23</v>
      </c>
      <c r="D13" s="129"/>
    </row>
    <row r="14" spans="1:4" x14ac:dyDescent="0.25">
      <c r="A14" s="129"/>
      <c r="B14" s="142"/>
      <c r="C14" s="143" t="s">
        <v>27</v>
      </c>
      <c r="D14" s="129"/>
    </row>
    <row r="15" spans="1:4" x14ac:dyDescent="0.25">
      <c r="A15" s="129"/>
      <c r="B15" s="142"/>
      <c r="C15" s="143" t="s">
        <v>31</v>
      </c>
      <c r="D15" s="129"/>
    </row>
    <row r="16" spans="1:4" x14ac:dyDescent="0.25">
      <c r="A16" s="129"/>
      <c r="B16" s="142"/>
      <c r="C16" s="143" t="s">
        <v>37</v>
      </c>
      <c r="D16" s="129"/>
    </row>
    <row r="17" spans="1:4" x14ac:dyDescent="0.25">
      <c r="A17" s="129"/>
      <c r="B17" s="142"/>
      <c r="C17" s="143" t="s">
        <v>46</v>
      </c>
      <c r="D17" s="129"/>
    </row>
    <row r="18" spans="1:4" x14ac:dyDescent="0.25">
      <c r="A18" s="129"/>
      <c r="B18" s="142"/>
      <c r="C18" s="143" t="s">
        <v>49</v>
      </c>
      <c r="D18" s="129"/>
    </row>
    <row r="19" spans="1:4" x14ac:dyDescent="0.25">
      <c r="A19" s="129"/>
      <c r="B19" s="142"/>
      <c r="C19" s="143" t="s">
        <v>51</v>
      </c>
      <c r="D19" s="129"/>
    </row>
    <row r="20" spans="1:4" x14ac:dyDescent="0.25">
      <c r="A20" s="129"/>
      <c r="B20" s="142"/>
      <c r="C20" s="143" t="s">
        <v>54</v>
      </c>
      <c r="D20" s="129"/>
    </row>
    <row r="21" spans="1:4" x14ac:dyDescent="0.25">
      <c r="A21" s="129"/>
      <c r="B21" s="142"/>
      <c r="C21" s="143" t="s">
        <v>55</v>
      </c>
      <c r="D21" s="129"/>
    </row>
    <row r="22" spans="1:4" x14ac:dyDescent="0.25">
      <c r="A22" s="129"/>
      <c r="B22" s="142"/>
      <c r="C22" s="143" t="s">
        <v>237</v>
      </c>
      <c r="D22" s="129"/>
    </row>
    <row r="23" spans="1:4" x14ac:dyDescent="0.25">
      <c r="A23" s="129"/>
      <c r="B23" s="142"/>
      <c r="C23" s="143" t="s">
        <v>90</v>
      </c>
      <c r="D23" s="129"/>
    </row>
    <row r="24" spans="1:4" x14ac:dyDescent="0.25">
      <c r="A24" s="129"/>
      <c r="B24" s="142"/>
      <c r="C24" s="143" t="s">
        <v>96</v>
      </c>
      <c r="D24" s="129"/>
    </row>
    <row r="25" spans="1:4" x14ac:dyDescent="0.25">
      <c r="A25" s="129"/>
      <c r="B25" s="142"/>
      <c r="C25" s="143" t="s">
        <v>274</v>
      </c>
      <c r="D25" s="129"/>
    </row>
    <row r="26" spans="1:4" x14ac:dyDescent="0.25">
      <c r="A26" s="129"/>
      <c r="B26" s="142"/>
      <c r="C26" s="143" t="s">
        <v>288</v>
      </c>
      <c r="D26" s="129"/>
    </row>
    <row r="27" spans="1:4" x14ac:dyDescent="0.25">
      <c r="A27" s="129"/>
      <c r="B27" s="136" t="s">
        <v>197</v>
      </c>
      <c r="C27" s="137" t="s">
        <v>102</v>
      </c>
      <c r="D27" s="129"/>
    </row>
    <row r="28" spans="1:4" x14ac:dyDescent="0.25">
      <c r="A28" s="129"/>
      <c r="B28" s="138"/>
      <c r="C28" s="139" t="s">
        <v>116</v>
      </c>
      <c r="D28" s="129"/>
    </row>
    <row r="29" spans="1:4" x14ac:dyDescent="0.25">
      <c r="A29" s="129"/>
      <c r="B29" s="138"/>
      <c r="C29" s="139" t="s">
        <v>120</v>
      </c>
      <c r="D29" s="129"/>
    </row>
    <row r="30" spans="1:4" x14ac:dyDescent="0.25">
      <c r="A30" s="129"/>
      <c r="B30" s="138"/>
      <c r="C30" s="139" t="s">
        <v>239</v>
      </c>
      <c r="D30" s="129"/>
    </row>
    <row r="31" spans="1:4" x14ac:dyDescent="0.25">
      <c r="A31" s="129"/>
      <c r="B31" s="138"/>
      <c r="C31" s="139" t="s">
        <v>240</v>
      </c>
      <c r="D31" s="129"/>
    </row>
    <row r="32" spans="1:4" x14ac:dyDescent="0.25">
      <c r="A32" s="129"/>
      <c r="B32" s="138"/>
      <c r="C32" s="139" t="s">
        <v>132</v>
      </c>
      <c r="D32" s="129"/>
    </row>
    <row r="33" spans="1:4" x14ac:dyDescent="0.25">
      <c r="A33" s="129"/>
      <c r="B33" s="138"/>
      <c r="C33" s="139" t="s">
        <v>135</v>
      </c>
      <c r="D33" s="129"/>
    </row>
    <row r="34" spans="1:4" x14ac:dyDescent="0.25">
      <c r="A34" s="129"/>
      <c r="B34" s="138"/>
      <c r="C34" s="139" t="s">
        <v>137</v>
      </c>
      <c r="D34" s="129"/>
    </row>
    <row r="35" spans="1:4" x14ac:dyDescent="0.25">
      <c r="A35" s="129"/>
      <c r="B35" s="138"/>
      <c r="C35" s="139" t="s">
        <v>144</v>
      </c>
      <c r="D35" s="129"/>
    </row>
    <row r="36" spans="1:4" x14ac:dyDescent="0.25">
      <c r="A36" s="129"/>
      <c r="B36" s="138"/>
      <c r="C36" s="139" t="s">
        <v>149</v>
      </c>
      <c r="D36" s="129"/>
    </row>
    <row r="37" spans="1:4" x14ac:dyDescent="0.25">
      <c r="A37" s="129"/>
      <c r="B37" s="138"/>
      <c r="C37" s="139" t="s">
        <v>148</v>
      </c>
      <c r="D37" s="129"/>
    </row>
    <row r="38" spans="1:4" x14ac:dyDescent="0.25">
      <c r="A38" s="129"/>
      <c r="B38" s="138"/>
      <c r="C38" s="139" t="s">
        <v>150</v>
      </c>
      <c r="D38" s="129"/>
    </row>
    <row r="39" spans="1:4" x14ac:dyDescent="0.25">
      <c r="A39" s="129"/>
      <c r="B39" s="138"/>
      <c r="C39" s="139" t="s">
        <v>157</v>
      </c>
      <c r="D39" s="129"/>
    </row>
    <row r="40" spans="1:4" x14ac:dyDescent="0.25">
      <c r="A40" s="129"/>
      <c r="B40" s="138"/>
      <c r="C40" s="139" t="s">
        <v>159</v>
      </c>
      <c r="D40" s="129"/>
    </row>
    <row r="41" spans="1:4" x14ac:dyDescent="0.25">
      <c r="A41" s="129"/>
      <c r="B41" s="138"/>
      <c r="C41" s="139" t="s">
        <v>161</v>
      </c>
      <c r="D41" s="129"/>
    </row>
    <row r="42" spans="1:4" x14ac:dyDescent="0.25">
      <c r="A42" s="129"/>
      <c r="B42" s="138"/>
      <c r="C42" s="139" t="s">
        <v>163</v>
      </c>
      <c r="D42" s="129"/>
    </row>
    <row r="43" spans="1:4" x14ac:dyDescent="0.25">
      <c r="A43" s="129"/>
      <c r="B43" s="138"/>
      <c r="C43" s="139" t="s">
        <v>165</v>
      </c>
      <c r="D43" s="129"/>
    </row>
    <row r="44" spans="1:4" x14ac:dyDescent="0.25">
      <c r="A44" s="129"/>
      <c r="B44" s="138"/>
      <c r="C44" s="139" t="s">
        <v>167</v>
      </c>
      <c r="D44" s="129"/>
    </row>
    <row r="45" spans="1:4" x14ac:dyDescent="0.25">
      <c r="A45" s="129"/>
      <c r="B45" s="138"/>
      <c r="C45" s="139" t="s">
        <v>241</v>
      </c>
      <c r="D45" s="129"/>
    </row>
    <row r="46" spans="1:4" x14ac:dyDescent="0.25">
      <c r="A46" s="129"/>
      <c r="B46" s="138"/>
      <c r="C46" s="139" t="s">
        <v>243</v>
      </c>
      <c r="D46" s="129"/>
    </row>
    <row r="47" spans="1:4" x14ac:dyDescent="0.25">
      <c r="A47" s="129"/>
      <c r="B47" s="138"/>
      <c r="C47" s="139" t="s">
        <v>248</v>
      </c>
      <c r="D47" s="129"/>
    </row>
    <row r="48" spans="1:4" x14ac:dyDescent="0.25">
      <c r="A48" s="129"/>
      <c r="B48" s="140" t="s">
        <v>198</v>
      </c>
      <c r="C48" s="141" t="s">
        <v>173</v>
      </c>
      <c r="D48" s="129"/>
    </row>
    <row r="49" spans="1:4" x14ac:dyDescent="0.25">
      <c r="A49" s="129"/>
      <c r="B49" s="142"/>
      <c r="C49" s="143" t="s">
        <v>175</v>
      </c>
      <c r="D49" s="129"/>
    </row>
    <row r="50" spans="1:4" x14ac:dyDescent="0.25">
      <c r="A50" s="129"/>
      <c r="B50" s="142"/>
      <c r="C50" s="143" t="s">
        <v>183</v>
      </c>
      <c r="D50" s="129"/>
    </row>
    <row r="51" spans="1:4" x14ac:dyDescent="0.25">
      <c r="A51" s="129"/>
      <c r="B51" s="142"/>
      <c r="C51" s="143" t="s">
        <v>301</v>
      </c>
      <c r="D51" s="129"/>
    </row>
    <row r="52" spans="1:4" x14ac:dyDescent="0.25">
      <c r="A52" s="129"/>
      <c r="B52" s="142"/>
      <c r="C52" s="143" t="s">
        <v>302</v>
      </c>
      <c r="D52" s="129"/>
    </row>
    <row r="53" spans="1:4" x14ac:dyDescent="0.25">
      <c r="A53" s="129"/>
      <c r="B53" s="136" t="s">
        <v>199</v>
      </c>
      <c r="C53" s="137" t="s">
        <v>185</v>
      </c>
      <c r="D53" s="129"/>
    </row>
    <row r="54" spans="1:4" x14ac:dyDescent="0.25">
      <c r="A54" s="129"/>
      <c r="B54" s="138"/>
      <c r="C54" s="139" t="s">
        <v>175</v>
      </c>
      <c r="D54" s="129"/>
    </row>
    <row r="55" spans="1:4" x14ac:dyDescent="0.25">
      <c r="A55" s="129"/>
      <c r="B55" s="138"/>
      <c r="C55" s="139" t="s">
        <v>193</v>
      </c>
      <c r="D55" s="129"/>
    </row>
    <row r="56" spans="1:4" x14ac:dyDescent="0.25">
      <c r="A56" s="129"/>
      <c r="B56" s="128"/>
      <c r="C56" s="139" t="s">
        <v>280</v>
      </c>
      <c r="D56" s="129"/>
    </row>
    <row r="57" spans="1:4" ht="15.75" thickBot="1" x14ac:dyDescent="0.3">
      <c r="B57" s="144" t="s">
        <v>236</v>
      </c>
      <c r="C57" s="145" t="s">
        <v>227</v>
      </c>
    </row>
  </sheetData>
  <sheetProtection formatColumns="0" formatRows="0"/>
  <hyperlinks>
    <hyperlink ref="C5" location="'Inputs'!$A$1" tooltip="Section title. Click once to follow" display="Inputs"/>
    <hyperlink ref="C6" location="'Inputs'!$A$3" tooltip="Section subtitle. Click once to follow" display="Reasons Paper Tables"/>
    <hyperlink ref="C7" location="'Inputs'!$A$150" tooltip="Section subtitle. Click once to follow" display="Reasons Paper Charts"/>
    <hyperlink ref="C8" location="'Inputs'!$A$309" tooltip="Section subtitle. Click once to follow" display="Transmission Determination Tables &amp; Values"/>
    <hyperlink ref="C9" location="'Inputs'!$A$331" tooltip="Section subtitle. Click once to follow" display="Distribution Determination Tables &amp; Values"/>
    <hyperlink ref="C10" location="'RP Tables'!$A$1" tooltip="Section title. Click once to follow" display="Reasons Paper Tables"/>
    <hyperlink ref="C11" location="'RP Tables'!$A$3" tooltip="Section subtitle. Click once to follow" display="Starting prices (net of pass-through and recoverable costs)"/>
    <hyperlink ref="C12" location="'RP Tables'!$A$13" tooltip="Section subtitle. Click once to follow" display="Estimated revenue over the regulatory period (net of pass-through and recoverable costs)"/>
    <hyperlink ref="C13" location="'RP Tables'!$A$23" tooltip="Section subtitle. Click once to follow" display="Expenditure forecasts"/>
    <hyperlink ref="C14" location="'RP Tables'!$A$33" tooltip="Section subtitle. Click once to follow" display="Acceptance rates of supplier forecasts"/>
    <hyperlink ref="C15" location="'RP Tables'!$A$43" tooltip="Section subtitle. Click once to follow" display="Forecast CPRG for GDBs"/>
    <hyperlink ref="C16" location="'RP Tables'!$A$51" tooltip="Section subtitle. Click once to follow" display="Maximum allowable revenue in each year of the regulatory period"/>
    <hyperlink ref="C17" location="'RP Tables'!$A$60" tooltip="Section subtitle. Click once to follow" display="Opex and capex average annual expenditure acceptance rates"/>
    <hyperlink ref="C18" location="'RP Tables'!$A$69" tooltip="Section subtitle. Click once to follow" display="Our expenditure forecasts (2016 present value, ‘000s)"/>
    <hyperlink ref="C19" location="'RP Tables'!$A$79" tooltip="Section subtitle. Click once to follow" display="Our expenditure forecast: change from actual historic expenditure"/>
    <hyperlink ref="C20" location="'RP Tables'!$A$89" tooltip="Section subtitle. Click once to follow" display="Forecast expenditure as a percentage of suppliers' own forecasts"/>
    <hyperlink ref="C21" location="'RP Tables'!$A$99" tooltip="Section subtitle. Click once to follow" display="CPRG forecasts"/>
    <hyperlink ref="C22" location="'RP Tables'!$A$107" tooltip="Section subtitle. Click once to follow" display="Our forecast for the proposed regulatory period ($’000s, 2016 real)"/>
    <hyperlink ref="C23" location="'RP Tables'!$A$128" tooltip="Section subtitle. Click once to follow" display="Example calculation of the price increase"/>
    <hyperlink ref="C24" location="'RP Tables'!$A$144" tooltip="Section subtitle. Click once to follow" display="Gain/(loss) on disposal and RAB of disposals, former Vector gas distribution network, compared to total regulatory income ($’000s)"/>
    <hyperlink ref="C25" location="'RP Tables'!$A$151" tooltip="Section subtitle. Click once to follow" display="Vector economies of scale deduction"/>
    <hyperlink ref="C26" location="'RP Tables'!$A$157" tooltip="Section subtitle. Click once to follow" display="Whitecliffs ARR Capex ($000, 2016 ID year real dollars)"/>
    <hyperlink ref="C27" location="'RP Charts'!$A$1" tooltip="Section title. Click once to follow" display="Reasons Paper Charts"/>
    <hyperlink ref="C28" location="'RP Charts'!$A$3" tooltip="Section subtitle. Click once to follow" display="Cumulative effect of changes to the Vanilla WACC"/>
    <hyperlink ref="C29" location="'RP Charts'!$A$25" tooltip="Section subtitle. Click once to follow" display="Impact of reset on price/revenue cap – WACC scenarios"/>
    <hyperlink ref="C30" location="'RP Charts'!$A$45" tooltip="Section subtitle. Click once to follow" display="Comparison of industry total opex forecasts ($’000s, 2016 real)"/>
    <hyperlink ref="C31" location="'RP Charts'!$A$65" tooltip="Section subtitle. Click once to follow" display="Comparison of industry total capex forecasts ($’000s, 2016 real)"/>
    <hyperlink ref="C32" location="'RP Charts'!$A$85" tooltip="Section subtitle. Click once to follow" display="Impact of reset on price/revenue cap – expenditure scenarios"/>
    <hyperlink ref="C33" location="'RP Charts'!$A$101" tooltip="Section subtitle. Click once to follow" display="Comparison of CPRG forecasts"/>
    <hyperlink ref="C34" location="'RP Charts'!$A$122" tooltip="Section subtitle. Click once to follow" display="User group revenue breakdown by distribution business (2015 disclosure year)"/>
    <hyperlink ref="C35" location="'RP Charts'!$A$136" tooltip="Section subtitle. Click once to follow" display="Composition of revenue from residential users (2015 disclosure year)"/>
    <hyperlink ref="C36" location="'RP Charts'!$A$151" tooltip="Section subtitle. Click once to follow" display="Composition of revenue from commercial users (2015 disclosure year)"/>
    <hyperlink ref="C37" location="'RP Charts'!$A$166" tooltip="Section subtitle. Click once to follow" display="Composition of revenue from industrial users (2015 disclosure year)"/>
    <hyperlink ref="C38" location="'RP Charts'!$A$181" tooltip="Section subtitle. Click once to follow" display="Forecast gas demand growth rates by region and total North Island – mid-scenario report by Concept Consulting"/>
    <hyperlink ref="C39" location="'RP Charts'!$A$198" tooltip="Section subtitle. Click once to follow" display="Aggregate North Island moderate growth scenarios taken from Concept Consulting forecasts used in 2012 and 2017 Gas DPP resets"/>
    <hyperlink ref="C40" location="'RP Charts'!$A$214" tooltip="Section subtitle. Click once to follow" display="Powerco Information Disclosure data – trend in 2013 – 2015 logged values"/>
    <hyperlink ref="C41" location="'RP Charts'!$A$229" tooltip="Section subtitle. Click once to follow" display="GasNet Information Disclosure data – trend in 2013 – 2015 logged values"/>
    <hyperlink ref="C42" location="'RP Charts'!$A$244" tooltip="Section subtitle. Click once to follow" display="Vector Information Disclosure data – trend in 2013 – 2015 logged values"/>
    <hyperlink ref="C43" location="'RP Charts'!$A$259" tooltip="Section subtitle. Click once to follow" display="First Gas Information Disclosure data – trend in 2013 – 2015 logged values"/>
    <hyperlink ref="C44" location="'RP Charts'!$A$275" tooltip="Section subtitle. Click once to follow" display="Producers Price Index growth"/>
    <hyperlink ref="C45" location="'RP Charts'!$A$294" tooltip="Section subtitle. Click once to follow" display="First Gas ARR capex ($’000s, 2016 real)"/>
    <hyperlink ref="C46" location="'RP Charts'!$A$312" tooltip="Section subtitle. Click once to follow" display="Non-network opex/ICP ($/ICP, 2016 real)"/>
    <hyperlink ref="C47" location="'RP Charts'!$A$333" tooltip="Section subtitle. Click once to follow" display="Changes in starting prices - industry total allowable revenues ($'000s)"/>
    <hyperlink ref="C48" location="'Tx Tables'!$A$1" tooltip="Section title. Click once to follow" display="Transmission Determination Tables &amp; Values"/>
    <hyperlink ref="C49" location="'Tx Tables'!$A$4" tooltip="Section subtitle. Click once to follow" display="Schedule 1: Starting prices"/>
    <hyperlink ref="C50" location="'Tx Tables'!$A$9" tooltip="Section subtitle. Click once to follow" display="Schedule 4: Forecast Net Allowable Revenue"/>
    <hyperlink ref="C51" location="'Tx Tables'!$A$18" tooltip="Section subtitle. Click once to follow" display="Schedule 6: Calculation of Wash-up Amount for the first Assessment Period"/>
    <hyperlink ref="C52" location="'Tx Tables'!$A$23" tooltip="Section subtitle. Click once to follow" display="Schedule 8: Calculation of Opening Wash-up Account Balance"/>
    <hyperlink ref="C53" location="'Dx Tables'!$A$1" tooltip="Section title. Click once to follow" display="Distribution Determination Tables &amp; Values"/>
    <hyperlink ref="C54" location="'Dx Tables'!$A$4" tooltip="Section subtitle. Click once to follow" display="Schedule 1: Starting prices"/>
    <hyperlink ref="C55" location="'Dx Tables'!$A$12" tooltip="Section subtitle. Click once to follow" display="Schedule 3: Allowable notional revenue for the First Assessment Period"/>
    <hyperlink ref="C56" location="'Dx Tables'!$A$20" tooltip="Section subtitle. Click once to follow" display="Schedule 5: Process for determining the amount of Pass-through Costs and Recoverable Costs for an Assessment Period"/>
    <hyperlink ref="C57" location="'Temp'!$A$1" tooltip="Section title. Click once to follow" display="Version control information for inclusion in source workbook output sheets"/>
  </hyperlinks>
  <pageMargins left="0.70866141732283472" right="0.70866141732283472" top="0.74803149606299213" bottom="0.74803149606299213" header="0.31496062992125984" footer="0.31496062992125984"/>
  <pageSetup paperSize="9" scale="64" fitToHeight="0" orientation="portrait" r:id="rId1"/>
  <headerFooter>
    <oddFooter>&amp;L&amp;F&amp;C&amp;A&amp;R&amp;P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L350"/>
  <sheetViews>
    <sheetView showGridLines="0" view="pageBreakPreview" zoomScaleNormal="100" zoomScaleSheetLayoutView="100" workbookViewId="0"/>
  </sheetViews>
  <sheetFormatPr defaultRowHeight="15" x14ac:dyDescent="0.25"/>
  <cols>
    <col min="1" max="1" width="4.42578125" customWidth="1"/>
    <col min="2" max="2" width="33.140625" bestFit="1" customWidth="1"/>
    <col min="3" max="4" width="22.85546875" customWidth="1"/>
    <col min="5" max="5" width="16.140625" customWidth="1"/>
    <col min="6" max="6" width="13.5703125" customWidth="1"/>
    <col min="7" max="7" width="10.140625" customWidth="1"/>
    <col min="8" max="8" width="24" bestFit="1" customWidth="1"/>
    <col min="9" max="10" width="20.85546875" bestFit="1" customWidth="1"/>
    <col min="11" max="11" width="21.140625" bestFit="1" customWidth="1"/>
    <col min="12" max="12" width="21" bestFit="1" customWidth="1"/>
    <col min="13" max="13" width="21.42578125" bestFit="1" customWidth="1"/>
    <col min="14" max="14" width="2.7109375" customWidth="1"/>
  </cols>
  <sheetData>
    <row r="1" spans="1:38" ht="26.25" x14ac:dyDescent="0.4">
      <c r="A1" s="5" t="s">
        <v>5</v>
      </c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</row>
    <row r="2" spans="1:38" x14ac:dyDescent="0.25"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</row>
    <row r="3" spans="1:38" s="1" customFormat="1" ht="30" customHeight="1" x14ac:dyDescent="0.35">
      <c r="A3" s="6" t="s">
        <v>98</v>
      </c>
      <c r="B3"/>
      <c r="C3"/>
      <c r="D3"/>
      <c r="E3"/>
      <c r="F3"/>
      <c r="P3" s="162" t="s">
        <v>306</v>
      </c>
      <c r="AB3" s="162" t="s">
        <v>307</v>
      </c>
      <c r="AC3" s="98"/>
      <c r="AD3" s="98"/>
      <c r="AE3" s="98"/>
      <c r="AF3" s="98"/>
      <c r="AG3" s="98"/>
      <c r="AH3" s="98"/>
      <c r="AI3" s="98"/>
      <c r="AJ3" s="98"/>
      <c r="AK3" s="98"/>
      <c r="AL3" s="98"/>
    </row>
    <row r="4" spans="1:38" x14ac:dyDescent="0.25">
      <c r="AB4" t="s">
        <v>308</v>
      </c>
      <c r="AC4" s="98"/>
      <c r="AE4" s="98">
        <f>SUM(AB7:AL350)</f>
        <v>0</v>
      </c>
      <c r="AG4" s="98"/>
      <c r="AH4" s="98"/>
      <c r="AI4" s="98"/>
      <c r="AJ4" s="98"/>
      <c r="AK4" s="98"/>
      <c r="AL4" s="98"/>
    </row>
    <row r="5" spans="1:38" s="1" customFormat="1" ht="21" x14ac:dyDescent="0.35">
      <c r="A5" s="114">
        <v>1</v>
      </c>
      <c r="B5" s="50" t="s">
        <v>15</v>
      </c>
      <c r="C5"/>
      <c r="D5"/>
      <c r="E5"/>
      <c r="F5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</row>
    <row r="6" spans="1:38" ht="25.5" x14ac:dyDescent="0.25">
      <c r="A6" s="115"/>
      <c r="B6" s="78" t="s">
        <v>6</v>
      </c>
      <c r="C6" s="80" t="s">
        <v>12</v>
      </c>
      <c r="D6" s="80" t="s">
        <v>13</v>
      </c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</row>
    <row r="7" spans="1:38" x14ac:dyDescent="0.25">
      <c r="A7" s="115"/>
      <c r="B7" s="79" t="s">
        <v>7</v>
      </c>
      <c r="C7" s="146">
        <f>+'[1]Reasons Paper Tables'!C6</f>
        <v>4.1537783378700874</v>
      </c>
      <c r="D7" s="147">
        <f>+'[1]Reasons Paper Tables'!D6</f>
        <v>-0.11820785457885341</v>
      </c>
      <c r="P7">
        <v>4.1537783378700874</v>
      </c>
      <c r="Q7">
        <v>-0.11820785457885341</v>
      </c>
      <c r="AB7" s="98">
        <f>--(P7&lt;&gt;C7)</f>
        <v>0</v>
      </c>
      <c r="AC7" s="98">
        <f>--(Q7&lt;&gt;D7)</f>
        <v>0</v>
      </c>
      <c r="AD7" s="98"/>
      <c r="AE7" s="98"/>
      <c r="AF7" s="98"/>
      <c r="AG7" s="98"/>
      <c r="AH7" s="98"/>
      <c r="AI7" s="98"/>
      <c r="AJ7" s="98"/>
      <c r="AK7" s="98"/>
      <c r="AL7" s="98"/>
    </row>
    <row r="8" spans="1:38" x14ac:dyDescent="0.25">
      <c r="A8" s="115"/>
      <c r="B8" s="79" t="s">
        <v>8</v>
      </c>
      <c r="C8" s="146">
        <f>+'[1]Reasons Paper Tables'!C7</f>
        <v>47.309313519581558</v>
      </c>
      <c r="D8" s="147">
        <f>+'[1]Reasons Paper Tables'!D7</f>
        <v>-8.5480937198431306E-2</v>
      </c>
      <c r="P8">
        <v>47.309313519581558</v>
      </c>
      <c r="Q8">
        <v>-8.5480937198431306E-2</v>
      </c>
      <c r="AB8" s="98">
        <f t="shared" ref="AB8:AB12" si="0">--(P8&lt;&gt;C8)</f>
        <v>0</v>
      </c>
      <c r="AC8" s="98">
        <f t="shared" ref="AC8:AC12" si="1">--(Q8&lt;&gt;D8)</f>
        <v>0</v>
      </c>
      <c r="AD8" s="98"/>
      <c r="AE8" s="98"/>
      <c r="AF8" s="98"/>
      <c r="AG8" s="98"/>
      <c r="AH8" s="98"/>
      <c r="AI8" s="98"/>
      <c r="AJ8" s="98"/>
      <c r="AK8" s="98"/>
      <c r="AL8" s="98"/>
    </row>
    <row r="9" spans="1:38" x14ac:dyDescent="0.25">
      <c r="A9" s="115"/>
      <c r="B9" s="79" t="s">
        <v>4</v>
      </c>
      <c r="C9" s="146">
        <f>+'[1]Reasons Paper Tables'!C8</f>
        <v>43.917273093070008</v>
      </c>
      <c r="D9" s="147">
        <f>+'[1]Reasons Paper Tables'!D8</f>
        <v>-0.21088062494027981</v>
      </c>
      <c r="P9">
        <v>43.917273093070008</v>
      </c>
      <c r="Q9">
        <v>-0.21088062494027981</v>
      </c>
      <c r="AB9" s="98">
        <f t="shared" si="0"/>
        <v>0</v>
      </c>
      <c r="AC9" s="98">
        <f t="shared" si="1"/>
        <v>0</v>
      </c>
      <c r="AD9" s="98"/>
      <c r="AE9" s="98"/>
      <c r="AF9" s="98"/>
      <c r="AG9" s="98"/>
      <c r="AH9" s="98"/>
      <c r="AI9" s="98"/>
      <c r="AJ9" s="98"/>
      <c r="AK9" s="98"/>
      <c r="AL9" s="98"/>
    </row>
    <row r="10" spans="1:38" x14ac:dyDescent="0.25">
      <c r="A10" s="115"/>
      <c r="B10" s="79" t="s">
        <v>9</v>
      </c>
      <c r="C10" s="146">
        <f>+'[1]Reasons Paper Tables'!C9</f>
        <v>22.14466766467616</v>
      </c>
      <c r="D10" s="147">
        <f>+'[1]Reasons Paper Tables'!D9</f>
        <v>-0.19774908138153235</v>
      </c>
      <c r="P10">
        <v>22.14466766467616</v>
      </c>
      <c r="Q10">
        <v>-0.19774908138153235</v>
      </c>
      <c r="AB10" s="98">
        <f t="shared" si="0"/>
        <v>0</v>
      </c>
      <c r="AC10" s="98">
        <f t="shared" si="1"/>
        <v>0</v>
      </c>
      <c r="AD10" s="98"/>
      <c r="AE10" s="98"/>
      <c r="AF10" s="98"/>
      <c r="AG10" s="98"/>
      <c r="AH10" s="98"/>
      <c r="AI10" s="98"/>
      <c r="AJ10" s="98"/>
      <c r="AK10" s="98"/>
      <c r="AL10" s="98"/>
    </row>
    <row r="11" spans="1:38" x14ac:dyDescent="0.25">
      <c r="A11" s="115"/>
      <c r="B11" s="79" t="s">
        <v>10</v>
      </c>
      <c r="C11" s="146">
        <f>+'[1]Reasons Paper Tables'!C10</f>
        <v>121.5960462418189</v>
      </c>
      <c r="D11" s="147">
        <f>+'[1]Reasons Paper Tables'!D10</f>
        <v>-0.10054463423912063</v>
      </c>
      <c r="P11">
        <v>121.5960462418189</v>
      </c>
      <c r="Q11">
        <v>-0.10054463423912063</v>
      </c>
      <c r="AB11" s="98">
        <f t="shared" si="0"/>
        <v>0</v>
      </c>
      <c r="AC11" s="98">
        <f t="shared" si="1"/>
        <v>0</v>
      </c>
      <c r="AD11" s="98"/>
      <c r="AE11" s="98"/>
      <c r="AF11" s="98"/>
      <c r="AG11" s="98"/>
      <c r="AH11" s="98"/>
      <c r="AI11" s="98"/>
      <c r="AJ11" s="98"/>
      <c r="AK11" s="98"/>
      <c r="AL11" s="98"/>
    </row>
    <row r="12" spans="1:38" x14ac:dyDescent="0.25">
      <c r="A12" s="115"/>
      <c r="B12" s="79" t="s">
        <v>11</v>
      </c>
      <c r="C12" s="146">
        <f>+'[1]Reasons Paper Tables'!C11</f>
        <v>239.1210788570167</v>
      </c>
      <c r="D12" s="147">
        <f>+'[1]Reasons Paper Tables'!D11</f>
        <v>-0.12941127819683085</v>
      </c>
      <c r="P12">
        <v>239.1210788570167</v>
      </c>
      <c r="Q12">
        <v>-0.12941127819683085</v>
      </c>
      <c r="AB12" s="98">
        <f t="shared" si="0"/>
        <v>0</v>
      </c>
      <c r="AC12" s="98">
        <f t="shared" si="1"/>
        <v>0</v>
      </c>
      <c r="AD12" s="98"/>
      <c r="AE12" s="98"/>
      <c r="AF12" s="98"/>
      <c r="AG12" s="98"/>
      <c r="AH12" s="98"/>
      <c r="AI12" s="98"/>
      <c r="AJ12" s="98"/>
      <c r="AK12" s="98"/>
      <c r="AL12" s="98"/>
    </row>
    <row r="13" spans="1:38" x14ac:dyDescent="0.25">
      <c r="A13" s="115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</row>
    <row r="14" spans="1:38" ht="21" x14ac:dyDescent="0.35">
      <c r="A14" s="114">
        <f>+A5+1</f>
        <v>2</v>
      </c>
      <c r="B14" s="50" t="s">
        <v>22</v>
      </c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</row>
    <row r="15" spans="1:38" ht="38.25" x14ac:dyDescent="0.25">
      <c r="A15" s="115"/>
      <c r="B15" s="78" t="s">
        <v>6</v>
      </c>
      <c r="C15" s="80" t="s">
        <v>17</v>
      </c>
      <c r="D15" s="80" t="s">
        <v>18</v>
      </c>
      <c r="E15" s="80" t="s">
        <v>19</v>
      </c>
      <c r="F15" s="80" t="s">
        <v>16</v>
      </c>
      <c r="G15" s="1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</row>
    <row r="16" spans="1:38" x14ac:dyDescent="0.25">
      <c r="A16" s="115"/>
      <c r="B16" s="24" t="s">
        <v>7</v>
      </c>
      <c r="C16" s="148">
        <f>+'[1]Reasons Paper Tables'!C16</f>
        <v>19.012530469264366</v>
      </c>
      <c r="D16" s="148">
        <f>+'[1]Reasons Paper Tables'!D16</f>
        <v>21.571095541481338</v>
      </c>
      <c r="E16" s="148">
        <f>+'[1]Reasons Paper Tables'!E16</f>
        <v>2.5585650722169717</v>
      </c>
      <c r="F16" s="149">
        <f>+'[1]Reasons Paper Tables'!F16</f>
        <v>-0.11861080802766077</v>
      </c>
      <c r="G16" s="1"/>
      <c r="P16">
        <v>19.012530469264366</v>
      </c>
      <c r="Q16">
        <v>21.571095541481338</v>
      </c>
      <c r="R16">
        <v>2.5585650722169717</v>
      </c>
      <c r="S16">
        <v>-0.11861080802766077</v>
      </c>
      <c r="AB16" s="98">
        <f t="shared" ref="AB16:AB21" si="2">--(P16&lt;&gt;C16)</f>
        <v>0</v>
      </c>
      <c r="AC16" s="98">
        <f t="shared" ref="AC16:AC21" si="3">--(Q16&lt;&gt;D16)</f>
        <v>0</v>
      </c>
      <c r="AD16" s="98">
        <f t="shared" ref="AD16:AD21" si="4">--(R16&lt;&gt;E16)</f>
        <v>0</v>
      </c>
      <c r="AE16" s="98">
        <f t="shared" ref="AE16:AE21" si="5">--(S16&lt;&gt;F16)</f>
        <v>0</v>
      </c>
      <c r="AF16" s="98"/>
      <c r="AG16" s="98"/>
      <c r="AH16" s="98"/>
      <c r="AI16" s="98"/>
      <c r="AJ16" s="98"/>
      <c r="AK16" s="98"/>
      <c r="AL16" s="98"/>
    </row>
    <row r="17" spans="1:38" s="1" customFormat="1" x14ac:dyDescent="0.25">
      <c r="A17" s="115"/>
      <c r="B17" s="24" t="s">
        <v>8</v>
      </c>
      <c r="C17" s="148">
        <f>+'[1]Reasons Paper Tables'!C17</f>
        <v>216.23901412889077</v>
      </c>
      <c r="D17" s="148">
        <f>+'[1]Reasons Paper Tables'!D17</f>
        <v>236.17041094840255</v>
      </c>
      <c r="E17" s="148">
        <f>+'[1]Reasons Paper Tables'!E17</f>
        <v>19.931396819511775</v>
      </c>
      <c r="F17" s="149">
        <f>+'[1]Reasons Paper Tables'!F17</f>
        <v>-8.4394131929872884E-2</v>
      </c>
      <c r="P17" s="1">
        <v>216.23901412889077</v>
      </c>
      <c r="Q17" s="1">
        <v>236.17041094840255</v>
      </c>
      <c r="R17" s="1">
        <v>19.931396819511775</v>
      </c>
      <c r="S17" s="1">
        <v>-8.4394131929872884E-2</v>
      </c>
      <c r="AB17" s="98">
        <f t="shared" si="2"/>
        <v>0</v>
      </c>
      <c r="AC17" s="98">
        <f t="shared" si="3"/>
        <v>0</v>
      </c>
      <c r="AD17" s="98">
        <f t="shared" si="4"/>
        <v>0</v>
      </c>
      <c r="AE17" s="98">
        <f t="shared" si="5"/>
        <v>0</v>
      </c>
      <c r="AF17" s="98"/>
      <c r="AG17" s="98"/>
      <c r="AH17" s="98"/>
      <c r="AI17" s="98"/>
      <c r="AJ17" s="98"/>
      <c r="AK17" s="98"/>
      <c r="AL17" s="98"/>
    </row>
    <row r="18" spans="1:38" s="1" customFormat="1" x14ac:dyDescent="0.25">
      <c r="A18" s="115"/>
      <c r="B18" s="24" t="s">
        <v>4</v>
      </c>
      <c r="C18" s="148">
        <f>+'[1]Reasons Paper Tables'!C18</f>
        <v>200.48341510510696</v>
      </c>
      <c r="D18" s="148">
        <f>+'[1]Reasons Paper Tables'!D18</f>
        <v>253.54419332666237</v>
      </c>
      <c r="E18" s="148">
        <f>+'[1]Reasons Paper Tables'!E18</f>
        <v>53.06077822155541</v>
      </c>
      <c r="F18" s="149">
        <f>+'[1]Reasons Paper Tables'!F18</f>
        <v>-0.20927625091848479</v>
      </c>
      <c r="P18" s="1">
        <v>200.48341510510696</v>
      </c>
      <c r="Q18" s="1">
        <v>253.54419332666237</v>
      </c>
      <c r="R18" s="1">
        <v>53.06077822155541</v>
      </c>
      <c r="S18" s="1">
        <v>-0.20927625091848479</v>
      </c>
      <c r="AB18" s="98">
        <f t="shared" si="2"/>
        <v>0</v>
      </c>
      <c r="AC18" s="98">
        <f t="shared" si="3"/>
        <v>0</v>
      </c>
      <c r="AD18" s="98">
        <f t="shared" si="4"/>
        <v>0</v>
      </c>
      <c r="AE18" s="98">
        <f t="shared" si="5"/>
        <v>0</v>
      </c>
      <c r="AF18" s="98"/>
      <c r="AG18" s="98"/>
      <c r="AH18" s="98"/>
      <c r="AI18" s="98"/>
      <c r="AJ18" s="98"/>
      <c r="AK18" s="98"/>
      <c r="AL18" s="98"/>
    </row>
    <row r="19" spans="1:38" s="1" customFormat="1" x14ac:dyDescent="0.25">
      <c r="A19" s="115"/>
      <c r="B19" s="24" t="s">
        <v>9</v>
      </c>
      <c r="C19" s="148">
        <f>+'[1]Reasons Paper Tables'!C19</f>
        <v>101.19913722030778</v>
      </c>
      <c r="D19" s="148">
        <f>+'[1]Reasons Paper Tables'!D19</f>
        <v>126.06132762118693</v>
      </c>
      <c r="E19" s="148">
        <f>+'[1]Reasons Paper Tables'!E19</f>
        <v>24.862190400879157</v>
      </c>
      <c r="F19" s="149">
        <f>+'[1]Reasons Paper Tables'!F19</f>
        <v>-0.19722297765727015</v>
      </c>
      <c r="P19" s="1">
        <v>101.19913722030778</v>
      </c>
      <c r="Q19" s="1">
        <v>126.06132762118693</v>
      </c>
      <c r="R19" s="1">
        <v>24.862190400879157</v>
      </c>
      <c r="S19" s="1">
        <v>-0.19722297765727015</v>
      </c>
      <c r="AB19" s="98">
        <f t="shared" si="2"/>
        <v>0</v>
      </c>
      <c r="AC19" s="98">
        <f t="shared" si="3"/>
        <v>0</v>
      </c>
      <c r="AD19" s="98">
        <f t="shared" si="4"/>
        <v>0</v>
      </c>
      <c r="AE19" s="98">
        <f t="shared" si="5"/>
        <v>0</v>
      </c>
      <c r="AF19" s="98"/>
      <c r="AG19" s="98"/>
      <c r="AH19" s="98"/>
      <c r="AI19" s="98"/>
      <c r="AJ19" s="98"/>
      <c r="AK19" s="98"/>
      <c r="AL19" s="98"/>
    </row>
    <row r="20" spans="1:38" s="1" customFormat="1" x14ac:dyDescent="0.25">
      <c r="A20" s="115"/>
      <c r="B20" s="24" t="s">
        <v>10</v>
      </c>
      <c r="C20" s="148">
        <f>+'[1]Reasons Paper Tables'!C20</f>
        <v>559.46373264746865</v>
      </c>
      <c r="D20" s="148">
        <f>+'[1]Reasons Paper Tables'!D20</f>
        <v>622.00277406116697</v>
      </c>
      <c r="E20" s="148">
        <f>+'[1]Reasons Paper Tables'!E20</f>
        <v>62.539041413698328</v>
      </c>
      <c r="F20" s="149">
        <f>+'[1]Reasons Paper Tables'!F20</f>
        <v>-0.10054463423912052</v>
      </c>
      <c r="P20" s="1">
        <v>559.46373264746865</v>
      </c>
      <c r="Q20" s="1">
        <v>622.00277406116697</v>
      </c>
      <c r="R20" s="1">
        <v>62.539041413698328</v>
      </c>
      <c r="S20" s="1">
        <v>-0.10054463423912052</v>
      </c>
      <c r="AB20" s="98">
        <f t="shared" si="2"/>
        <v>0</v>
      </c>
      <c r="AC20" s="98">
        <f t="shared" si="3"/>
        <v>0</v>
      </c>
      <c r="AD20" s="98">
        <f t="shared" si="4"/>
        <v>0</v>
      </c>
      <c r="AE20" s="98">
        <f t="shared" si="5"/>
        <v>0</v>
      </c>
      <c r="AF20" s="98"/>
      <c r="AG20" s="98"/>
      <c r="AH20" s="98"/>
      <c r="AI20" s="98"/>
      <c r="AJ20" s="98"/>
      <c r="AK20" s="98"/>
      <c r="AL20" s="98"/>
    </row>
    <row r="21" spans="1:38" s="1" customFormat="1" x14ac:dyDescent="0.25">
      <c r="A21" s="115"/>
      <c r="B21" s="24" t="s">
        <v>11</v>
      </c>
      <c r="C21" s="148">
        <f>+'[1]Reasons Paper Tables'!C21</f>
        <v>1096.3978295710385</v>
      </c>
      <c r="D21" s="148">
        <f>+'[1]Reasons Paper Tables'!D21</f>
        <v>1259.3498014989002</v>
      </c>
      <c r="E21" s="148">
        <f>+'[1]Reasons Paper Tables'!E21</f>
        <v>162.95197192786162</v>
      </c>
      <c r="F21" s="149">
        <f>+'[1]Reasons Paper Tables'!F21</f>
        <v>-0.12939373296753087</v>
      </c>
      <c r="P21" s="1">
        <v>1096.3978295710385</v>
      </c>
      <c r="Q21" s="1">
        <v>1259.3498014989002</v>
      </c>
      <c r="R21" s="1">
        <v>162.95197192786162</v>
      </c>
      <c r="S21" s="1">
        <v>-0.12939373296753087</v>
      </c>
      <c r="AB21" s="98">
        <f t="shared" si="2"/>
        <v>0</v>
      </c>
      <c r="AC21" s="98">
        <f t="shared" si="3"/>
        <v>0</v>
      </c>
      <c r="AD21" s="98">
        <f t="shared" si="4"/>
        <v>0</v>
      </c>
      <c r="AE21" s="98">
        <f t="shared" si="5"/>
        <v>0</v>
      </c>
      <c r="AF21" s="98"/>
      <c r="AG21" s="98"/>
      <c r="AH21" s="98"/>
      <c r="AI21" s="98"/>
      <c r="AJ21" s="98"/>
      <c r="AK21" s="98"/>
      <c r="AL21" s="98"/>
    </row>
    <row r="22" spans="1:38" s="1" customFormat="1" x14ac:dyDescent="0.25">
      <c r="A22" s="115"/>
      <c r="B22"/>
      <c r="C22"/>
      <c r="D22"/>
      <c r="E22"/>
      <c r="F22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</row>
    <row r="23" spans="1:38" s="1" customFormat="1" ht="21" x14ac:dyDescent="0.35">
      <c r="A23" s="114">
        <f>+A14+1</f>
        <v>3</v>
      </c>
      <c r="B23" s="50" t="s">
        <v>23</v>
      </c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</row>
    <row r="24" spans="1:38" s="1" customFormat="1" x14ac:dyDescent="0.25">
      <c r="A24" s="115"/>
      <c r="B24" s="78" t="s">
        <v>6</v>
      </c>
      <c r="C24" s="80" t="s">
        <v>25</v>
      </c>
      <c r="D24" s="80" t="s">
        <v>21</v>
      </c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</row>
    <row r="25" spans="1:38" s="1" customFormat="1" x14ac:dyDescent="0.25">
      <c r="A25" s="115"/>
      <c r="B25" s="24" t="s">
        <v>7</v>
      </c>
      <c r="C25" s="146">
        <f>+'[2]Chart book'!C7</f>
        <v>7.95</v>
      </c>
      <c r="D25" s="146">
        <f>+'[2]Chart book'!D7</f>
        <v>4.1040998717531529</v>
      </c>
      <c r="P25" s="1">
        <v>7.95</v>
      </c>
      <c r="Q25" s="1">
        <v>4.1040998717531529</v>
      </c>
      <c r="AB25" s="98">
        <f t="shared" ref="AB25:AB30" si="6">--(P25&lt;&gt;C25)</f>
        <v>0</v>
      </c>
      <c r="AC25" s="98">
        <f t="shared" ref="AC25:AC30" si="7">--(Q25&lt;&gt;D25)</f>
        <v>0</v>
      </c>
      <c r="AD25" s="98"/>
      <c r="AE25" s="98"/>
      <c r="AF25" s="98"/>
      <c r="AG25" s="98"/>
      <c r="AH25" s="98"/>
      <c r="AI25" s="98"/>
      <c r="AJ25" s="98"/>
      <c r="AK25" s="98"/>
      <c r="AL25" s="98"/>
    </row>
    <row r="26" spans="1:38" s="1" customFormat="1" x14ac:dyDescent="0.25">
      <c r="A26" s="115"/>
      <c r="B26" s="24" t="s">
        <v>8</v>
      </c>
      <c r="C26" s="146">
        <f>+'[2]Chart book'!C8</f>
        <v>81.502838103400009</v>
      </c>
      <c r="D26" s="146">
        <f>+'[2]Chart book'!D8</f>
        <v>66.788101218355123</v>
      </c>
      <c r="P26" s="1">
        <v>81.502838103400009</v>
      </c>
      <c r="Q26" s="1">
        <v>66.788101218355123</v>
      </c>
      <c r="AB26" s="98">
        <f t="shared" si="6"/>
        <v>0</v>
      </c>
      <c r="AC26" s="98">
        <f t="shared" si="7"/>
        <v>0</v>
      </c>
      <c r="AD26" s="98"/>
      <c r="AE26" s="98"/>
      <c r="AF26" s="98"/>
      <c r="AG26" s="98"/>
      <c r="AH26" s="98"/>
      <c r="AI26" s="98"/>
      <c r="AJ26" s="98"/>
      <c r="AK26" s="98"/>
      <c r="AL26" s="98"/>
    </row>
    <row r="27" spans="1:38" s="1" customFormat="1" x14ac:dyDescent="0.25">
      <c r="A27" s="115"/>
      <c r="B27" s="24" t="s">
        <v>4</v>
      </c>
      <c r="C27" s="146">
        <f>+'[2]Chart book'!C9</f>
        <v>56.366500000000002</v>
      </c>
      <c r="D27" s="146">
        <f>+'[2]Chart book'!D9</f>
        <v>85.936446404720172</v>
      </c>
      <c r="P27" s="1">
        <v>56.366500000000002</v>
      </c>
      <c r="Q27" s="1">
        <v>85.936446404720172</v>
      </c>
      <c r="AB27" s="98">
        <f t="shared" si="6"/>
        <v>0</v>
      </c>
      <c r="AC27" s="98">
        <f t="shared" si="7"/>
        <v>0</v>
      </c>
      <c r="AD27" s="98"/>
      <c r="AE27" s="98"/>
      <c r="AF27" s="98"/>
      <c r="AG27" s="98"/>
      <c r="AH27" s="98"/>
      <c r="AI27" s="98"/>
      <c r="AJ27" s="98"/>
      <c r="AK27" s="98"/>
      <c r="AL27" s="98"/>
    </row>
    <row r="28" spans="1:38" s="1" customFormat="1" x14ac:dyDescent="0.25">
      <c r="A28" s="115"/>
      <c r="B28" s="24" t="s">
        <v>9</v>
      </c>
      <c r="C28" s="146">
        <f>+'[2]Chart book'!C10</f>
        <v>35.304813084687503</v>
      </c>
      <c r="D28" s="146">
        <f>+'[2]Chart book'!D10</f>
        <v>49.946177607213443</v>
      </c>
      <c r="P28" s="1">
        <v>35.304813084687503</v>
      </c>
      <c r="Q28" s="1">
        <v>49.946177607213443</v>
      </c>
      <c r="AB28" s="98">
        <f t="shared" si="6"/>
        <v>0</v>
      </c>
      <c r="AC28" s="98">
        <f t="shared" si="7"/>
        <v>0</v>
      </c>
      <c r="AD28" s="98"/>
      <c r="AE28" s="98"/>
      <c r="AF28" s="98"/>
      <c r="AG28" s="98"/>
      <c r="AH28" s="98"/>
      <c r="AI28" s="98"/>
      <c r="AJ28" s="98"/>
      <c r="AK28" s="98"/>
      <c r="AL28" s="98"/>
    </row>
    <row r="29" spans="1:38" s="1" customFormat="1" x14ac:dyDescent="0.25">
      <c r="A29" s="115"/>
      <c r="B29" s="24" t="s">
        <v>10</v>
      </c>
      <c r="C29" s="146">
        <f>+'[2]Chart book'!C11</f>
        <v>212.17713781599997</v>
      </c>
      <c r="D29" s="146">
        <f>+'[2]Chart book'!D11</f>
        <v>138.61299523955248</v>
      </c>
      <c r="P29" s="1">
        <v>212.17713781599997</v>
      </c>
      <c r="Q29" s="1">
        <v>138.61299523955248</v>
      </c>
      <c r="AB29" s="98">
        <f t="shared" si="6"/>
        <v>0</v>
      </c>
      <c r="AC29" s="98">
        <f t="shared" si="7"/>
        <v>0</v>
      </c>
      <c r="AD29" s="98"/>
      <c r="AE29" s="98"/>
      <c r="AF29" s="98"/>
      <c r="AG29" s="98"/>
      <c r="AH29" s="98"/>
      <c r="AI29" s="98"/>
      <c r="AJ29" s="98"/>
      <c r="AK29" s="98"/>
      <c r="AL29" s="98"/>
    </row>
    <row r="30" spans="1:38" s="1" customFormat="1" x14ac:dyDescent="0.25">
      <c r="A30" s="115"/>
      <c r="B30" s="24" t="s">
        <v>11</v>
      </c>
      <c r="C30" s="146">
        <f>+'[2]Chart book'!C12</f>
        <v>393.30128900408749</v>
      </c>
      <c r="D30" s="146">
        <f>+'[2]Chart book'!D12</f>
        <v>345.38782034159431</v>
      </c>
      <c r="P30" s="1">
        <v>393.30128900408749</v>
      </c>
      <c r="Q30" s="1">
        <v>345.38782034159431</v>
      </c>
      <c r="AB30" s="98">
        <f t="shared" si="6"/>
        <v>0</v>
      </c>
      <c r="AC30" s="98">
        <f t="shared" si="7"/>
        <v>0</v>
      </c>
      <c r="AD30" s="98"/>
      <c r="AE30" s="98"/>
      <c r="AF30" s="98"/>
      <c r="AG30" s="98"/>
      <c r="AH30" s="98"/>
      <c r="AI30" s="98"/>
      <c r="AJ30" s="98"/>
      <c r="AK30" s="98"/>
      <c r="AL30" s="98"/>
    </row>
    <row r="31" spans="1:38" x14ac:dyDescent="0.25">
      <c r="A31" s="115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</row>
    <row r="32" spans="1:38" s="1" customFormat="1" ht="21" x14ac:dyDescent="0.35">
      <c r="A32" s="114">
        <f>+A23+1</f>
        <v>4</v>
      </c>
      <c r="B32" s="50" t="s">
        <v>27</v>
      </c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</row>
    <row r="33" spans="1:38" s="1" customFormat="1" x14ac:dyDescent="0.25">
      <c r="A33" s="115"/>
      <c r="B33" s="78" t="s">
        <v>6</v>
      </c>
      <c r="C33" s="80" t="s">
        <v>25</v>
      </c>
      <c r="D33" s="80" t="s">
        <v>21</v>
      </c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</row>
    <row r="34" spans="1:38" s="1" customFormat="1" x14ac:dyDescent="0.25">
      <c r="A34" s="115"/>
      <c r="B34" s="24" t="s">
        <v>7</v>
      </c>
      <c r="C34" s="149">
        <f>+'[2]Chart book'!C16</f>
        <v>1</v>
      </c>
      <c r="D34" s="149">
        <f>+'[2]Chart book'!D16</f>
        <v>0.90199997181387981</v>
      </c>
      <c r="P34" s="1">
        <v>1</v>
      </c>
      <c r="Q34" s="1">
        <v>0.90199997181387981</v>
      </c>
      <c r="AB34" s="98">
        <f t="shared" ref="AB34:AB39" si="8">--(P34&lt;&gt;C34)</f>
        <v>0</v>
      </c>
      <c r="AC34" s="98">
        <f t="shared" ref="AC34:AC39" si="9">--(Q34&lt;&gt;D34)</f>
        <v>0</v>
      </c>
      <c r="AD34" s="98"/>
      <c r="AE34" s="98"/>
      <c r="AF34" s="98"/>
      <c r="AG34" s="98"/>
      <c r="AH34" s="98"/>
      <c r="AI34" s="98"/>
      <c r="AJ34" s="98"/>
      <c r="AK34" s="98"/>
      <c r="AL34" s="98"/>
    </row>
    <row r="35" spans="1:38" s="1" customFormat="1" x14ac:dyDescent="0.25">
      <c r="A35" s="115"/>
      <c r="B35" s="24" t="s">
        <v>8</v>
      </c>
      <c r="C35" s="149">
        <f>+'[2]Chart book'!C17</f>
        <v>1</v>
      </c>
      <c r="D35" s="149">
        <f>+'[2]Chart book'!D17</f>
        <v>1.0033000000000001</v>
      </c>
      <c r="P35" s="1">
        <v>1</v>
      </c>
      <c r="Q35" s="1">
        <v>1.0033000000000001</v>
      </c>
      <c r="AB35" s="98">
        <f t="shared" si="8"/>
        <v>0</v>
      </c>
      <c r="AC35" s="98">
        <f t="shared" si="9"/>
        <v>0</v>
      </c>
      <c r="AD35" s="98"/>
      <c r="AE35" s="98"/>
      <c r="AF35" s="98"/>
      <c r="AG35" s="98"/>
      <c r="AH35" s="98"/>
      <c r="AI35" s="98"/>
      <c r="AJ35" s="98"/>
      <c r="AK35" s="98"/>
      <c r="AL35" s="98"/>
    </row>
    <row r="36" spans="1:38" s="1" customFormat="1" x14ac:dyDescent="0.25">
      <c r="A36" s="115"/>
      <c r="B36" s="24" t="s">
        <v>4</v>
      </c>
      <c r="C36" s="149">
        <f>+'[2]Chart book'!C18</f>
        <v>0.95733993452590727</v>
      </c>
      <c r="D36" s="149">
        <f>+'[2]Chart book'!D18</f>
        <v>0.99114675442829381</v>
      </c>
      <c r="P36" s="1">
        <v>0.95733993452590727</v>
      </c>
      <c r="Q36" s="1">
        <v>0.99114675442829381</v>
      </c>
      <c r="AB36" s="98">
        <f t="shared" si="8"/>
        <v>0</v>
      </c>
      <c r="AC36" s="98">
        <f t="shared" si="9"/>
        <v>0</v>
      </c>
      <c r="AD36" s="98"/>
      <c r="AE36" s="98"/>
      <c r="AF36" s="98"/>
      <c r="AG36" s="98"/>
      <c r="AH36" s="98"/>
      <c r="AI36" s="98"/>
      <c r="AJ36" s="98"/>
      <c r="AK36" s="98"/>
      <c r="AL36" s="98"/>
    </row>
    <row r="37" spans="1:38" s="1" customFormat="1" x14ac:dyDescent="0.25">
      <c r="A37" s="115"/>
      <c r="B37" s="24" t="s">
        <v>9</v>
      </c>
      <c r="C37" s="149">
        <f>+'[2]Chart book'!C19</f>
        <v>1</v>
      </c>
      <c r="D37" s="149">
        <f>+'[2]Chart book'!D19</f>
        <v>1.0194683979876482</v>
      </c>
      <c r="P37" s="1">
        <v>1</v>
      </c>
      <c r="Q37" s="1">
        <v>1.0194683979876482</v>
      </c>
      <c r="AB37" s="98">
        <f t="shared" si="8"/>
        <v>0</v>
      </c>
      <c r="AC37" s="98">
        <f t="shared" si="9"/>
        <v>0</v>
      </c>
      <c r="AD37" s="98"/>
      <c r="AE37" s="98"/>
      <c r="AF37" s="98"/>
      <c r="AG37" s="98"/>
      <c r="AH37" s="98"/>
      <c r="AI37" s="98"/>
      <c r="AJ37" s="98"/>
      <c r="AK37" s="98"/>
      <c r="AL37" s="98"/>
    </row>
    <row r="38" spans="1:38" s="1" customFormat="1" x14ac:dyDescent="0.25">
      <c r="A38" s="115"/>
      <c r="B38" s="24" t="s">
        <v>10</v>
      </c>
      <c r="C38" s="149">
        <f>+'[2]Chart book'!C20</f>
        <v>0.99073132151068877</v>
      </c>
      <c r="D38" s="149">
        <f>+'[2]Chart book'!D20</f>
        <v>0.82465963088298155</v>
      </c>
      <c r="P38" s="1">
        <v>0.99073132151068877</v>
      </c>
      <c r="Q38" s="1">
        <v>0.82465963088298155</v>
      </c>
      <c r="AB38" s="98">
        <f t="shared" si="8"/>
        <v>0</v>
      </c>
      <c r="AC38" s="98">
        <f t="shared" si="9"/>
        <v>0</v>
      </c>
      <c r="AD38" s="98"/>
      <c r="AE38" s="98"/>
      <c r="AF38" s="98"/>
      <c r="AG38" s="98"/>
      <c r="AH38" s="98"/>
      <c r="AI38" s="98"/>
      <c r="AJ38" s="98"/>
      <c r="AK38" s="98"/>
      <c r="AL38" s="98"/>
    </row>
    <row r="39" spans="1:38" s="1" customFormat="1" x14ac:dyDescent="0.25">
      <c r="A39" s="115"/>
      <c r="B39" s="24" t="s">
        <v>11</v>
      </c>
      <c r="C39" s="149">
        <f>+'[2]Chart book'!C21</f>
        <v>0.98869589701533478</v>
      </c>
      <c r="D39" s="149">
        <f>+'[2]Chart book'!D21</f>
        <v>0.92127996751246544</v>
      </c>
      <c r="P39" s="1">
        <v>0.98869589701533478</v>
      </c>
      <c r="Q39" s="1">
        <v>0.92127996751246544</v>
      </c>
      <c r="AB39" s="98">
        <f t="shared" si="8"/>
        <v>0</v>
      </c>
      <c r="AC39" s="98">
        <f t="shared" si="9"/>
        <v>0</v>
      </c>
      <c r="AD39" s="98"/>
      <c r="AE39" s="98"/>
      <c r="AF39" s="98"/>
      <c r="AG39" s="98"/>
      <c r="AH39" s="98"/>
      <c r="AI39" s="98"/>
      <c r="AJ39" s="98"/>
      <c r="AK39" s="98"/>
      <c r="AL39" s="98"/>
    </row>
    <row r="40" spans="1:38" x14ac:dyDescent="0.25">
      <c r="A40" s="115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</row>
    <row r="41" spans="1:38" ht="21" x14ac:dyDescent="0.35">
      <c r="A41" s="114">
        <f>+A32+1</f>
        <v>5</v>
      </c>
      <c r="B41" s="50" t="s">
        <v>31</v>
      </c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</row>
    <row r="42" spans="1:38" s="1" customFormat="1" x14ac:dyDescent="0.25">
      <c r="A42" s="115"/>
      <c r="B42" s="78" t="s">
        <v>6</v>
      </c>
      <c r="C42" s="80" t="s">
        <v>29</v>
      </c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</row>
    <row r="43" spans="1:38" s="1" customFormat="1" x14ac:dyDescent="0.25">
      <c r="A43" s="115"/>
      <c r="B43" s="24" t="s">
        <v>7</v>
      </c>
      <c r="C43" s="150">
        <f>+'[3]Chart book'!C6</f>
        <v>-4.5903216328345318E-3</v>
      </c>
      <c r="P43" s="1">
        <v>-4.5903216328345318E-3</v>
      </c>
      <c r="AB43" s="98">
        <f t="shared" ref="AB43:AB46" si="10">--(P43&lt;&gt;C43)</f>
        <v>0</v>
      </c>
      <c r="AC43" s="98"/>
      <c r="AD43" s="98"/>
      <c r="AE43" s="98"/>
      <c r="AF43" s="98"/>
      <c r="AG43" s="98"/>
      <c r="AH43" s="98"/>
      <c r="AI43" s="98"/>
      <c r="AJ43" s="98"/>
      <c r="AK43" s="98"/>
      <c r="AL43" s="98"/>
    </row>
    <row r="44" spans="1:38" s="1" customFormat="1" x14ac:dyDescent="0.25">
      <c r="A44" s="115"/>
      <c r="B44" s="24" t="s">
        <v>8</v>
      </c>
      <c r="C44" s="150">
        <f>+'[3]Chart book'!C7</f>
        <v>4.1285587424882593E-3</v>
      </c>
      <c r="P44" s="1">
        <v>4.1285587424882593E-3</v>
      </c>
      <c r="AB44" s="98">
        <f t="shared" si="10"/>
        <v>0</v>
      </c>
      <c r="AC44" s="98"/>
      <c r="AD44" s="98"/>
      <c r="AE44" s="98"/>
      <c r="AF44" s="98"/>
      <c r="AG44" s="98"/>
      <c r="AH44" s="98"/>
      <c r="AI44" s="98"/>
      <c r="AJ44" s="98"/>
      <c r="AK44" s="98"/>
      <c r="AL44" s="98"/>
    </row>
    <row r="45" spans="1:38" s="1" customFormat="1" x14ac:dyDescent="0.25">
      <c r="A45" s="115"/>
      <c r="B45" s="24" t="s">
        <v>4</v>
      </c>
      <c r="C45" s="150">
        <f>+'[3]Chart book'!C8</f>
        <v>2.0118869174267869E-2</v>
      </c>
      <c r="P45" s="1">
        <v>2.0118869174267869E-2</v>
      </c>
      <c r="AB45" s="98">
        <f t="shared" si="10"/>
        <v>0</v>
      </c>
      <c r="AC45" s="98"/>
      <c r="AD45" s="98"/>
      <c r="AE45" s="98"/>
      <c r="AF45" s="98"/>
      <c r="AG45" s="98"/>
      <c r="AH45" s="98"/>
      <c r="AI45" s="98"/>
      <c r="AJ45" s="98"/>
      <c r="AK45" s="98"/>
      <c r="AL45" s="98"/>
    </row>
    <row r="46" spans="1:38" s="1" customFormat="1" x14ac:dyDescent="0.25">
      <c r="A46" s="115"/>
      <c r="B46" s="24" t="s">
        <v>9</v>
      </c>
      <c r="C46" s="150">
        <f>+'[3]Chart book'!C9</f>
        <v>9.6390607400597267E-3</v>
      </c>
      <c r="P46" s="1">
        <v>9.6390607400597267E-3</v>
      </c>
      <c r="AB46" s="98">
        <f t="shared" si="10"/>
        <v>0</v>
      </c>
      <c r="AC46" s="98"/>
      <c r="AD46" s="98"/>
      <c r="AE46" s="98"/>
      <c r="AF46" s="98"/>
      <c r="AG46" s="98"/>
      <c r="AH46" s="98"/>
      <c r="AI46" s="98"/>
      <c r="AJ46" s="98"/>
      <c r="AK46" s="98"/>
      <c r="AL46" s="98"/>
    </row>
    <row r="47" spans="1:38" s="1" customFormat="1" x14ac:dyDescent="0.25">
      <c r="A47" s="115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</row>
    <row r="48" spans="1:38" s="1" customFormat="1" ht="21" x14ac:dyDescent="0.35">
      <c r="A48" s="114">
        <f>+A41+1</f>
        <v>6</v>
      </c>
      <c r="B48" s="50" t="s">
        <v>37</v>
      </c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</row>
    <row r="49" spans="1:38" s="1" customFormat="1" x14ac:dyDescent="0.25">
      <c r="A49" s="115"/>
      <c r="B49" s="78" t="s">
        <v>214</v>
      </c>
      <c r="C49" s="80" t="s">
        <v>32</v>
      </c>
      <c r="D49" s="80" t="s">
        <v>33</v>
      </c>
      <c r="E49" s="80" t="s">
        <v>34</v>
      </c>
      <c r="F49" s="80" t="s">
        <v>35</v>
      </c>
      <c r="G49" s="80" t="s">
        <v>36</v>
      </c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</row>
    <row r="50" spans="1:38" s="1" customFormat="1" x14ac:dyDescent="0.25">
      <c r="A50" s="115"/>
      <c r="B50" s="24" t="s">
        <v>7</v>
      </c>
      <c r="C50" s="146">
        <f>+'[4]Outputs to Chartbook'!C8</f>
        <v>4.1537783378700874</v>
      </c>
      <c r="D50" s="146">
        <f>+'[4]Outputs to Chartbook'!D8</f>
        <v>4.1963963768068471</v>
      </c>
      <c r="E50" s="146">
        <f>+'[4]Outputs to Chartbook'!E8</f>
        <v>4.2467606661928405</v>
      </c>
      <c r="F50" s="146">
        <f>+'[4]Outputs to Chartbook'!F8</f>
        <v>4.3149151926887601</v>
      </c>
      <c r="G50" s="146">
        <f>+'[4]Outputs to Chartbook'!G8</f>
        <v>4.3839982678933236</v>
      </c>
      <c r="P50" s="1">
        <v>4.1537783378700874</v>
      </c>
      <c r="Q50" s="1">
        <v>4.1963963768068471</v>
      </c>
      <c r="R50" s="1">
        <v>4.2467606661928405</v>
      </c>
      <c r="S50" s="1">
        <v>4.3149151926887601</v>
      </c>
      <c r="T50" s="1">
        <v>4.3839982678933236</v>
      </c>
      <c r="AB50" s="98">
        <f t="shared" ref="AB50:AB54" si="11">--(P50&lt;&gt;C50)</f>
        <v>0</v>
      </c>
      <c r="AC50" s="98">
        <f t="shared" ref="AC50:AC54" si="12">--(Q50&lt;&gt;D50)</f>
        <v>0</v>
      </c>
      <c r="AD50" s="98">
        <f t="shared" ref="AD50:AD54" si="13">--(R50&lt;&gt;E50)</f>
        <v>0</v>
      </c>
      <c r="AE50" s="98">
        <f t="shared" ref="AE50:AE54" si="14">--(S50&lt;&gt;F50)</f>
        <v>0</v>
      </c>
      <c r="AF50" s="98">
        <f t="shared" ref="AF50:AF54" si="15">--(T50&lt;&gt;G50)</f>
        <v>0</v>
      </c>
      <c r="AG50" s="98"/>
      <c r="AH50" s="98"/>
      <c r="AI50" s="98"/>
      <c r="AJ50" s="98"/>
      <c r="AK50" s="98"/>
      <c r="AL50" s="98"/>
    </row>
    <row r="51" spans="1:38" s="1" customFormat="1" x14ac:dyDescent="0.25">
      <c r="A51" s="115"/>
      <c r="B51" s="24" t="s">
        <v>8</v>
      </c>
      <c r="C51" s="146">
        <f>+'[4]Outputs to Chartbook'!C9</f>
        <v>47.309313519581558</v>
      </c>
      <c r="D51" s="146">
        <f>+'[4]Outputs to Chartbook'!D9</f>
        <v>48.152755871246896</v>
      </c>
      <c r="E51" s="146">
        <f>+'[4]Outputs to Chartbook'!E9</f>
        <v>49.094266257870252</v>
      </c>
      <c r="F51" s="146">
        <f>+'[4]Outputs to Chartbook'!F9</f>
        <v>50.252911901884524</v>
      </c>
      <c r="G51" s="146">
        <f>+'[4]Outputs to Chartbook'!G9</f>
        <v>51.435568618416461</v>
      </c>
      <c r="P51" s="1">
        <v>47.309313519581558</v>
      </c>
      <c r="Q51" s="1">
        <v>48.152755871246896</v>
      </c>
      <c r="R51" s="1">
        <v>49.094266257870252</v>
      </c>
      <c r="S51" s="1">
        <v>50.252911901884524</v>
      </c>
      <c r="T51" s="1">
        <v>51.435568618416461</v>
      </c>
      <c r="AB51" s="98">
        <f t="shared" si="11"/>
        <v>0</v>
      </c>
      <c r="AC51" s="98">
        <f t="shared" si="12"/>
        <v>0</v>
      </c>
      <c r="AD51" s="98">
        <f t="shared" si="13"/>
        <v>0</v>
      </c>
      <c r="AE51" s="98">
        <f t="shared" si="14"/>
        <v>0</v>
      </c>
      <c r="AF51" s="98">
        <f t="shared" si="15"/>
        <v>0</v>
      </c>
      <c r="AG51" s="98"/>
      <c r="AH51" s="98"/>
      <c r="AI51" s="98"/>
      <c r="AJ51" s="98"/>
      <c r="AK51" s="98"/>
      <c r="AL51" s="98"/>
    </row>
    <row r="52" spans="1:38" s="1" customFormat="1" x14ac:dyDescent="0.25">
      <c r="A52" s="115"/>
      <c r="B52" s="24" t="s">
        <v>4</v>
      </c>
      <c r="C52" s="146">
        <f>+'[4]Outputs to Chartbook'!C10</f>
        <v>43.917273093070008</v>
      </c>
      <c r="D52" s="146">
        <f>+'[4]Outputs to Chartbook'!D10</f>
        <v>45.384637205095686</v>
      </c>
      <c r="E52" s="146">
        <f>+'[4]Outputs to Chartbook'!E10</f>
        <v>46.974419559174535</v>
      </c>
      <c r="F52" s="146">
        <f>+'[4]Outputs to Chartbook'!F10</f>
        <v>48.807070660912309</v>
      </c>
      <c r="G52" s="146">
        <f>+'[4]Outputs to Chartbook'!G10</f>
        <v>50.702277198411046</v>
      </c>
      <c r="P52" s="1">
        <v>43.917273093070008</v>
      </c>
      <c r="Q52" s="1">
        <v>45.384637205095686</v>
      </c>
      <c r="R52" s="1">
        <v>46.974419559174535</v>
      </c>
      <c r="S52" s="1">
        <v>48.807070660912309</v>
      </c>
      <c r="T52" s="1">
        <v>50.702277198411046</v>
      </c>
      <c r="AB52" s="98">
        <f t="shared" si="11"/>
        <v>0</v>
      </c>
      <c r="AC52" s="98">
        <f t="shared" si="12"/>
        <v>0</v>
      </c>
      <c r="AD52" s="98">
        <f t="shared" si="13"/>
        <v>0</v>
      </c>
      <c r="AE52" s="98">
        <f t="shared" si="14"/>
        <v>0</v>
      </c>
      <c r="AF52" s="98">
        <f t="shared" si="15"/>
        <v>0</v>
      </c>
      <c r="AG52" s="98"/>
      <c r="AH52" s="98"/>
      <c r="AI52" s="98"/>
      <c r="AJ52" s="98"/>
      <c r="AK52" s="98"/>
      <c r="AL52" s="98"/>
    </row>
    <row r="53" spans="1:38" s="1" customFormat="1" x14ac:dyDescent="0.25">
      <c r="A53" s="115"/>
      <c r="B53" s="24" t="s">
        <v>9</v>
      </c>
      <c r="C53" s="146">
        <f>+'[4]Outputs to Chartbook'!C11</f>
        <v>22.14466766467616</v>
      </c>
      <c r="D53" s="146">
        <f>+'[4]Outputs to Chartbook'!D11</f>
        <v>22.671802231485369</v>
      </c>
      <c r="E53" s="146">
        <f>+'[4]Outputs to Chartbook'!E11</f>
        <v>23.250747182324087</v>
      </c>
      <c r="F53" s="146">
        <f>+'[4]Outputs to Chartbook'!F11</f>
        <v>23.939086456942185</v>
      </c>
      <c r="G53" s="146">
        <f>+'[4]Outputs to Chartbook'!G11</f>
        <v>24.646151307304976</v>
      </c>
      <c r="P53" s="1">
        <v>22.14466766467616</v>
      </c>
      <c r="Q53" s="1">
        <v>22.671802231485369</v>
      </c>
      <c r="R53" s="1">
        <v>23.250747182324087</v>
      </c>
      <c r="S53" s="1">
        <v>23.939086456942185</v>
      </c>
      <c r="T53" s="1">
        <v>24.646151307304976</v>
      </c>
      <c r="AB53" s="98">
        <f t="shared" si="11"/>
        <v>0</v>
      </c>
      <c r="AC53" s="98">
        <f t="shared" si="12"/>
        <v>0</v>
      </c>
      <c r="AD53" s="98">
        <f t="shared" si="13"/>
        <v>0</v>
      </c>
      <c r="AE53" s="98">
        <f t="shared" si="14"/>
        <v>0</v>
      </c>
      <c r="AF53" s="98">
        <f t="shared" si="15"/>
        <v>0</v>
      </c>
      <c r="AG53" s="98"/>
      <c r="AH53" s="98"/>
      <c r="AI53" s="98"/>
      <c r="AJ53" s="98"/>
      <c r="AK53" s="98"/>
      <c r="AL53" s="98"/>
    </row>
    <row r="54" spans="1:38" s="1" customFormat="1" x14ac:dyDescent="0.25">
      <c r="A54" s="115"/>
      <c r="B54" s="24" t="s">
        <v>10</v>
      </c>
      <c r="C54" s="146">
        <f>+'[4]Outputs to Chartbook'!C12</f>
        <v>121.5960462418189</v>
      </c>
      <c r="D54" s="146">
        <f>+'[4]Outputs to Chartbook'!D12</f>
        <v>123.90421028598914</v>
      </c>
      <c r="E54" s="146">
        <f>+'[4]Outputs to Chartbook'!E12</f>
        <v>126.45590069796185</v>
      </c>
      <c r="F54" s="146">
        <f>+'[4]Outputs to Chartbook'!F12</f>
        <v>129.02819352579198</v>
      </c>
      <c r="G54" s="146">
        <f>+'[4]Outputs to Chartbook'!G12</f>
        <v>131.62338640956241</v>
      </c>
      <c r="P54" s="1">
        <v>121.5960462418189</v>
      </c>
      <c r="Q54" s="1">
        <v>123.90421028598914</v>
      </c>
      <c r="R54" s="1">
        <v>126.45590069796185</v>
      </c>
      <c r="S54" s="1">
        <v>129.02819352579198</v>
      </c>
      <c r="T54" s="1">
        <v>131.62338640956241</v>
      </c>
      <c r="AB54" s="98">
        <f t="shared" si="11"/>
        <v>0</v>
      </c>
      <c r="AC54" s="98">
        <f t="shared" si="12"/>
        <v>0</v>
      </c>
      <c r="AD54" s="98">
        <f t="shared" si="13"/>
        <v>0</v>
      </c>
      <c r="AE54" s="98">
        <f t="shared" si="14"/>
        <v>0</v>
      </c>
      <c r="AF54" s="98">
        <f t="shared" si="15"/>
        <v>0</v>
      </c>
      <c r="AG54" s="98"/>
      <c r="AH54" s="98"/>
      <c r="AI54" s="98"/>
      <c r="AJ54" s="98"/>
      <c r="AK54" s="98"/>
      <c r="AL54" s="98"/>
    </row>
    <row r="55" spans="1:38" x14ac:dyDescent="0.25">
      <c r="A55" s="115"/>
      <c r="D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</row>
    <row r="56" spans="1:38" s="1" customFormat="1" ht="21" x14ac:dyDescent="0.35">
      <c r="A56" s="114">
        <f>+A48+1</f>
        <v>7</v>
      </c>
      <c r="B56" s="50" t="s">
        <v>46</v>
      </c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</row>
    <row r="57" spans="1:38" s="1" customFormat="1" ht="25.5" x14ac:dyDescent="0.25">
      <c r="A57" s="115"/>
      <c r="B57" s="78" t="s">
        <v>6</v>
      </c>
      <c r="C57" s="100" t="s">
        <v>39</v>
      </c>
      <c r="D57" s="100" t="s">
        <v>38</v>
      </c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</row>
    <row r="58" spans="1:38" s="1" customFormat="1" x14ac:dyDescent="0.25">
      <c r="A58" s="115"/>
      <c r="B58" s="24" t="s">
        <v>7</v>
      </c>
      <c r="C58" s="149">
        <f>+'[2]Chart book'!D25</f>
        <v>1</v>
      </c>
      <c r="D58" s="149">
        <f>+'[2]Chart book'!C25</f>
        <v>0.90199997181387981</v>
      </c>
      <c r="P58" s="1">
        <v>1</v>
      </c>
      <c r="Q58" s="1">
        <v>0.90199997181387981</v>
      </c>
      <c r="AB58" s="98">
        <f t="shared" ref="AB58:AB62" si="16">--(P58&lt;&gt;C58)</f>
        <v>0</v>
      </c>
      <c r="AC58" s="98">
        <f t="shared" ref="AC58:AC62" si="17">--(Q58&lt;&gt;D58)</f>
        <v>0</v>
      </c>
      <c r="AD58" s="98"/>
      <c r="AE58" s="98"/>
      <c r="AF58" s="98"/>
      <c r="AG58" s="98"/>
      <c r="AH58" s="98"/>
      <c r="AI58" s="98"/>
      <c r="AJ58" s="98"/>
      <c r="AK58" s="98"/>
      <c r="AL58" s="98"/>
    </row>
    <row r="59" spans="1:38" s="1" customFormat="1" x14ac:dyDescent="0.25">
      <c r="A59" s="115"/>
      <c r="B59" s="24" t="s">
        <v>8</v>
      </c>
      <c r="C59" s="149">
        <f>+'[2]Chart book'!D26</f>
        <v>1</v>
      </c>
      <c r="D59" s="149">
        <f>+'[2]Chart book'!C26</f>
        <v>1.0033000000000001</v>
      </c>
      <c r="P59" s="1">
        <v>1</v>
      </c>
      <c r="Q59" s="1">
        <v>1.0033000000000001</v>
      </c>
      <c r="AB59" s="98">
        <f t="shared" si="16"/>
        <v>0</v>
      </c>
      <c r="AC59" s="98">
        <f t="shared" si="17"/>
        <v>0</v>
      </c>
      <c r="AD59" s="98"/>
      <c r="AE59" s="98"/>
      <c r="AF59" s="98"/>
      <c r="AG59" s="98"/>
      <c r="AH59" s="98"/>
      <c r="AI59" s="98"/>
      <c r="AJ59" s="98"/>
      <c r="AK59" s="98"/>
      <c r="AL59" s="98"/>
    </row>
    <row r="60" spans="1:38" s="1" customFormat="1" x14ac:dyDescent="0.25">
      <c r="A60" s="115"/>
      <c r="B60" s="24" t="s">
        <v>4</v>
      </c>
      <c r="C60" s="149">
        <f>+'[2]Chart book'!D27</f>
        <v>0.95733993452590727</v>
      </c>
      <c r="D60" s="149">
        <f>+'[2]Chart book'!C27</f>
        <v>0.99114675442829381</v>
      </c>
      <c r="P60" s="1">
        <v>0.95733993452590727</v>
      </c>
      <c r="Q60" s="1">
        <v>0.99114675442829381</v>
      </c>
      <c r="AB60" s="98">
        <f t="shared" si="16"/>
        <v>0</v>
      </c>
      <c r="AC60" s="98">
        <f t="shared" si="17"/>
        <v>0</v>
      </c>
      <c r="AD60" s="98"/>
      <c r="AE60" s="98"/>
      <c r="AF60" s="98"/>
      <c r="AG60" s="98"/>
      <c r="AH60" s="98"/>
      <c r="AI60" s="98"/>
      <c r="AJ60" s="98"/>
      <c r="AK60" s="98"/>
      <c r="AL60" s="98"/>
    </row>
    <row r="61" spans="1:38" s="1" customFormat="1" x14ac:dyDescent="0.25">
      <c r="A61" s="115"/>
      <c r="B61" s="24" t="s">
        <v>9</v>
      </c>
      <c r="C61" s="149">
        <f>+'[2]Chart book'!D28</f>
        <v>1</v>
      </c>
      <c r="D61" s="149">
        <f>+'[2]Chart book'!C28</f>
        <v>1.0194683979876482</v>
      </c>
      <c r="P61" s="1">
        <v>1</v>
      </c>
      <c r="Q61" s="1">
        <v>1.0194683979876482</v>
      </c>
      <c r="AB61" s="98">
        <f t="shared" si="16"/>
        <v>0</v>
      </c>
      <c r="AC61" s="98">
        <f t="shared" si="17"/>
        <v>0</v>
      </c>
      <c r="AD61" s="98"/>
      <c r="AE61" s="98"/>
      <c r="AF61" s="98"/>
      <c r="AG61" s="98"/>
      <c r="AH61" s="98"/>
      <c r="AI61" s="98"/>
      <c r="AJ61" s="98"/>
      <c r="AK61" s="98"/>
      <c r="AL61" s="98"/>
    </row>
    <row r="62" spans="1:38" s="1" customFormat="1" x14ac:dyDescent="0.25">
      <c r="A62" s="115"/>
      <c r="B62" s="24" t="s">
        <v>10</v>
      </c>
      <c r="C62" s="149">
        <f>+'[2]Chart book'!D29</f>
        <v>0.99073132151068877</v>
      </c>
      <c r="D62" s="149">
        <f>+'[2]Chart book'!C29</f>
        <v>0.82465963088298155</v>
      </c>
      <c r="P62" s="1">
        <v>0.99073132151068877</v>
      </c>
      <c r="Q62" s="1">
        <v>0.82465963088298155</v>
      </c>
      <c r="AB62" s="98">
        <f t="shared" si="16"/>
        <v>0</v>
      </c>
      <c r="AC62" s="98">
        <f t="shared" si="17"/>
        <v>0</v>
      </c>
      <c r="AD62" s="98"/>
      <c r="AE62" s="98"/>
      <c r="AF62" s="98"/>
      <c r="AG62" s="98"/>
      <c r="AH62" s="98"/>
      <c r="AI62" s="98"/>
      <c r="AJ62" s="98"/>
      <c r="AK62" s="98"/>
      <c r="AL62" s="98"/>
    </row>
    <row r="63" spans="1:38" x14ac:dyDescent="0.25">
      <c r="A63" s="115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</row>
    <row r="64" spans="1:38" s="1" customFormat="1" ht="21" x14ac:dyDescent="0.35">
      <c r="A64" s="114">
        <f>+A56+1</f>
        <v>8</v>
      </c>
      <c r="B64" s="50" t="s">
        <v>238</v>
      </c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</row>
    <row r="65" spans="1:38" s="1" customFormat="1" x14ac:dyDescent="0.25">
      <c r="A65" s="115"/>
      <c r="B65" s="78" t="s">
        <v>6</v>
      </c>
      <c r="C65" s="80" t="s">
        <v>25</v>
      </c>
      <c r="D65" s="80" t="s">
        <v>21</v>
      </c>
      <c r="E65" s="80" t="s">
        <v>48</v>
      </c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</row>
    <row r="66" spans="1:38" s="1" customFormat="1" x14ac:dyDescent="0.25">
      <c r="A66" s="115"/>
      <c r="B66" s="24" t="s">
        <v>7</v>
      </c>
      <c r="C66" s="151">
        <f>+'[2]Chart book'!C33</f>
        <v>7950</v>
      </c>
      <c r="D66" s="151">
        <f>+'[2]Chart book'!D33</f>
        <v>4104.0998717531529</v>
      </c>
      <c r="E66" s="151">
        <f>+'[2]Chart book'!E33</f>
        <v>12054.099871753153</v>
      </c>
      <c r="P66" s="1">
        <v>7950</v>
      </c>
      <c r="Q66" s="1">
        <v>4104.0998717531529</v>
      </c>
      <c r="R66" s="1">
        <v>12054.099871753153</v>
      </c>
      <c r="AB66" s="98">
        <f t="shared" ref="AB66:AB71" si="18">--(P66&lt;&gt;C66)</f>
        <v>0</v>
      </c>
      <c r="AC66" s="98">
        <f t="shared" ref="AC66:AC71" si="19">--(Q66&lt;&gt;D66)</f>
        <v>0</v>
      </c>
      <c r="AD66" s="98">
        <f t="shared" ref="AD66:AD71" si="20">--(R66&lt;&gt;E66)</f>
        <v>0</v>
      </c>
      <c r="AE66" s="98"/>
      <c r="AF66" s="98"/>
      <c r="AG66" s="98"/>
      <c r="AH66" s="98"/>
      <c r="AI66" s="98"/>
      <c r="AJ66" s="98"/>
      <c r="AK66" s="98"/>
      <c r="AL66" s="98"/>
    </row>
    <row r="67" spans="1:38" s="1" customFormat="1" x14ac:dyDescent="0.25">
      <c r="A67" s="115"/>
      <c r="B67" s="24" t="s">
        <v>8</v>
      </c>
      <c r="C67" s="151">
        <f>+'[2]Chart book'!C34</f>
        <v>81502.838103400005</v>
      </c>
      <c r="D67" s="151">
        <f>+'[2]Chart book'!D34</f>
        <v>66788.101218355121</v>
      </c>
      <c r="E67" s="151">
        <f>+'[2]Chart book'!E34</f>
        <v>148290.93932175514</v>
      </c>
      <c r="P67" s="1">
        <v>81502.838103400005</v>
      </c>
      <c r="Q67" s="1">
        <v>66788.101218355121</v>
      </c>
      <c r="R67" s="1">
        <v>148290.93932175514</v>
      </c>
      <c r="AB67" s="98">
        <f t="shared" si="18"/>
        <v>0</v>
      </c>
      <c r="AC67" s="98">
        <f t="shared" si="19"/>
        <v>0</v>
      </c>
      <c r="AD67" s="98">
        <f t="shared" si="20"/>
        <v>0</v>
      </c>
      <c r="AE67" s="98"/>
      <c r="AF67" s="98"/>
      <c r="AG67" s="98"/>
      <c r="AH67" s="98"/>
      <c r="AI67" s="98"/>
      <c r="AJ67" s="98"/>
      <c r="AK67" s="98"/>
      <c r="AL67" s="98"/>
    </row>
    <row r="68" spans="1:38" s="1" customFormat="1" x14ac:dyDescent="0.25">
      <c r="A68" s="115"/>
      <c r="B68" s="24" t="s">
        <v>4</v>
      </c>
      <c r="C68" s="151">
        <f>+'[2]Chart book'!C35</f>
        <v>56366.5</v>
      </c>
      <c r="D68" s="151">
        <f>+'[2]Chart book'!D35</f>
        <v>85936.446404720176</v>
      </c>
      <c r="E68" s="151">
        <f>+'[2]Chart book'!E35</f>
        <v>142302.94640472019</v>
      </c>
      <c r="P68" s="1">
        <v>56366.5</v>
      </c>
      <c r="Q68" s="1">
        <v>85936.446404720176</v>
      </c>
      <c r="R68" s="1">
        <v>142302.94640472019</v>
      </c>
      <c r="AB68" s="98">
        <f t="shared" si="18"/>
        <v>0</v>
      </c>
      <c r="AC68" s="98">
        <f t="shared" si="19"/>
        <v>0</v>
      </c>
      <c r="AD68" s="98">
        <f t="shared" si="20"/>
        <v>0</v>
      </c>
      <c r="AE68" s="98"/>
      <c r="AF68" s="98"/>
      <c r="AG68" s="98"/>
      <c r="AH68" s="98"/>
      <c r="AI68" s="98"/>
      <c r="AJ68" s="98"/>
      <c r="AK68" s="98"/>
      <c r="AL68" s="98"/>
    </row>
    <row r="69" spans="1:38" s="1" customFormat="1" x14ac:dyDescent="0.25">
      <c r="A69" s="115"/>
      <c r="B69" s="24" t="s">
        <v>9</v>
      </c>
      <c r="C69" s="151">
        <f>+'[2]Chart book'!C36</f>
        <v>35304.813084687499</v>
      </c>
      <c r="D69" s="151">
        <f>+'[2]Chart book'!D36</f>
        <v>49946.177607213445</v>
      </c>
      <c r="E69" s="151">
        <f>+'[2]Chart book'!E36</f>
        <v>85250.990691900952</v>
      </c>
      <c r="P69" s="1">
        <v>35304.813084687499</v>
      </c>
      <c r="Q69" s="1">
        <v>49946.177607213445</v>
      </c>
      <c r="R69" s="1">
        <v>85250.990691900952</v>
      </c>
      <c r="AB69" s="98">
        <f t="shared" si="18"/>
        <v>0</v>
      </c>
      <c r="AC69" s="98">
        <f t="shared" si="19"/>
        <v>0</v>
      </c>
      <c r="AD69" s="98">
        <f t="shared" si="20"/>
        <v>0</v>
      </c>
      <c r="AE69" s="98"/>
      <c r="AF69" s="98"/>
      <c r="AG69" s="98"/>
      <c r="AH69" s="98"/>
      <c r="AI69" s="98"/>
      <c r="AJ69" s="98"/>
      <c r="AK69" s="98"/>
      <c r="AL69" s="98"/>
    </row>
    <row r="70" spans="1:38" s="1" customFormat="1" x14ac:dyDescent="0.25">
      <c r="A70" s="115"/>
      <c r="B70" s="24" t="s">
        <v>10</v>
      </c>
      <c r="C70" s="151">
        <f>+'[2]Chart book'!C37</f>
        <v>212177.13781599997</v>
      </c>
      <c r="D70" s="151">
        <f>+'[2]Chart book'!D37</f>
        <v>138612.99523955249</v>
      </c>
      <c r="E70" s="151">
        <f>+'[2]Chart book'!E37</f>
        <v>350790.13305555249</v>
      </c>
      <c r="P70" s="1">
        <v>212177.13781599997</v>
      </c>
      <c r="Q70" s="1">
        <v>138612.99523955249</v>
      </c>
      <c r="R70" s="1">
        <v>350790.13305555249</v>
      </c>
      <c r="AB70" s="98">
        <f t="shared" si="18"/>
        <v>0</v>
      </c>
      <c r="AC70" s="98">
        <f t="shared" si="19"/>
        <v>0</v>
      </c>
      <c r="AD70" s="98">
        <f t="shared" si="20"/>
        <v>0</v>
      </c>
      <c r="AE70" s="98"/>
      <c r="AF70" s="98"/>
      <c r="AG70" s="98"/>
      <c r="AH70" s="98"/>
      <c r="AI70" s="98"/>
      <c r="AJ70" s="98"/>
      <c r="AK70" s="98"/>
      <c r="AL70" s="98"/>
    </row>
    <row r="71" spans="1:38" s="1" customFormat="1" x14ac:dyDescent="0.25">
      <c r="A71" s="115"/>
      <c r="B71" s="24" t="s">
        <v>11</v>
      </c>
      <c r="C71" s="151">
        <f>+'[2]Chart book'!C38</f>
        <v>393301.28900408751</v>
      </c>
      <c r="D71" s="151">
        <f>+'[2]Chart book'!D38</f>
        <v>345387.82034159428</v>
      </c>
      <c r="E71" s="151">
        <f>+'[2]Chart book'!E38</f>
        <v>738689.10934568173</v>
      </c>
      <c r="P71" s="1">
        <v>393301.28900408751</v>
      </c>
      <c r="Q71" s="1">
        <v>345387.82034159428</v>
      </c>
      <c r="R71" s="1">
        <v>738689.10934568173</v>
      </c>
      <c r="AB71" s="98">
        <f t="shared" si="18"/>
        <v>0</v>
      </c>
      <c r="AC71" s="98">
        <f t="shared" si="19"/>
        <v>0</v>
      </c>
      <c r="AD71" s="98">
        <f t="shared" si="20"/>
        <v>0</v>
      </c>
      <c r="AE71" s="98"/>
      <c r="AF71" s="98"/>
      <c r="AG71" s="98"/>
      <c r="AH71" s="98"/>
      <c r="AI71" s="98"/>
      <c r="AJ71" s="98"/>
      <c r="AK71" s="98"/>
      <c r="AL71" s="98"/>
    </row>
    <row r="72" spans="1:38" x14ac:dyDescent="0.25">
      <c r="A72" s="115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</row>
    <row r="73" spans="1:38" s="1" customFormat="1" ht="21" x14ac:dyDescent="0.35">
      <c r="A73" s="114">
        <f>+A64+1</f>
        <v>9</v>
      </c>
      <c r="B73" s="50" t="s">
        <v>51</v>
      </c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</row>
    <row r="74" spans="1:38" s="1" customFormat="1" x14ac:dyDescent="0.25">
      <c r="A74" s="115"/>
      <c r="B74" s="78" t="s">
        <v>6</v>
      </c>
      <c r="C74" s="80" t="s">
        <v>25</v>
      </c>
      <c r="D74" s="80" t="s">
        <v>26</v>
      </c>
      <c r="E74" s="80" t="s">
        <v>48</v>
      </c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</row>
    <row r="75" spans="1:38" s="1" customFormat="1" x14ac:dyDescent="0.25">
      <c r="A75" s="115"/>
      <c r="B75" s="79" t="s">
        <v>7</v>
      </c>
      <c r="C75" s="152">
        <f>+'[2]Chart book'!C42</f>
        <v>-5.8583183104403891E-3</v>
      </c>
      <c r="D75" s="152">
        <f>+'[2]Chart book'!D42</f>
        <v>0.13290379790312307</v>
      </c>
      <c r="E75" s="152">
        <f>+'[2]Chart book'!E42</f>
        <v>3.740391131220086E-2</v>
      </c>
      <c r="P75" s="1">
        <v>-5.8583183104403891E-3</v>
      </c>
      <c r="Q75" s="1">
        <v>0.13290379790312307</v>
      </c>
      <c r="R75" s="1">
        <v>3.740391131220086E-2</v>
      </c>
      <c r="AB75" s="98">
        <f t="shared" ref="AB75:AB80" si="21">--(P75&lt;&gt;C75)</f>
        <v>0</v>
      </c>
      <c r="AC75" s="98">
        <f t="shared" ref="AC75:AC80" si="22">--(Q75&lt;&gt;D75)</f>
        <v>0</v>
      </c>
      <c r="AD75" s="98">
        <f t="shared" ref="AD75:AD80" si="23">--(R75&lt;&gt;E75)</f>
        <v>0</v>
      </c>
      <c r="AE75" s="98"/>
      <c r="AF75" s="98"/>
      <c r="AG75" s="98"/>
      <c r="AH75" s="98"/>
      <c r="AI75" s="98"/>
      <c r="AJ75" s="98"/>
      <c r="AK75" s="98"/>
      <c r="AL75" s="98"/>
    </row>
    <row r="76" spans="1:38" s="1" customFormat="1" x14ac:dyDescent="0.25">
      <c r="A76" s="115"/>
      <c r="B76" s="24" t="s">
        <v>8</v>
      </c>
      <c r="C76" s="152">
        <f>+'[2]Chart book'!C43</f>
        <v>5.6673308697273231E-2</v>
      </c>
      <c r="D76" s="152">
        <f>+'[2]Chart book'!D43</f>
        <v>0.21096003201698976</v>
      </c>
      <c r="E76" s="152">
        <f>+'[2]Chart book'!E43</f>
        <v>0.1209996269338648</v>
      </c>
      <c r="P76" s="1">
        <v>5.6673308697273231E-2</v>
      </c>
      <c r="Q76" s="1">
        <v>0.21096003201698976</v>
      </c>
      <c r="R76" s="1">
        <v>0.1209996269338648</v>
      </c>
      <c r="AB76" s="98">
        <f t="shared" si="21"/>
        <v>0</v>
      </c>
      <c r="AC76" s="98">
        <f t="shared" si="22"/>
        <v>0</v>
      </c>
      <c r="AD76" s="98">
        <f t="shared" si="23"/>
        <v>0</v>
      </c>
      <c r="AE76" s="98"/>
      <c r="AF76" s="98"/>
      <c r="AG76" s="98"/>
      <c r="AH76" s="98"/>
      <c r="AI76" s="98"/>
      <c r="AJ76" s="98"/>
      <c r="AK76" s="98"/>
      <c r="AL76" s="98"/>
    </row>
    <row r="77" spans="1:38" s="1" customFormat="1" x14ac:dyDescent="0.25">
      <c r="A77" s="115"/>
      <c r="B77" s="24" t="s">
        <v>4</v>
      </c>
      <c r="C77" s="152">
        <f>+'[2]Chart book'!C44</f>
        <v>4.0598797158244049E-2</v>
      </c>
      <c r="D77" s="152">
        <f>+'[2]Chart book'!D44</f>
        <v>7.4215412705735048E-3</v>
      </c>
      <c r="E77" s="152">
        <f>+'[2]Chart book'!E44</f>
        <v>2.0306858804981714E-2</v>
      </c>
      <c r="P77" s="1">
        <v>4.0598797158244049E-2</v>
      </c>
      <c r="Q77" s="1">
        <v>7.4215412705735048E-3</v>
      </c>
      <c r="R77" s="1">
        <v>2.0306858804981714E-2</v>
      </c>
      <c r="AB77" s="98">
        <f t="shared" si="21"/>
        <v>0</v>
      </c>
      <c r="AC77" s="98">
        <f t="shared" si="22"/>
        <v>0</v>
      </c>
      <c r="AD77" s="98">
        <f t="shared" si="23"/>
        <v>0</v>
      </c>
      <c r="AE77" s="98"/>
      <c r="AF77" s="98"/>
      <c r="AG77" s="98"/>
      <c r="AH77" s="98"/>
      <c r="AI77" s="98"/>
      <c r="AJ77" s="98"/>
      <c r="AK77" s="98"/>
      <c r="AL77" s="98"/>
    </row>
    <row r="78" spans="1:38" s="1" customFormat="1" x14ac:dyDescent="0.25">
      <c r="A78" s="115"/>
      <c r="B78" s="24" t="s">
        <v>9</v>
      </c>
      <c r="C78" s="152">
        <f>+'[2]Chart book'!C45</f>
        <v>0.10109596979464175</v>
      </c>
      <c r="D78" s="152">
        <f>+'[2]Chart book'!D45</f>
        <v>0.51762588892381678</v>
      </c>
      <c r="E78" s="152">
        <f>+'[2]Chart book'!E45</f>
        <v>0.3120771227762173</v>
      </c>
      <c r="P78" s="1">
        <v>0.10109596979464175</v>
      </c>
      <c r="Q78" s="1">
        <v>0.51762588892381678</v>
      </c>
      <c r="R78" s="1">
        <v>0.3120771227762173</v>
      </c>
      <c r="AB78" s="98">
        <f t="shared" si="21"/>
        <v>0</v>
      </c>
      <c r="AC78" s="98">
        <f t="shared" si="22"/>
        <v>0</v>
      </c>
      <c r="AD78" s="98">
        <f t="shared" si="23"/>
        <v>0</v>
      </c>
      <c r="AE78" s="98"/>
      <c r="AF78" s="98"/>
      <c r="AG78" s="98"/>
      <c r="AH78" s="98"/>
      <c r="AI78" s="98"/>
      <c r="AJ78" s="98"/>
      <c r="AK78" s="98"/>
      <c r="AL78" s="98"/>
    </row>
    <row r="79" spans="1:38" s="1" customFormat="1" x14ac:dyDescent="0.25">
      <c r="A79" s="115"/>
      <c r="B79" s="24" t="s">
        <v>10</v>
      </c>
      <c r="C79" s="152">
        <f>+'[2]Chart book'!C46</f>
        <v>2.1309529889774675E-2</v>
      </c>
      <c r="D79" s="152">
        <f>+'[2]Chart book'!D46</f>
        <v>0.52706879459786748</v>
      </c>
      <c r="E79" s="152">
        <f>+'[2]Chart book'!E46</f>
        <v>0.17509479522078522</v>
      </c>
      <c r="P79" s="1">
        <v>2.1309529889774675E-2</v>
      </c>
      <c r="Q79" s="1">
        <v>0.52706879459786748</v>
      </c>
      <c r="R79" s="1">
        <v>0.17509479522078522</v>
      </c>
      <c r="AB79" s="98">
        <f t="shared" si="21"/>
        <v>0</v>
      </c>
      <c r="AC79" s="98">
        <f t="shared" si="22"/>
        <v>0</v>
      </c>
      <c r="AD79" s="98">
        <f t="shared" si="23"/>
        <v>0</v>
      </c>
      <c r="AE79" s="98"/>
      <c r="AF79" s="98"/>
      <c r="AG79" s="98"/>
      <c r="AH79" s="98"/>
      <c r="AI79" s="98"/>
      <c r="AJ79" s="98"/>
      <c r="AK79" s="98"/>
      <c r="AL79" s="98"/>
    </row>
    <row r="80" spans="1:38" x14ac:dyDescent="0.25">
      <c r="A80" s="115"/>
      <c r="B80" s="24" t="s">
        <v>11</v>
      </c>
      <c r="C80" s="152">
        <f>+'[2]Chart book'!C47</f>
        <v>3.7435422955176899E-2</v>
      </c>
      <c r="D80" s="152">
        <f>+'[2]Chart book'!D47</f>
        <v>0.28991383908869445</v>
      </c>
      <c r="E80" s="152">
        <f>+'[2]Chart book'!E47</f>
        <v>0.14194446349334067</v>
      </c>
      <c r="P80">
        <v>3.7435422955176899E-2</v>
      </c>
      <c r="Q80">
        <v>0.28991383908869445</v>
      </c>
      <c r="R80">
        <v>0.14194446349334067</v>
      </c>
      <c r="AB80" s="98">
        <f t="shared" si="21"/>
        <v>0</v>
      </c>
      <c r="AC80" s="98">
        <f t="shared" si="22"/>
        <v>0</v>
      </c>
      <c r="AD80" s="98">
        <f t="shared" si="23"/>
        <v>0</v>
      </c>
      <c r="AE80" s="98"/>
      <c r="AF80" s="98"/>
      <c r="AG80" s="98"/>
      <c r="AH80" s="98"/>
      <c r="AI80" s="98"/>
      <c r="AJ80" s="98"/>
      <c r="AK80" s="98"/>
      <c r="AL80" s="98"/>
    </row>
    <row r="81" spans="1:38" x14ac:dyDescent="0.25">
      <c r="A81" s="115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</row>
    <row r="82" spans="1:38" s="1" customFormat="1" ht="21" x14ac:dyDescent="0.35">
      <c r="A82" s="114">
        <f>+A73+1</f>
        <v>10</v>
      </c>
      <c r="B82" s="50" t="s">
        <v>54</v>
      </c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</row>
    <row r="83" spans="1:38" s="1" customFormat="1" x14ac:dyDescent="0.25">
      <c r="A83" s="115"/>
      <c r="B83" s="78" t="s">
        <v>6</v>
      </c>
      <c r="C83" s="80" t="s">
        <v>25</v>
      </c>
      <c r="D83" s="80" t="s">
        <v>26</v>
      </c>
      <c r="E83" s="80" t="s">
        <v>48</v>
      </c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</row>
    <row r="84" spans="1:38" s="1" customFormat="1" x14ac:dyDescent="0.25">
      <c r="A84" s="115"/>
      <c r="B84" s="24" t="s">
        <v>7</v>
      </c>
      <c r="C84" s="149">
        <f>+'[2]Chart book'!C51</f>
        <v>1</v>
      </c>
      <c r="D84" s="149">
        <f>+'[2]Chart book'!D51</f>
        <v>0.90199997181387981</v>
      </c>
      <c r="E84" s="149">
        <f>+'[2]Chart book'!E51</f>
        <v>0.96432798974025224</v>
      </c>
      <c r="P84" s="1">
        <v>1</v>
      </c>
      <c r="Q84" s="1">
        <v>0.90199997181387981</v>
      </c>
      <c r="R84" s="1">
        <v>0.96432798974025224</v>
      </c>
      <c r="AB84" s="98">
        <f t="shared" ref="AB84:AB89" si="24">--(P84&lt;&gt;C84)</f>
        <v>0</v>
      </c>
      <c r="AC84" s="98">
        <f t="shared" ref="AC84:AC89" si="25">--(Q84&lt;&gt;D84)</f>
        <v>0</v>
      </c>
      <c r="AD84" s="98">
        <f t="shared" ref="AD84:AD89" si="26">--(R84&lt;&gt;E84)</f>
        <v>0</v>
      </c>
      <c r="AE84" s="98"/>
      <c r="AF84" s="98"/>
      <c r="AG84" s="98"/>
      <c r="AH84" s="98"/>
      <c r="AI84" s="98"/>
      <c r="AJ84" s="98"/>
      <c r="AK84" s="98"/>
      <c r="AL84" s="98"/>
    </row>
    <row r="85" spans="1:38" s="1" customFormat="1" x14ac:dyDescent="0.25">
      <c r="A85" s="115"/>
      <c r="B85" s="24" t="s">
        <v>8</v>
      </c>
      <c r="C85" s="149">
        <f>+'[2]Chart book'!C52</f>
        <v>1</v>
      </c>
      <c r="D85" s="149">
        <f>+'[2]Chart book'!D52</f>
        <v>1.0033000000000001</v>
      </c>
      <c r="E85" s="149">
        <f>+'[2]Chart book'!E52</f>
        <v>1.0014835816123178</v>
      </c>
      <c r="P85" s="1">
        <v>1</v>
      </c>
      <c r="Q85" s="1">
        <v>1.0033000000000001</v>
      </c>
      <c r="R85" s="1">
        <v>1.0014835816123178</v>
      </c>
      <c r="AB85" s="98">
        <f t="shared" si="24"/>
        <v>0</v>
      </c>
      <c r="AC85" s="98">
        <f t="shared" si="25"/>
        <v>0</v>
      </c>
      <c r="AD85" s="98">
        <f t="shared" si="26"/>
        <v>0</v>
      </c>
      <c r="AE85" s="98"/>
      <c r="AF85" s="98"/>
      <c r="AG85" s="98"/>
      <c r="AH85" s="98"/>
      <c r="AI85" s="98"/>
      <c r="AJ85" s="98"/>
      <c r="AK85" s="98"/>
      <c r="AL85" s="98"/>
    </row>
    <row r="86" spans="1:38" s="1" customFormat="1" x14ac:dyDescent="0.25">
      <c r="A86" s="115"/>
      <c r="B86" s="24" t="s">
        <v>4</v>
      </c>
      <c r="C86" s="149">
        <f>+'[2]Chart book'!C53</f>
        <v>0.95733993452590727</v>
      </c>
      <c r="D86" s="149">
        <f>+'[2]Chart book'!D53</f>
        <v>0.99114675442829381</v>
      </c>
      <c r="E86" s="149">
        <f>+'[2]Chart book'!E53</f>
        <v>0.97747417009232951</v>
      </c>
      <c r="P86" s="1">
        <v>0.95733993452590727</v>
      </c>
      <c r="Q86" s="1">
        <v>0.99114675442829381</v>
      </c>
      <c r="R86" s="1">
        <v>0.97747417009232951</v>
      </c>
      <c r="AB86" s="98">
        <f t="shared" si="24"/>
        <v>0</v>
      </c>
      <c r="AC86" s="98">
        <f t="shared" si="25"/>
        <v>0</v>
      </c>
      <c r="AD86" s="98">
        <f t="shared" si="26"/>
        <v>0</v>
      </c>
      <c r="AE86" s="98"/>
      <c r="AF86" s="98"/>
      <c r="AG86" s="98"/>
      <c r="AH86" s="98"/>
      <c r="AI86" s="98"/>
      <c r="AJ86" s="98"/>
      <c r="AK86" s="98"/>
      <c r="AL86" s="98"/>
    </row>
    <row r="87" spans="1:38" s="1" customFormat="1" x14ac:dyDescent="0.25">
      <c r="A87" s="115"/>
      <c r="B87" s="24" t="s">
        <v>9</v>
      </c>
      <c r="C87" s="149">
        <f>+'[2]Chart book'!C54</f>
        <v>1</v>
      </c>
      <c r="D87" s="149">
        <f>+'[2]Chart book'!D54</f>
        <v>1.0194683979876482</v>
      </c>
      <c r="E87" s="149">
        <f>+'[2]Chart book'!E54</f>
        <v>1.0113147671108751</v>
      </c>
      <c r="P87" s="1">
        <v>1</v>
      </c>
      <c r="Q87" s="1">
        <v>1.0194683979876482</v>
      </c>
      <c r="R87" s="1">
        <v>1.0113147671108751</v>
      </c>
      <c r="AB87" s="98">
        <f t="shared" si="24"/>
        <v>0</v>
      </c>
      <c r="AC87" s="98">
        <f t="shared" si="25"/>
        <v>0</v>
      </c>
      <c r="AD87" s="98">
        <f t="shared" si="26"/>
        <v>0</v>
      </c>
      <c r="AE87" s="98"/>
      <c r="AF87" s="98"/>
      <c r="AG87" s="98"/>
      <c r="AH87" s="98"/>
      <c r="AI87" s="98"/>
      <c r="AJ87" s="98"/>
      <c r="AK87" s="98"/>
      <c r="AL87" s="98"/>
    </row>
    <row r="88" spans="1:38" s="1" customFormat="1" x14ac:dyDescent="0.25">
      <c r="A88" s="115"/>
      <c r="B88" s="24" t="s">
        <v>10</v>
      </c>
      <c r="C88" s="149">
        <f>+'[2]Chart book'!C55</f>
        <v>0.99073132151068877</v>
      </c>
      <c r="D88" s="149">
        <f>+'[2]Chart book'!D55</f>
        <v>0.82465963088298155</v>
      </c>
      <c r="E88" s="149">
        <f>+'[2]Chart book'!E55</f>
        <v>0.91770482499232153</v>
      </c>
      <c r="P88" s="1">
        <v>0.99073132151068877</v>
      </c>
      <c r="Q88" s="1">
        <v>0.82465963088298155</v>
      </c>
      <c r="R88" s="1">
        <v>0.91770482499232153</v>
      </c>
      <c r="AB88" s="98">
        <f t="shared" si="24"/>
        <v>0</v>
      </c>
      <c r="AC88" s="98">
        <f t="shared" si="25"/>
        <v>0</v>
      </c>
      <c r="AD88" s="98">
        <f t="shared" si="26"/>
        <v>0</v>
      </c>
      <c r="AE88" s="98"/>
      <c r="AF88" s="98"/>
      <c r="AG88" s="98"/>
      <c r="AH88" s="98"/>
      <c r="AI88" s="98"/>
      <c r="AJ88" s="98"/>
      <c r="AK88" s="98"/>
      <c r="AL88" s="98"/>
    </row>
    <row r="89" spans="1:38" s="1" customFormat="1" x14ac:dyDescent="0.25">
      <c r="A89" s="115"/>
      <c r="B89" s="24" t="s">
        <v>11</v>
      </c>
      <c r="C89" s="149">
        <f>+'[2]Chart book'!C56</f>
        <v>0.98869589701533478</v>
      </c>
      <c r="D89" s="149">
        <f>+'[2]Chart book'!D56</f>
        <v>0.92127996751246544</v>
      </c>
      <c r="E89" s="149">
        <f>+'[2]Chart book'!E56</f>
        <v>0.95598683188565348</v>
      </c>
      <c r="P89" s="1">
        <v>0.98869589701533478</v>
      </c>
      <c r="Q89" s="1">
        <v>0.92127996751246544</v>
      </c>
      <c r="R89" s="1">
        <v>0.95598683188565348</v>
      </c>
      <c r="AB89" s="98">
        <f t="shared" si="24"/>
        <v>0</v>
      </c>
      <c r="AC89" s="98">
        <f t="shared" si="25"/>
        <v>0</v>
      </c>
      <c r="AD89" s="98">
        <f t="shared" si="26"/>
        <v>0</v>
      </c>
      <c r="AE89" s="98"/>
      <c r="AF89" s="98"/>
      <c r="AG89" s="98"/>
      <c r="AH89" s="98"/>
      <c r="AI89" s="98"/>
      <c r="AJ89" s="98"/>
      <c r="AK89" s="98"/>
      <c r="AL89" s="98"/>
    </row>
    <row r="90" spans="1:38" x14ac:dyDescent="0.25">
      <c r="A90" s="115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</row>
    <row r="91" spans="1:38" s="1" customFormat="1" ht="21" x14ac:dyDescent="0.35">
      <c r="A91" s="114">
        <f>+A82+1</f>
        <v>11</v>
      </c>
      <c r="B91" s="50" t="s">
        <v>55</v>
      </c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</row>
    <row r="92" spans="1:38" s="1" customFormat="1" x14ac:dyDescent="0.25">
      <c r="A92" s="115"/>
      <c r="B92" s="78" t="s">
        <v>214</v>
      </c>
      <c r="C92" s="80" t="s">
        <v>32</v>
      </c>
      <c r="D92" s="80" t="s">
        <v>33</v>
      </c>
      <c r="E92" s="80" t="s">
        <v>34</v>
      </c>
      <c r="F92" s="80" t="s">
        <v>35</v>
      </c>
      <c r="G92" s="80" t="s">
        <v>36</v>
      </c>
      <c r="H92" s="95" t="s">
        <v>226</v>
      </c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</row>
    <row r="93" spans="1:38" s="1" customFormat="1" x14ac:dyDescent="0.25">
      <c r="A93" s="115"/>
      <c r="B93" s="24" t="s">
        <v>7</v>
      </c>
      <c r="C93" s="150">
        <f>+'[3]Chart book'!C13</f>
        <v>-4.5903216328345318E-3</v>
      </c>
      <c r="D93" s="150">
        <f>+'[3]Chart book'!D13</f>
        <v>-4.5152279509290943E-3</v>
      </c>
      <c r="E93" s="150">
        <f>+'[3]Chart book'!E13</f>
        <v>-4.1252484302279875E-3</v>
      </c>
      <c r="F93" s="150">
        <f>+'[3]Chart book'!F13</f>
        <v>-4.2031976361316782E-3</v>
      </c>
      <c r="G93" s="150">
        <f>+'[3]Chart book'!G13</f>
        <v>-4.2803526112091973E-3</v>
      </c>
      <c r="H93" s="150">
        <f>+'[3]Chart book'!H13</f>
        <v>-4.3566940793967439E-3</v>
      </c>
      <c r="P93" s="1">
        <v>-4.5903216328345318E-3</v>
      </c>
      <c r="Q93" s="1">
        <v>-4.5152279509290943E-3</v>
      </c>
      <c r="R93" s="1">
        <v>-4.1252484302279875E-3</v>
      </c>
      <c r="S93" s="1">
        <v>-4.2031976361316782E-3</v>
      </c>
      <c r="T93" s="1">
        <v>-4.2803526112091973E-3</v>
      </c>
      <c r="U93" s="1">
        <v>-4.3566940793967439E-3</v>
      </c>
      <c r="AB93" s="98">
        <f t="shared" ref="AB93:AB96" si="27">--(P93&lt;&gt;C93)</f>
        <v>0</v>
      </c>
      <c r="AC93" s="98">
        <f t="shared" ref="AC93:AC96" si="28">--(Q93&lt;&gt;D93)</f>
        <v>0</v>
      </c>
      <c r="AD93" s="98">
        <f t="shared" ref="AD93:AD96" si="29">--(R93&lt;&gt;E93)</f>
        <v>0</v>
      </c>
      <c r="AE93" s="98">
        <f t="shared" ref="AE93:AE96" si="30">--(S93&lt;&gt;F93)</f>
        <v>0</v>
      </c>
      <c r="AF93" s="98">
        <f t="shared" ref="AF93:AF96" si="31">--(T93&lt;&gt;G93)</f>
        <v>0</v>
      </c>
      <c r="AG93" s="98">
        <f t="shared" ref="AG93:AG96" si="32">--(U93&lt;&gt;H93)</f>
        <v>0</v>
      </c>
      <c r="AH93" s="98"/>
      <c r="AI93" s="98"/>
      <c r="AJ93" s="98"/>
      <c r="AK93" s="98"/>
      <c r="AL93" s="98"/>
    </row>
    <row r="94" spans="1:38" s="1" customFormat="1" x14ac:dyDescent="0.25">
      <c r="A94" s="115"/>
      <c r="B94" s="24" t="s">
        <v>8</v>
      </c>
      <c r="C94" s="150">
        <f>+'[3]Chart book'!C14</f>
        <v>4.1285587424882593E-3</v>
      </c>
      <c r="D94" s="150">
        <f>+'[3]Chart book'!D14</f>
        <v>4.0115623138651359E-3</v>
      </c>
      <c r="E94" s="150">
        <f>+'[3]Chart book'!E14</f>
        <v>3.3351724964697182E-3</v>
      </c>
      <c r="F94" s="150">
        <f>+'[3]Chart book'!F14</f>
        <v>3.2266734052975709E-3</v>
      </c>
      <c r="G94" s="150">
        <f>+'[3]Chart book'!G14</f>
        <v>3.1203870134423111E-3</v>
      </c>
      <c r="H94" s="150">
        <f>+'[3]Chart book'!H14</f>
        <v>3.0162794952865359E-3</v>
      </c>
      <c r="P94" s="1">
        <v>4.1285587424882593E-3</v>
      </c>
      <c r="Q94" s="1">
        <v>4.0115623138651359E-3</v>
      </c>
      <c r="R94" s="1">
        <v>3.3351724964697182E-3</v>
      </c>
      <c r="S94" s="1">
        <v>3.2266734052975709E-3</v>
      </c>
      <c r="T94" s="1">
        <v>3.1203870134423111E-3</v>
      </c>
      <c r="U94" s="1">
        <v>3.0162794952865359E-3</v>
      </c>
      <c r="AB94" s="98">
        <f t="shared" si="27"/>
        <v>0</v>
      </c>
      <c r="AC94" s="98">
        <f t="shared" si="28"/>
        <v>0</v>
      </c>
      <c r="AD94" s="98">
        <f t="shared" si="29"/>
        <v>0</v>
      </c>
      <c r="AE94" s="98">
        <f t="shared" si="30"/>
        <v>0</v>
      </c>
      <c r="AF94" s="98">
        <f t="shared" si="31"/>
        <v>0</v>
      </c>
      <c r="AG94" s="98">
        <f t="shared" si="32"/>
        <v>0</v>
      </c>
      <c r="AH94" s="98"/>
      <c r="AI94" s="98"/>
      <c r="AJ94" s="98"/>
      <c r="AK94" s="98"/>
      <c r="AL94" s="98"/>
    </row>
    <row r="95" spans="1:38" s="1" customFormat="1" x14ac:dyDescent="0.25">
      <c r="A95" s="115"/>
      <c r="B95" s="24" t="s">
        <v>4</v>
      </c>
      <c r="C95" s="150">
        <f>+'[3]Chart book'!C15</f>
        <v>2.0118869174267869E-2</v>
      </c>
      <c r="D95" s="150">
        <f>+'[3]Chart book'!D15</f>
        <v>1.9620692223502691E-2</v>
      </c>
      <c r="E95" s="150">
        <f>+'[3]Chart book'!E15</f>
        <v>1.8697024459209788E-2</v>
      </c>
      <c r="F95" s="150">
        <f>+'[3]Chart book'!F15</f>
        <v>1.8455361521860364E-2</v>
      </c>
      <c r="G95" s="150">
        <f>+'[3]Chart book'!G15</f>
        <v>1.8225381938143635E-2</v>
      </c>
      <c r="H95" s="150">
        <f>+'[3]Chart book'!H15</f>
        <v>1.8006125587536611E-2</v>
      </c>
      <c r="P95" s="1">
        <v>2.0118869174267869E-2</v>
      </c>
      <c r="Q95" s="1">
        <v>1.9620692223502691E-2</v>
      </c>
      <c r="R95" s="1">
        <v>1.8697024459209788E-2</v>
      </c>
      <c r="S95" s="1">
        <v>1.8455361521860364E-2</v>
      </c>
      <c r="T95" s="1">
        <v>1.8225381938143635E-2</v>
      </c>
      <c r="U95" s="1">
        <v>1.8006125587536611E-2</v>
      </c>
      <c r="AB95" s="98">
        <f t="shared" si="27"/>
        <v>0</v>
      </c>
      <c r="AC95" s="98">
        <f t="shared" si="28"/>
        <v>0</v>
      </c>
      <c r="AD95" s="98">
        <f t="shared" si="29"/>
        <v>0</v>
      </c>
      <c r="AE95" s="98">
        <f t="shared" si="30"/>
        <v>0</v>
      </c>
      <c r="AF95" s="98">
        <f t="shared" si="31"/>
        <v>0</v>
      </c>
      <c r="AG95" s="98">
        <f t="shared" si="32"/>
        <v>0</v>
      </c>
      <c r="AH95" s="98"/>
      <c r="AI95" s="98"/>
      <c r="AJ95" s="98"/>
      <c r="AK95" s="98"/>
      <c r="AL95" s="98"/>
    </row>
    <row r="96" spans="1:38" s="1" customFormat="1" x14ac:dyDescent="0.25">
      <c r="A96" s="115"/>
      <c r="B96" s="24" t="s">
        <v>9</v>
      </c>
      <c r="C96" s="150">
        <f>+'[3]Chart book'!C16</f>
        <v>9.6390607400597267E-3</v>
      </c>
      <c r="D96" s="150">
        <f>+'[3]Chart book'!D16</f>
        <v>9.4824853358569019E-3</v>
      </c>
      <c r="E96" s="150">
        <f>+'[3]Chart book'!E16</f>
        <v>9.2259597474951757E-3</v>
      </c>
      <c r="F96" s="150">
        <f>+'[3]Chart book'!F16</f>
        <v>9.1141915393193398E-3</v>
      </c>
      <c r="G96" s="150">
        <f>+'[3]Chart book'!G16</f>
        <v>9.0048596132123251E-3</v>
      </c>
      <c r="H96" s="150">
        <f>+'[3]Chart book'!H16</f>
        <v>8.897871403114788E-3</v>
      </c>
      <c r="P96" s="1">
        <v>9.6390607400597267E-3</v>
      </c>
      <c r="Q96" s="1">
        <v>9.4824853358569019E-3</v>
      </c>
      <c r="R96" s="1">
        <v>9.2259597474951757E-3</v>
      </c>
      <c r="S96" s="1">
        <v>9.1141915393193398E-3</v>
      </c>
      <c r="T96" s="1">
        <v>9.0048596132123251E-3</v>
      </c>
      <c r="U96" s="1">
        <v>8.897871403114788E-3</v>
      </c>
      <c r="AB96" s="98">
        <f t="shared" si="27"/>
        <v>0</v>
      </c>
      <c r="AC96" s="98">
        <f t="shared" si="28"/>
        <v>0</v>
      </c>
      <c r="AD96" s="98">
        <f t="shared" si="29"/>
        <v>0</v>
      </c>
      <c r="AE96" s="98">
        <f t="shared" si="30"/>
        <v>0</v>
      </c>
      <c r="AF96" s="98">
        <f t="shared" si="31"/>
        <v>0</v>
      </c>
      <c r="AG96" s="98">
        <f t="shared" si="32"/>
        <v>0</v>
      </c>
      <c r="AH96" s="98"/>
      <c r="AI96" s="98"/>
      <c r="AJ96" s="98"/>
      <c r="AK96" s="98"/>
      <c r="AL96" s="98"/>
    </row>
    <row r="97" spans="1:38" x14ac:dyDescent="0.25">
      <c r="A97" s="115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</row>
    <row r="98" spans="1:38" ht="21" x14ac:dyDescent="0.35">
      <c r="A98" s="114">
        <f>+A91+1</f>
        <v>12</v>
      </c>
      <c r="B98" s="50" t="s">
        <v>237</v>
      </c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</row>
    <row r="99" spans="1:38" ht="25.5" x14ac:dyDescent="0.25">
      <c r="A99" s="115"/>
      <c r="B99" s="78" t="s">
        <v>57</v>
      </c>
      <c r="C99" s="80" t="s">
        <v>10</v>
      </c>
      <c r="D99" s="80" t="s">
        <v>7</v>
      </c>
      <c r="E99" s="80" t="s">
        <v>8</v>
      </c>
      <c r="F99" s="80" t="s">
        <v>4</v>
      </c>
      <c r="G99" s="80" t="s">
        <v>9</v>
      </c>
      <c r="H99" s="80" t="s">
        <v>48</v>
      </c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</row>
    <row r="100" spans="1:38" x14ac:dyDescent="0.25">
      <c r="A100" s="115"/>
      <c r="B100" s="24" t="s">
        <v>58</v>
      </c>
      <c r="C100" s="151">
        <f>+'[2]Chart book'!C60</f>
        <v>1791.3451937499999</v>
      </c>
      <c r="D100" s="151">
        <f>+'[2]Chart book'!D60</f>
        <v>97.5</v>
      </c>
      <c r="E100" s="151">
        <f>+'[2]Chart book'!E60</f>
        <v>83.930148946687652</v>
      </c>
      <c r="F100" s="151">
        <f>+'[2]Chart book'!F60</f>
        <v>627.18978912319631</v>
      </c>
      <c r="G100" s="151">
        <f>+'[2]Chart book'!G60</f>
        <v>708.37258630952385</v>
      </c>
      <c r="H100" s="151">
        <f>+'[2]Chart book'!H60</f>
        <v>3308.3377181294077</v>
      </c>
      <c r="P100">
        <v>1791.3451937499999</v>
      </c>
      <c r="Q100">
        <v>97.5</v>
      </c>
      <c r="R100">
        <v>83.930148946687652</v>
      </c>
      <c r="S100">
        <v>627.18978912319631</v>
      </c>
      <c r="T100">
        <v>708.37258630952385</v>
      </c>
      <c r="U100">
        <v>3308.3377181294077</v>
      </c>
      <c r="AB100" s="98">
        <f t="shared" ref="AB100:AB116" si="33">--(P100&lt;&gt;C100)</f>
        <v>0</v>
      </c>
      <c r="AC100" s="98">
        <f t="shared" ref="AC100:AC116" si="34">--(Q100&lt;&gt;D100)</f>
        <v>0</v>
      </c>
      <c r="AD100" s="98">
        <f t="shared" ref="AD100:AD116" si="35">--(R100&lt;&gt;E100)</f>
        <v>0</v>
      </c>
      <c r="AE100" s="98">
        <f t="shared" ref="AE100:AE116" si="36">--(S100&lt;&gt;F100)</f>
        <v>0</v>
      </c>
      <c r="AF100" s="98">
        <f t="shared" ref="AF100:AF116" si="37">--(T100&lt;&gt;G100)</f>
        <v>0</v>
      </c>
      <c r="AG100" s="98">
        <f t="shared" ref="AG100:AG116" si="38">--(U100&lt;&gt;H100)</f>
        <v>0</v>
      </c>
      <c r="AH100" s="98"/>
      <c r="AI100" s="98"/>
      <c r="AJ100" s="98"/>
      <c r="AK100" s="98"/>
      <c r="AL100" s="98"/>
    </row>
    <row r="101" spans="1:38" x14ac:dyDescent="0.25">
      <c r="A101" s="115"/>
      <c r="B101" s="24" t="s">
        <v>59</v>
      </c>
      <c r="C101" s="151">
        <f>+'[2]Chart book'!C61</f>
        <v>92010.944499999998</v>
      </c>
      <c r="D101" s="151">
        <f>+'[2]Chart book'!D61</f>
        <v>2031.5998717531531</v>
      </c>
      <c r="E101" s="151">
        <f>+'[2]Chart book'!E61</f>
        <v>13949.607749000001</v>
      </c>
      <c r="F101" s="151">
        <f>+'[2]Chart book'!F61</f>
        <v>7639</v>
      </c>
      <c r="G101" s="151">
        <f>+'[2]Chart book'!G61</f>
        <v>18165.980625</v>
      </c>
      <c r="H101" s="151">
        <f>+'[2]Chart book'!H61</f>
        <v>133797.13274575316</v>
      </c>
      <c r="P101">
        <v>92010.944499999998</v>
      </c>
      <c r="Q101">
        <v>2031.5998717531531</v>
      </c>
      <c r="R101">
        <v>13949.607749000001</v>
      </c>
      <c r="S101">
        <v>7639</v>
      </c>
      <c r="T101">
        <v>18165.980625</v>
      </c>
      <c r="U101">
        <v>133797.13274575316</v>
      </c>
      <c r="AB101" s="98">
        <f t="shared" si="33"/>
        <v>0</v>
      </c>
      <c r="AC101" s="98">
        <f t="shared" si="34"/>
        <v>0</v>
      </c>
      <c r="AD101" s="98">
        <f t="shared" si="35"/>
        <v>0</v>
      </c>
      <c r="AE101" s="98">
        <f t="shared" si="36"/>
        <v>0</v>
      </c>
      <c r="AF101" s="98">
        <f t="shared" si="37"/>
        <v>0</v>
      </c>
      <c r="AG101" s="98">
        <f t="shared" si="38"/>
        <v>0</v>
      </c>
      <c r="AH101" s="98"/>
      <c r="AI101" s="98"/>
      <c r="AJ101" s="98"/>
      <c r="AK101" s="98"/>
      <c r="AL101" s="98"/>
    </row>
    <row r="102" spans="1:38" x14ac:dyDescent="0.25">
      <c r="A102" s="115"/>
      <c r="B102" s="24" t="s">
        <v>60</v>
      </c>
      <c r="C102" s="151">
        <f>+'[2]Chart book'!C62</f>
        <v>7879.6875</v>
      </c>
      <c r="D102" s="151">
        <f>+'[2]Chart book'!D62</f>
        <v>525</v>
      </c>
      <c r="E102" s="151">
        <f>+'[2]Chart book'!E62</f>
        <v>16888.009431540624</v>
      </c>
      <c r="F102" s="151">
        <f>+'[2]Chart book'!F62</f>
        <v>63322.368939585875</v>
      </c>
      <c r="G102" s="151">
        <f>+'[2]Chart book'!G62</f>
        <v>11996.035912092344</v>
      </c>
      <c r="H102" s="151">
        <f>+'[2]Chart book'!H62</f>
        <v>100611.10178321884</v>
      </c>
      <c r="P102">
        <v>7879.6875</v>
      </c>
      <c r="Q102">
        <v>525</v>
      </c>
      <c r="R102">
        <v>16888.009431540624</v>
      </c>
      <c r="S102">
        <v>63322.368939585875</v>
      </c>
      <c r="T102">
        <v>11996.035912092344</v>
      </c>
      <c r="U102">
        <v>100611.10178321884</v>
      </c>
      <c r="AB102" s="98">
        <f t="shared" si="33"/>
        <v>0</v>
      </c>
      <c r="AC102" s="98">
        <f t="shared" si="34"/>
        <v>0</v>
      </c>
      <c r="AD102" s="98">
        <f t="shared" si="35"/>
        <v>0</v>
      </c>
      <c r="AE102" s="98">
        <f t="shared" si="36"/>
        <v>0</v>
      </c>
      <c r="AF102" s="98">
        <f t="shared" si="37"/>
        <v>0</v>
      </c>
      <c r="AG102" s="98">
        <f t="shared" si="38"/>
        <v>0</v>
      </c>
      <c r="AH102" s="98"/>
      <c r="AI102" s="98"/>
      <c r="AJ102" s="98"/>
      <c r="AK102" s="98"/>
      <c r="AL102" s="98"/>
    </row>
    <row r="103" spans="1:38" x14ac:dyDescent="0.25">
      <c r="A103" s="115"/>
      <c r="B103" s="24" t="s">
        <v>61</v>
      </c>
      <c r="C103" s="151">
        <f>+'[2]Chart book'!C63</f>
        <v>17643.80875</v>
      </c>
      <c r="D103" s="151">
        <f>+'[2]Chart book'!D63</f>
        <v>531.25</v>
      </c>
      <c r="E103" s="151">
        <f>+'[2]Chart book'!E63</f>
        <v>5708.0030750000005</v>
      </c>
      <c r="F103" s="151">
        <f>+'[2]Chart book'!F63</f>
        <v>6400.0856646052007</v>
      </c>
      <c r="G103" s="151">
        <f>+'[2]Chart book'!G63</f>
        <v>2083.4662499999999</v>
      </c>
      <c r="H103" s="151">
        <f>+'[2]Chart book'!H63</f>
        <v>32366.6137396052</v>
      </c>
      <c r="P103">
        <v>17643.80875</v>
      </c>
      <c r="Q103">
        <v>531.25</v>
      </c>
      <c r="R103">
        <v>5708.0030750000005</v>
      </c>
      <c r="S103">
        <v>6400.0856646052007</v>
      </c>
      <c r="T103">
        <v>2083.4662499999999</v>
      </c>
      <c r="U103">
        <v>32366.6137396052</v>
      </c>
      <c r="AB103" s="98">
        <f t="shared" si="33"/>
        <v>0</v>
      </c>
      <c r="AC103" s="98">
        <f t="shared" si="34"/>
        <v>0</v>
      </c>
      <c r="AD103" s="98">
        <f t="shared" si="35"/>
        <v>0</v>
      </c>
      <c r="AE103" s="98">
        <f t="shared" si="36"/>
        <v>0</v>
      </c>
      <c r="AF103" s="98">
        <f t="shared" si="37"/>
        <v>0</v>
      </c>
      <c r="AG103" s="98">
        <f t="shared" si="38"/>
        <v>0</v>
      </c>
      <c r="AH103" s="98"/>
      <c r="AI103" s="98"/>
      <c r="AJ103" s="98"/>
      <c r="AK103" s="98"/>
      <c r="AL103" s="98"/>
    </row>
    <row r="104" spans="1:38" x14ac:dyDescent="0.25">
      <c r="A104" s="115"/>
      <c r="B104" s="24" t="s">
        <v>62</v>
      </c>
      <c r="C104" s="151">
        <f>+'[2]Chart book'!C64</f>
        <v>0</v>
      </c>
      <c r="D104" s="151">
        <f>+'[2]Chart book'!D64</f>
        <v>512.5</v>
      </c>
      <c r="E104" s="151">
        <f>+'[2]Chart book'!E64</f>
        <v>8332.8788239999994</v>
      </c>
      <c r="F104" s="151">
        <f>+'[2]Chart book'!F64</f>
        <v>5617.5</v>
      </c>
      <c r="G104" s="151">
        <f>+'[2]Chart book'!G64</f>
        <v>16576.269187500002</v>
      </c>
      <c r="H104" s="151">
        <f>+'[2]Chart book'!H64</f>
        <v>31039.148011500001</v>
      </c>
      <c r="P104">
        <v>0</v>
      </c>
      <c r="Q104">
        <v>512.5</v>
      </c>
      <c r="R104">
        <v>8332.8788239999994</v>
      </c>
      <c r="S104">
        <v>5617.5</v>
      </c>
      <c r="T104">
        <v>16576.269187500002</v>
      </c>
      <c r="U104">
        <v>31039.148011500001</v>
      </c>
      <c r="AB104" s="98">
        <f t="shared" si="33"/>
        <v>0</v>
      </c>
      <c r="AC104" s="98">
        <f t="shared" si="34"/>
        <v>0</v>
      </c>
      <c r="AD104" s="98">
        <f t="shared" si="35"/>
        <v>0</v>
      </c>
      <c r="AE104" s="98">
        <f t="shared" si="36"/>
        <v>0</v>
      </c>
      <c r="AF104" s="98">
        <f t="shared" si="37"/>
        <v>0</v>
      </c>
      <c r="AG104" s="98">
        <f t="shared" si="38"/>
        <v>0</v>
      </c>
      <c r="AH104" s="98"/>
      <c r="AI104" s="98"/>
      <c r="AJ104" s="98"/>
      <c r="AK104" s="98"/>
      <c r="AL104" s="98"/>
    </row>
    <row r="105" spans="1:38" x14ac:dyDescent="0.25">
      <c r="A105" s="115"/>
      <c r="B105" s="24" t="s">
        <v>63</v>
      </c>
      <c r="C105" s="151">
        <f>+'[2]Chart book'!C65</f>
        <v>15459.3125</v>
      </c>
      <c r="D105" s="151">
        <f>+'[2]Chart book'!D65</f>
        <v>406.25</v>
      </c>
      <c r="E105" s="151">
        <f>+'[2]Chart book'!E65</f>
        <v>21605.996185999997</v>
      </c>
      <c r="F105" s="151">
        <f>+'[2]Chart book'!F65</f>
        <v>1894.25</v>
      </c>
      <c r="G105" s="151">
        <f>+'[2]Chart book'!G65</f>
        <v>0</v>
      </c>
      <c r="H105" s="151">
        <f>+'[2]Chart book'!H65</f>
        <v>39365.808685999997</v>
      </c>
      <c r="P105">
        <v>15459.3125</v>
      </c>
      <c r="Q105">
        <v>406.25</v>
      </c>
      <c r="R105">
        <v>21605.996185999997</v>
      </c>
      <c r="S105">
        <v>1894.25</v>
      </c>
      <c r="T105">
        <v>0</v>
      </c>
      <c r="U105">
        <v>39365.808685999997</v>
      </c>
      <c r="AB105" s="98">
        <f t="shared" si="33"/>
        <v>0</v>
      </c>
      <c r="AC105" s="98">
        <f t="shared" si="34"/>
        <v>0</v>
      </c>
      <c r="AD105" s="98">
        <f t="shared" si="35"/>
        <v>0</v>
      </c>
      <c r="AE105" s="98">
        <f t="shared" si="36"/>
        <v>0</v>
      </c>
      <c r="AF105" s="98">
        <f t="shared" si="37"/>
        <v>0</v>
      </c>
      <c r="AG105" s="98">
        <f t="shared" si="38"/>
        <v>0</v>
      </c>
      <c r="AH105" s="98"/>
      <c r="AI105" s="98"/>
      <c r="AJ105" s="98"/>
      <c r="AK105" s="98"/>
      <c r="AL105" s="98"/>
    </row>
    <row r="106" spans="1:38" s="98" customFormat="1" x14ac:dyDescent="0.25">
      <c r="A106" s="115"/>
      <c r="B106" s="24" t="s">
        <v>300</v>
      </c>
      <c r="C106" s="151">
        <f>+'[2]Chart book'!C66</f>
        <v>3827.8967958024973</v>
      </c>
      <c r="D106" s="151">
        <f>+'[2]Chart book'!D66</f>
        <v>0</v>
      </c>
      <c r="E106" s="151">
        <f>+'[2]Chart book'!E66</f>
        <v>219.67580386781265</v>
      </c>
      <c r="F106" s="151">
        <f>+'[2]Chart book'!F66</f>
        <v>436.05201140591089</v>
      </c>
      <c r="G106" s="151">
        <f>+'[2]Chart book'!G66</f>
        <v>416.05304631157333</v>
      </c>
      <c r="H106" s="151">
        <f>+'[2]Chart book'!H66</f>
        <v>4899.6776573877942</v>
      </c>
      <c r="P106" s="98">
        <v>3827.8967958024973</v>
      </c>
      <c r="Q106" s="98">
        <v>0</v>
      </c>
      <c r="R106" s="98">
        <v>219.67580386781265</v>
      </c>
      <c r="S106" s="98">
        <v>436.05201140591089</v>
      </c>
      <c r="T106" s="98">
        <v>416.05304631157333</v>
      </c>
      <c r="U106" s="98">
        <v>4899.6776573877942</v>
      </c>
      <c r="AB106" s="98">
        <f t="shared" si="33"/>
        <v>0</v>
      </c>
      <c r="AC106" s="98">
        <f t="shared" si="34"/>
        <v>0</v>
      </c>
      <c r="AD106" s="98">
        <f t="shared" si="35"/>
        <v>0</v>
      </c>
      <c r="AE106" s="98">
        <f t="shared" si="36"/>
        <v>0</v>
      </c>
      <c r="AF106" s="98">
        <f t="shared" si="37"/>
        <v>0</v>
      </c>
      <c r="AG106" s="98">
        <f t="shared" si="38"/>
        <v>0</v>
      </c>
    </row>
    <row r="107" spans="1:38" x14ac:dyDescent="0.25">
      <c r="A107" s="115"/>
      <c r="B107" s="24" t="s">
        <v>64</v>
      </c>
      <c r="C107" s="151">
        <f>+'[2]Chart book'!C67</f>
        <v>138612.99523955249</v>
      </c>
      <c r="D107" s="151">
        <f>+'[2]Chart book'!D67</f>
        <v>4104.0998717531529</v>
      </c>
      <c r="E107" s="151">
        <f>+'[2]Chart book'!E67</f>
        <v>66788.101218355121</v>
      </c>
      <c r="F107" s="151">
        <f>+'[2]Chart book'!F67</f>
        <v>85936.446404720191</v>
      </c>
      <c r="G107" s="151">
        <f>+'[2]Chart book'!G67</f>
        <v>49946.177607213438</v>
      </c>
      <c r="H107" s="151">
        <f>+'[2]Chart book'!H67</f>
        <v>345387.8203415944</v>
      </c>
      <c r="P107">
        <v>138612.99523955249</v>
      </c>
      <c r="Q107">
        <v>4104.0998717531529</v>
      </c>
      <c r="R107">
        <v>66788.101218355121</v>
      </c>
      <c r="S107">
        <v>85936.446404720191</v>
      </c>
      <c r="T107">
        <v>49946.177607213438</v>
      </c>
      <c r="U107">
        <v>345387.8203415944</v>
      </c>
      <c r="AB107" s="98">
        <f t="shared" si="33"/>
        <v>0</v>
      </c>
      <c r="AC107" s="98">
        <f t="shared" si="34"/>
        <v>0</v>
      </c>
      <c r="AD107" s="98">
        <f t="shared" si="35"/>
        <v>0</v>
      </c>
      <c r="AE107" s="98">
        <f t="shared" si="36"/>
        <v>0</v>
      </c>
      <c r="AF107" s="98">
        <f t="shared" si="37"/>
        <v>0</v>
      </c>
      <c r="AG107" s="98">
        <f t="shared" si="38"/>
        <v>0</v>
      </c>
      <c r="AH107" s="98"/>
      <c r="AI107" s="98"/>
      <c r="AJ107" s="98"/>
      <c r="AK107" s="98"/>
      <c r="AL107" s="98"/>
    </row>
    <row r="108" spans="1:38" x14ac:dyDescent="0.25">
      <c r="A108" s="115"/>
      <c r="B108" s="24" t="s">
        <v>59</v>
      </c>
      <c r="C108" s="151">
        <f>+'[2]Chart book'!C69</f>
        <v>0</v>
      </c>
      <c r="D108" s="151">
        <f>+'[2]Chart book'!D69</f>
        <v>0</v>
      </c>
      <c r="E108" s="151">
        <f>+'[2]Chart book'!E69</f>
        <v>15044.485316</v>
      </c>
      <c r="F108" s="151">
        <f>+'[2]Chart book'!F69</f>
        <v>0</v>
      </c>
      <c r="G108" s="151">
        <f>+'[2]Chart book'!G69</f>
        <v>0</v>
      </c>
      <c r="H108" s="151">
        <f>+'[2]Chart book'!H69</f>
        <v>15044.485316</v>
      </c>
      <c r="P108">
        <v>0</v>
      </c>
      <c r="Q108">
        <v>0</v>
      </c>
      <c r="R108">
        <v>15044.485316</v>
      </c>
      <c r="S108">
        <v>0</v>
      </c>
      <c r="T108">
        <v>0</v>
      </c>
      <c r="U108">
        <v>15044.485316</v>
      </c>
      <c r="AB108" s="98">
        <f t="shared" si="33"/>
        <v>0</v>
      </c>
      <c r="AC108" s="98">
        <f t="shared" si="34"/>
        <v>0</v>
      </c>
      <c r="AD108" s="98">
        <f t="shared" si="35"/>
        <v>0</v>
      </c>
      <c r="AE108" s="98">
        <f t="shared" si="36"/>
        <v>0</v>
      </c>
      <c r="AF108" s="98">
        <f t="shared" si="37"/>
        <v>0</v>
      </c>
      <c r="AG108" s="98">
        <f t="shared" si="38"/>
        <v>0</v>
      </c>
      <c r="AH108" s="98"/>
      <c r="AI108" s="98"/>
      <c r="AJ108" s="98"/>
      <c r="AK108" s="98"/>
      <c r="AL108" s="98"/>
    </row>
    <row r="109" spans="1:38" x14ac:dyDescent="0.25">
      <c r="A109" s="115"/>
      <c r="B109" s="24" t="s">
        <v>65</v>
      </c>
      <c r="C109" s="151">
        <f>+'[2]Chart book'!C70</f>
        <v>61176.953846500008</v>
      </c>
      <c r="D109" s="151">
        <f>+'[2]Chart book'!D70</f>
        <v>3825</v>
      </c>
      <c r="E109" s="151">
        <f>+'[2]Chart book'!E70</f>
        <v>33369.472177999996</v>
      </c>
      <c r="F109" s="151">
        <f>+'[2]Chart book'!F70</f>
        <v>21700.5</v>
      </c>
      <c r="G109" s="151">
        <f>+'[2]Chart book'!G70</f>
        <v>8235.9276874999996</v>
      </c>
      <c r="H109" s="151">
        <f>+'[2]Chart book'!H70</f>
        <v>128307.853712</v>
      </c>
      <c r="P109">
        <v>61176.953846500008</v>
      </c>
      <c r="Q109">
        <v>3825</v>
      </c>
      <c r="R109">
        <v>33369.472177999996</v>
      </c>
      <c r="S109">
        <v>21700.5</v>
      </c>
      <c r="T109">
        <v>8235.9276874999996</v>
      </c>
      <c r="U109">
        <v>128307.853712</v>
      </c>
      <c r="AB109" s="98">
        <f t="shared" si="33"/>
        <v>0</v>
      </c>
      <c r="AC109" s="98">
        <f t="shared" si="34"/>
        <v>0</v>
      </c>
      <c r="AD109" s="98">
        <f t="shared" si="35"/>
        <v>0</v>
      </c>
      <c r="AE109" s="98">
        <f t="shared" si="36"/>
        <v>0</v>
      </c>
      <c r="AF109" s="98">
        <f t="shared" si="37"/>
        <v>0</v>
      </c>
      <c r="AG109" s="98">
        <f t="shared" si="38"/>
        <v>0</v>
      </c>
      <c r="AH109" s="98"/>
      <c r="AI109" s="98"/>
      <c r="AJ109" s="98"/>
      <c r="AK109" s="98"/>
      <c r="AL109" s="98"/>
    </row>
    <row r="110" spans="1:38" x14ac:dyDescent="0.25">
      <c r="A110" s="115"/>
      <c r="B110" s="24" t="s">
        <v>66</v>
      </c>
      <c r="C110" s="151">
        <f>+'[2]Chart book'!C71</f>
        <v>85535.595032500001</v>
      </c>
      <c r="D110" s="151">
        <f>+'[2]Chart book'!D71</f>
        <v>425</v>
      </c>
      <c r="E110" s="151">
        <f>+'[2]Chart book'!E71</f>
        <v>10335.580728000001</v>
      </c>
      <c r="F110" s="151">
        <f>+'[2]Chart book'!F71</f>
        <v>12308.25</v>
      </c>
      <c r="G110" s="151">
        <f>+'[2]Chart book'!G71</f>
        <v>9227.3418821875021</v>
      </c>
      <c r="H110" s="151">
        <f>+'[2]Chart book'!H71</f>
        <v>117831.76764268751</v>
      </c>
      <c r="P110">
        <v>85535.595032500001</v>
      </c>
      <c r="Q110">
        <v>425</v>
      </c>
      <c r="R110">
        <v>10335.580728000001</v>
      </c>
      <c r="S110">
        <v>12308.25</v>
      </c>
      <c r="T110">
        <v>9227.3418821875021</v>
      </c>
      <c r="U110">
        <v>117831.76764268751</v>
      </c>
      <c r="AB110" s="98">
        <f t="shared" si="33"/>
        <v>0</v>
      </c>
      <c r="AC110" s="98">
        <f t="shared" si="34"/>
        <v>0</v>
      </c>
      <c r="AD110" s="98">
        <f t="shared" si="35"/>
        <v>0</v>
      </c>
      <c r="AE110" s="98">
        <f t="shared" si="36"/>
        <v>0</v>
      </c>
      <c r="AF110" s="98">
        <f t="shared" si="37"/>
        <v>0</v>
      </c>
      <c r="AG110" s="98">
        <f t="shared" si="38"/>
        <v>0</v>
      </c>
      <c r="AH110" s="98"/>
      <c r="AI110" s="98"/>
      <c r="AJ110" s="98"/>
      <c r="AK110" s="98"/>
      <c r="AL110" s="98"/>
    </row>
    <row r="111" spans="1:38" x14ac:dyDescent="0.25">
      <c r="A111" s="115"/>
      <c r="B111" s="24" t="s">
        <v>67</v>
      </c>
      <c r="C111" s="151">
        <f>+'[2]Chart book'!C72</f>
        <v>3262.4219999999996</v>
      </c>
      <c r="D111" s="151">
        <f>+'[2]Chart book'!D72</f>
        <v>300</v>
      </c>
      <c r="E111" s="151">
        <f>+'[2]Chart book'!E72</f>
        <v>2072.5521604</v>
      </c>
      <c r="F111" s="151">
        <f>+'[2]Chart book'!F72</f>
        <v>9785</v>
      </c>
      <c r="G111" s="151">
        <f>+'[2]Chart book'!G72</f>
        <v>11352.565544999999</v>
      </c>
      <c r="H111" s="151">
        <f>+'[2]Chart book'!H72</f>
        <v>26772.539705399999</v>
      </c>
      <c r="P111">
        <v>3262.4219999999996</v>
      </c>
      <c r="Q111">
        <v>300</v>
      </c>
      <c r="R111">
        <v>2072.5521604</v>
      </c>
      <c r="S111">
        <v>9785</v>
      </c>
      <c r="T111">
        <v>11352.565544999999</v>
      </c>
      <c r="U111">
        <v>26772.539705399999</v>
      </c>
      <c r="AB111" s="98">
        <f t="shared" si="33"/>
        <v>0</v>
      </c>
      <c r="AC111" s="98">
        <f t="shared" si="34"/>
        <v>0</v>
      </c>
      <c r="AD111" s="98">
        <f t="shared" si="35"/>
        <v>0</v>
      </c>
      <c r="AE111" s="98">
        <f t="shared" si="36"/>
        <v>0</v>
      </c>
      <c r="AF111" s="98">
        <f t="shared" si="37"/>
        <v>0</v>
      </c>
      <c r="AG111" s="98">
        <f t="shared" si="38"/>
        <v>0</v>
      </c>
      <c r="AH111" s="98"/>
      <c r="AI111" s="98"/>
      <c r="AJ111" s="98"/>
      <c r="AK111" s="98"/>
      <c r="AL111" s="98"/>
    </row>
    <row r="112" spans="1:38" x14ac:dyDescent="0.25">
      <c r="A112" s="115"/>
      <c r="B112" s="24" t="s">
        <v>68</v>
      </c>
      <c r="C112" s="151">
        <f>+'[2]Chart book'!C73</f>
        <v>36449.224587000004</v>
      </c>
      <c r="D112" s="151">
        <f>+'[2]Chart book'!D73</f>
        <v>3400</v>
      </c>
      <c r="E112" s="151">
        <f>+'[2]Chart book'!E73</f>
        <v>20680.747721</v>
      </c>
      <c r="F112" s="151">
        <f>+'[2]Chart book'!F73</f>
        <v>12572.75</v>
      </c>
      <c r="G112" s="151">
        <f>+'[2]Chart book'!G73</f>
        <v>6488.9779699999999</v>
      </c>
      <c r="H112" s="151">
        <f>+'[2]Chart book'!H73</f>
        <v>79591.700278000004</v>
      </c>
      <c r="P112">
        <v>36449.224587000004</v>
      </c>
      <c r="Q112">
        <v>3400</v>
      </c>
      <c r="R112">
        <v>20680.747721</v>
      </c>
      <c r="S112">
        <v>12572.75</v>
      </c>
      <c r="T112">
        <v>6488.9779699999999</v>
      </c>
      <c r="U112">
        <v>79591.700278000004</v>
      </c>
      <c r="AB112" s="98">
        <f t="shared" si="33"/>
        <v>0</v>
      </c>
      <c r="AC112" s="98">
        <f t="shared" si="34"/>
        <v>0</v>
      </c>
      <c r="AD112" s="98">
        <f t="shared" si="35"/>
        <v>0</v>
      </c>
      <c r="AE112" s="98">
        <f t="shared" si="36"/>
        <v>0</v>
      </c>
      <c r="AF112" s="98">
        <f t="shared" si="37"/>
        <v>0</v>
      </c>
      <c r="AG112" s="98">
        <f t="shared" si="38"/>
        <v>0</v>
      </c>
      <c r="AH112" s="98"/>
      <c r="AI112" s="98"/>
      <c r="AJ112" s="98"/>
      <c r="AK112" s="98"/>
      <c r="AL112" s="98"/>
    </row>
    <row r="113" spans="1:38" x14ac:dyDescent="0.25">
      <c r="A113" s="115"/>
      <c r="B113" s="24" t="s">
        <v>69</v>
      </c>
      <c r="C113" s="151">
        <f>+'[2]Chart book'!C74</f>
        <v>22001.6875</v>
      </c>
      <c r="D113" s="151">
        <f>+'[2]Chart book'!D74</f>
        <v>0</v>
      </c>
      <c r="E113" s="151">
        <f>+'[2]Chart book'!E74</f>
        <v>0</v>
      </c>
      <c r="F113" s="151">
        <f>+'[2]Chart book'!F74</f>
        <v>0</v>
      </c>
      <c r="G113" s="151">
        <f>+'[2]Chart book'!G74</f>
        <v>0</v>
      </c>
      <c r="H113" s="151">
        <f>+'[2]Chart book'!H74</f>
        <v>22001.6875</v>
      </c>
      <c r="P113">
        <v>22001.6875</v>
      </c>
      <c r="Q113">
        <v>0</v>
      </c>
      <c r="R113">
        <v>0</v>
      </c>
      <c r="S113">
        <v>0</v>
      </c>
      <c r="T113">
        <v>0</v>
      </c>
      <c r="U113">
        <v>22001.6875</v>
      </c>
      <c r="AB113" s="98">
        <f t="shared" si="33"/>
        <v>0</v>
      </c>
      <c r="AC113" s="98">
        <f t="shared" si="34"/>
        <v>0</v>
      </c>
      <c r="AD113" s="98">
        <f t="shared" si="35"/>
        <v>0</v>
      </c>
      <c r="AE113" s="98">
        <f t="shared" si="36"/>
        <v>0</v>
      </c>
      <c r="AF113" s="98">
        <f t="shared" si="37"/>
        <v>0</v>
      </c>
      <c r="AG113" s="98">
        <f t="shared" si="38"/>
        <v>0</v>
      </c>
      <c r="AH113" s="98"/>
      <c r="AI113" s="98"/>
      <c r="AJ113" s="98"/>
      <c r="AK113" s="98"/>
      <c r="AL113" s="98"/>
    </row>
    <row r="114" spans="1:38" x14ac:dyDescent="0.25">
      <c r="A114" s="115"/>
      <c r="B114" s="24" t="s">
        <v>70</v>
      </c>
      <c r="C114" s="151">
        <f>+'[2]Chart book'!C75</f>
        <v>3751.2548500000003</v>
      </c>
      <c r="D114" s="151">
        <f>+'[2]Chart book'!D75</f>
        <v>0</v>
      </c>
      <c r="E114" s="151">
        <f>+'[2]Chart book'!E75</f>
        <v>0</v>
      </c>
      <c r="F114" s="151">
        <f>+'[2]Chart book'!F75</f>
        <v>0</v>
      </c>
      <c r="G114" s="151">
        <f>+'[2]Chart book'!G75</f>
        <v>0</v>
      </c>
      <c r="H114" s="151">
        <f>+'[2]Chart book'!H75</f>
        <v>3751.2548500000003</v>
      </c>
      <c r="P114">
        <v>3751.2548500000003</v>
      </c>
      <c r="Q114">
        <v>0</v>
      </c>
      <c r="R114">
        <v>0</v>
      </c>
      <c r="S114">
        <v>0</v>
      </c>
      <c r="T114">
        <v>0</v>
      </c>
      <c r="U114">
        <v>3751.2548500000003</v>
      </c>
      <c r="AB114" s="98">
        <f t="shared" si="33"/>
        <v>0</v>
      </c>
      <c r="AC114" s="98">
        <f t="shared" si="34"/>
        <v>0</v>
      </c>
      <c r="AD114" s="98">
        <f t="shared" si="35"/>
        <v>0</v>
      </c>
      <c r="AE114" s="98">
        <f t="shared" si="36"/>
        <v>0</v>
      </c>
      <c r="AF114" s="98">
        <f t="shared" si="37"/>
        <v>0</v>
      </c>
      <c r="AG114" s="98">
        <f t="shared" si="38"/>
        <v>0</v>
      </c>
      <c r="AH114" s="98"/>
      <c r="AI114" s="98"/>
      <c r="AJ114" s="98"/>
      <c r="AK114" s="98"/>
      <c r="AL114" s="98"/>
    </row>
    <row r="115" spans="1:38" x14ac:dyDescent="0.25">
      <c r="A115" s="115"/>
      <c r="B115" s="24" t="s">
        <v>71</v>
      </c>
      <c r="C115" s="151">
        <f>+'[2]Chart book'!C76</f>
        <v>212177.137816</v>
      </c>
      <c r="D115" s="151">
        <f>+'[2]Chart book'!D76</f>
        <v>7950</v>
      </c>
      <c r="E115" s="151">
        <f>+'[2]Chart book'!E76</f>
        <v>81502.83810339999</v>
      </c>
      <c r="F115" s="151">
        <f>+'[2]Chart book'!F76</f>
        <v>56366.5</v>
      </c>
      <c r="G115" s="151">
        <f>+'[2]Chart book'!G76</f>
        <v>35304.813084687499</v>
      </c>
      <c r="H115" s="151">
        <f>+'[2]Chart book'!H76</f>
        <v>393301.28900408756</v>
      </c>
      <c r="P115">
        <v>212177.137816</v>
      </c>
      <c r="Q115">
        <v>7950</v>
      </c>
      <c r="R115">
        <v>81502.83810339999</v>
      </c>
      <c r="S115">
        <v>56366.5</v>
      </c>
      <c r="T115">
        <v>35304.813084687499</v>
      </c>
      <c r="U115">
        <v>393301.28900408756</v>
      </c>
      <c r="AB115" s="98">
        <f t="shared" si="33"/>
        <v>0</v>
      </c>
      <c r="AC115" s="98">
        <f t="shared" si="34"/>
        <v>0</v>
      </c>
      <c r="AD115" s="98">
        <f t="shared" si="35"/>
        <v>0</v>
      </c>
      <c r="AE115" s="98">
        <f t="shared" si="36"/>
        <v>0</v>
      </c>
      <c r="AF115" s="98">
        <f t="shared" si="37"/>
        <v>0</v>
      </c>
      <c r="AG115" s="98">
        <f t="shared" si="38"/>
        <v>0</v>
      </c>
      <c r="AH115" s="98"/>
      <c r="AI115" s="98"/>
      <c r="AJ115" s="98"/>
      <c r="AK115" s="98"/>
      <c r="AL115" s="98"/>
    </row>
    <row r="116" spans="1:38" x14ac:dyDescent="0.25">
      <c r="A116" s="115"/>
      <c r="B116" s="24" t="s">
        <v>72</v>
      </c>
      <c r="C116" s="151">
        <f>+'[2]Chart book'!C80</f>
        <v>350790.13305555249</v>
      </c>
      <c r="D116" s="151">
        <f>+'[2]Chart book'!D80</f>
        <v>12054.099871753153</v>
      </c>
      <c r="E116" s="151">
        <f>+'[2]Chart book'!E80</f>
        <v>148290.93932175511</v>
      </c>
      <c r="F116" s="151">
        <f>+'[2]Chart book'!F80</f>
        <v>142302.94640472019</v>
      </c>
      <c r="G116" s="151">
        <f>+'[2]Chart book'!G80</f>
        <v>85250.990691900937</v>
      </c>
      <c r="H116" s="151">
        <f>+'[2]Chart book'!H80</f>
        <v>738689.10934568197</v>
      </c>
      <c r="P116">
        <v>350790.13305555249</v>
      </c>
      <c r="Q116">
        <v>12054.099871753153</v>
      </c>
      <c r="R116">
        <v>148290.93932175511</v>
      </c>
      <c r="S116">
        <v>142302.94640472019</v>
      </c>
      <c r="T116">
        <v>85250.990691900937</v>
      </c>
      <c r="U116">
        <v>738689.10934568197</v>
      </c>
      <c r="AB116" s="98">
        <f t="shared" si="33"/>
        <v>0</v>
      </c>
      <c r="AC116" s="98">
        <f t="shared" si="34"/>
        <v>0</v>
      </c>
      <c r="AD116" s="98">
        <f t="shared" si="35"/>
        <v>0</v>
      </c>
      <c r="AE116" s="98">
        <f t="shared" si="36"/>
        <v>0</v>
      </c>
      <c r="AF116" s="98">
        <f t="shared" si="37"/>
        <v>0</v>
      </c>
      <c r="AG116" s="98">
        <f t="shared" si="38"/>
        <v>0</v>
      </c>
      <c r="AH116" s="98"/>
      <c r="AI116" s="98"/>
      <c r="AJ116" s="98"/>
      <c r="AK116" s="98"/>
      <c r="AL116" s="98"/>
    </row>
    <row r="117" spans="1:38" x14ac:dyDescent="0.25">
      <c r="A117" s="115"/>
      <c r="AB117" s="98"/>
      <c r="AC117" s="98"/>
      <c r="AD117" s="98"/>
      <c r="AE117" s="98"/>
      <c r="AF117" s="98"/>
      <c r="AG117" s="98"/>
      <c r="AH117" s="98"/>
      <c r="AI117" s="98"/>
      <c r="AJ117" s="98"/>
      <c r="AK117" s="98"/>
      <c r="AL117" s="98"/>
    </row>
    <row r="118" spans="1:38" ht="21" x14ac:dyDescent="0.35">
      <c r="A118" s="114">
        <f>+A98+1</f>
        <v>13</v>
      </c>
      <c r="B118" s="50" t="s">
        <v>90</v>
      </c>
      <c r="AB118" s="98"/>
      <c r="AC118" s="98"/>
      <c r="AD118" s="98"/>
      <c r="AE118" s="98"/>
      <c r="AF118" s="98"/>
      <c r="AG118" s="98"/>
      <c r="AH118" s="98"/>
      <c r="AI118" s="98"/>
      <c r="AJ118" s="98"/>
      <c r="AK118" s="98"/>
      <c r="AL118" s="98"/>
    </row>
    <row r="119" spans="1:38" x14ac:dyDescent="0.25">
      <c r="A119" s="115"/>
      <c r="B119" s="26" t="s">
        <v>74</v>
      </c>
      <c r="C119" s="78" t="s">
        <v>75</v>
      </c>
      <c r="D119" s="80">
        <v>1</v>
      </c>
      <c r="E119" s="80">
        <v>2</v>
      </c>
      <c r="F119" s="80">
        <v>3</v>
      </c>
      <c r="G119" s="80">
        <v>4</v>
      </c>
      <c r="H119" s="81"/>
      <c r="AB119" s="98"/>
      <c r="AC119" s="98"/>
      <c r="AD119" s="98"/>
      <c r="AE119" s="98"/>
      <c r="AF119" s="98"/>
      <c r="AG119" s="98"/>
      <c r="AH119" s="98"/>
      <c r="AI119" s="98"/>
      <c r="AJ119" s="98"/>
      <c r="AK119" s="98"/>
      <c r="AL119" s="98"/>
    </row>
    <row r="120" spans="1:38" ht="25.5" x14ac:dyDescent="0.25">
      <c r="A120" s="115"/>
      <c r="B120" s="26"/>
      <c r="C120" s="26"/>
      <c r="D120" s="80" t="s">
        <v>76</v>
      </c>
      <c r="E120" s="80" t="s">
        <v>77</v>
      </c>
      <c r="F120" s="80" t="s">
        <v>78</v>
      </c>
      <c r="G120" s="80" t="s">
        <v>79</v>
      </c>
      <c r="H120" s="82" t="s">
        <v>48</v>
      </c>
      <c r="AB120" s="98"/>
      <c r="AC120" s="98"/>
      <c r="AD120" s="98"/>
      <c r="AE120" s="98"/>
      <c r="AF120" s="98"/>
      <c r="AG120" s="98"/>
      <c r="AH120" s="98"/>
      <c r="AI120" s="98"/>
      <c r="AJ120" s="98"/>
      <c r="AK120" s="98"/>
      <c r="AL120" s="98"/>
    </row>
    <row r="121" spans="1:38" x14ac:dyDescent="0.25">
      <c r="A121" s="115"/>
      <c r="B121" s="76" t="s">
        <v>80</v>
      </c>
      <c r="C121" s="76" t="s">
        <v>215</v>
      </c>
      <c r="D121" s="153">
        <f>+'[4]Outputs to Chartbook'!D18</f>
        <v>10</v>
      </c>
      <c r="E121" s="153">
        <f>+'[4]Outputs to Chartbook'!E18</f>
        <v>20</v>
      </c>
      <c r="F121" s="153">
        <f>+'[4]Outputs to Chartbook'!F18</f>
        <v>50</v>
      </c>
      <c r="G121" s="153">
        <f>+'[4]Outputs to Chartbook'!G18</f>
        <v>30</v>
      </c>
      <c r="H121" s="153">
        <f>+'[4]Outputs to Chartbook'!H18</f>
        <v>110</v>
      </c>
      <c r="Q121">
        <v>10</v>
      </c>
      <c r="R121">
        <v>20</v>
      </c>
      <c r="S121">
        <v>50</v>
      </c>
      <c r="T121">
        <v>30</v>
      </c>
      <c r="U121">
        <v>110</v>
      </c>
      <c r="AB121" s="98"/>
      <c r="AC121" s="98">
        <f t="shared" ref="AC121:AC124" si="39">--(Q121&lt;&gt;D121)</f>
        <v>0</v>
      </c>
      <c r="AD121" s="98">
        <f t="shared" ref="AD121:AD124" si="40">--(R121&lt;&gt;E121)</f>
        <v>0</v>
      </c>
      <c r="AE121" s="98">
        <f t="shared" ref="AE121:AE124" si="41">--(S121&lt;&gt;F121)</f>
        <v>0</v>
      </c>
      <c r="AF121" s="98">
        <f t="shared" ref="AF121:AF124" si="42">--(T121&lt;&gt;G121)</f>
        <v>0</v>
      </c>
      <c r="AG121" s="98">
        <f t="shared" ref="AG121:AG124" si="43">--(U121&lt;&gt;H121)</f>
        <v>0</v>
      </c>
      <c r="AH121" s="98"/>
      <c r="AI121" s="98"/>
      <c r="AJ121" s="98"/>
      <c r="AK121" s="98"/>
      <c r="AL121" s="98"/>
    </row>
    <row r="122" spans="1:38" x14ac:dyDescent="0.25">
      <c r="A122" s="115"/>
      <c r="B122" s="76" t="s">
        <v>81</v>
      </c>
      <c r="C122" s="76" t="s">
        <v>216</v>
      </c>
      <c r="D122" s="153">
        <f>+'[4]Outputs to Chartbook'!D19</f>
        <v>11</v>
      </c>
      <c r="E122" s="153">
        <f>+'[4]Outputs to Chartbook'!E19</f>
        <v>23</v>
      </c>
      <c r="F122" s="153">
        <f>+'[4]Outputs to Chartbook'!F19</f>
        <v>58</v>
      </c>
      <c r="G122" s="153">
        <f>+'[4]Outputs to Chartbook'!G19</f>
        <v>33</v>
      </c>
      <c r="H122" s="153">
        <f>+'[4]Outputs to Chartbook'!H19</f>
        <v>125</v>
      </c>
      <c r="Q122">
        <v>11</v>
      </c>
      <c r="R122">
        <v>23</v>
      </c>
      <c r="S122">
        <v>58</v>
      </c>
      <c r="T122">
        <v>33</v>
      </c>
      <c r="U122">
        <v>125</v>
      </c>
      <c r="AB122" s="98"/>
      <c r="AC122" s="98">
        <f t="shared" si="39"/>
        <v>0</v>
      </c>
      <c r="AD122" s="98">
        <f t="shared" si="40"/>
        <v>0</v>
      </c>
      <c r="AE122" s="98">
        <f t="shared" si="41"/>
        <v>0</v>
      </c>
      <c r="AF122" s="98">
        <f t="shared" si="42"/>
        <v>0</v>
      </c>
      <c r="AG122" s="98">
        <f t="shared" si="43"/>
        <v>0</v>
      </c>
      <c r="AH122" s="98"/>
      <c r="AI122" s="98"/>
      <c r="AJ122" s="98"/>
      <c r="AK122" s="98"/>
      <c r="AL122" s="98"/>
    </row>
    <row r="123" spans="1:38" x14ac:dyDescent="0.25">
      <c r="A123" s="115"/>
      <c r="B123" s="76" t="s">
        <v>82</v>
      </c>
      <c r="C123" s="76" t="s">
        <v>217</v>
      </c>
      <c r="D123" s="153">
        <f>+'[4]Outputs to Chartbook'!D20</f>
        <v>100</v>
      </c>
      <c r="E123" s="153">
        <f>+'[4]Outputs to Chartbook'!E20</f>
        <v>101</v>
      </c>
      <c r="F123" s="153">
        <f>+'[4]Outputs to Chartbook'!F20</f>
        <v>102</v>
      </c>
      <c r="G123" s="153">
        <f>+'[4]Outputs to Chartbook'!G20</f>
        <v>103</v>
      </c>
      <c r="H123" s="153">
        <f>+'[4]Outputs to Chartbook'!H20</f>
        <v>0</v>
      </c>
      <c r="Q123">
        <v>100</v>
      </c>
      <c r="R123">
        <v>101</v>
      </c>
      <c r="S123">
        <v>102</v>
      </c>
      <c r="T123">
        <v>103</v>
      </c>
      <c r="U123">
        <v>0</v>
      </c>
      <c r="AB123" s="98"/>
      <c r="AC123" s="98">
        <f t="shared" si="39"/>
        <v>0</v>
      </c>
      <c r="AD123" s="98">
        <f t="shared" si="40"/>
        <v>0</v>
      </c>
      <c r="AE123" s="98">
        <f t="shared" si="41"/>
        <v>0</v>
      </c>
      <c r="AF123" s="98">
        <f t="shared" si="42"/>
        <v>0</v>
      </c>
      <c r="AG123" s="98">
        <f t="shared" si="43"/>
        <v>0</v>
      </c>
      <c r="AH123" s="98"/>
      <c r="AI123" s="98"/>
      <c r="AJ123" s="98"/>
      <c r="AK123" s="98"/>
      <c r="AL123" s="98"/>
    </row>
    <row r="124" spans="1:38" x14ac:dyDescent="0.25">
      <c r="A124" s="115"/>
      <c r="B124" s="76" t="s">
        <v>83</v>
      </c>
      <c r="C124" s="76" t="s">
        <v>218</v>
      </c>
      <c r="D124" s="153">
        <f>+'[4]Outputs to Chartbook'!D21</f>
        <v>103</v>
      </c>
      <c r="E124" s="153">
        <f>+'[4]Outputs to Chartbook'!E21</f>
        <v>104</v>
      </c>
      <c r="F124" s="153">
        <f>+'[4]Outputs to Chartbook'!F21</f>
        <v>105</v>
      </c>
      <c r="G124" s="153">
        <f>+'[4]Outputs to Chartbook'!G21</f>
        <v>106</v>
      </c>
      <c r="H124" s="153">
        <f>+'[4]Outputs to Chartbook'!H21</f>
        <v>0</v>
      </c>
      <c r="J124" s="1"/>
      <c r="Q124">
        <v>103</v>
      </c>
      <c r="R124">
        <v>104</v>
      </c>
      <c r="S124">
        <v>105</v>
      </c>
      <c r="T124">
        <v>106</v>
      </c>
      <c r="U124">
        <v>0</v>
      </c>
      <c r="AB124" s="98"/>
      <c r="AC124" s="98">
        <f t="shared" si="39"/>
        <v>0</v>
      </c>
      <c r="AD124" s="98">
        <f t="shared" si="40"/>
        <v>0</v>
      </c>
      <c r="AE124" s="98">
        <f t="shared" si="41"/>
        <v>0</v>
      </c>
      <c r="AF124" s="98">
        <f t="shared" si="42"/>
        <v>0</v>
      </c>
      <c r="AG124" s="98">
        <f t="shared" si="43"/>
        <v>0</v>
      </c>
      <c r="AH124" s="98"/>
      <c r="AI124" s="98"/>
      <c r="AJ124" s="98"/>
      <c r="AK124" s="98"/>
      <c r="AL124" s="98"/>
    </row>
    <row r="125" spans="1:38" x14ac:dyDescent="0.25">
      <c r="A125" s="115"/>
      <c r="B125" s="76"/>
      <c r="C125" s="76"/>
      <c r="D125" s="154"/>
      <c r="E125" s="154"/>
      <c r="F125" s="154"/>
      <c r="G125" s="154"/>
      <c r="H125" s="154"/>
      <c r="AB125" s="98"/>
      <c r="AC125" s="98"/>
      <c r="AD125" s="98"/>
      <c r="AE125" s="98"/>
      <c r="AF125" s="98"/>
      <c r="AG125" s="98"/>
      <c r="AH125" s="98"/>
      <c r="AI125" s="98"/>
      <c r="AJ125" s="98"/>
      <c r="AK125" s="98"/>
      <c r="AL125" s="98"/>
    </row>
    <row r="126" spans="1:38" x14ac:dyDescent="0.25">
      <c r="A126" s="115"/>
      <c r="B126" s="76" t="s">
        <v>84</v>
      </c>
      <c r="C126" s="76" t="s">
        <v>219</v>
      </c>
      <c r="D126" s="155">
        <f>+'[4]Outputs to Chartbook'!D23</f>
        <v>9.0999999999999998E-2</v>
      </c>
      <c r="E126" s="155">
        <f>+'[4]Outputs to Chartbook'!E23</f>
        <v>0.182</v>
      </c>
      <c r="F126" s="155">
        <f>+'[4]Outputs to Chartbook'!F23</f>
        <v>0.45500000000000002</v>
      </c>
      <c r="G126" s="155">
        <f>+'[4]Outputs to Chartbook'!G23</f>
        <v>0.27300000000000002</v>
      </c>
      <c r="H126" s="153">
        <f>+'[4]Outputs to Chartbook'!H23</f>
        <v>0</v>
      </c>
      <c r="Q126">
        <v>9.0999999999999998E-2</v>
      </c>
      <c r="R126">
        <v>0.182</v>
      </c>
      <c r="S126">
        <v>0.45500000000000002</v>
      </c>
      <c r="T126">
        <v>0.27300000000000002</v>
      </c>
      <c r="U126">
        <v>0</v>
      </c>
      <c r="AB126" s="98"/>
      <c r="AC126" s="98">
        <f t="shared" ref="AC126:AC130" si="44">--(Q126&lt;&gt;D126)</f>
        <v>0</v>
      </c>
      <c r="AD126" s="98">
        <f t="shared" ref="AD126:AD130" si="45">--(R126&lt;&gt;E126)</f>
        <v>0</v>
      </c>
      <c r="AE126" s="98">
        <f t="shared" ref="AE126:AE130" si="46">--(S126&lt;&gt;F126)</f>
        <v>0</v>
      </c>
      <c r="AF126" s="98">
        <f t="shared" ref="AF126:AF130" si="47">--(T126&lt;&gt;G126)</f>
        <v>0</v>
      </c>
      <c r="AG126" s="98">
        <f t="shared" ref="AG126:AG130" si="48">--(U126&lt;&gt;H126)</f>
        <v>0</v>
      </c>
      <c r="AH126" s="98"/>
      <c r="AI126" s="98"/>
      <c r="AJ126" s="98"/>
      <c r="AK126" s="98"/>
      <c r="AL126" s="98"/>
    </row>
    <row r="127" spans="1:38" x14ac:dyDescent="0.25">
      <c r="A127" s="115"/>
      <c r="B127" s="76" t="s">
        <v>85</v>
      </c>
      <c r="C127" s="76" t="s">
        <v>220</v>
      </c>
      <c r="D127" s="153">
        <f>+'[4]Outputs to Chartbook'!D24</f>
        <v>0.109</v>
      </c>
      <c r="E127" s="153">
        <f>+'[4]Outputs to Chartbook'!E24</f>
        <v>0.216</v>
      </c>
      <c r="F127" s="153">
        <f>+'[4]Outputs to Chartbook'!F24</f>
        <v>0.55200000000000005</v>
      </c>
      <c r="G127" s="153">
        <f>+'[4]Outputs to Chartbook'!G24</f>
        <v>0.31</v>
      </c>
      <c r="H127" s="153">
        <f>+'[4]Outputs to Chartbook'!H24</f>
        <v>0</v>
      </c>
      <c r="Q127">
        <v>0.109</v>
      </c>
      <c r="R127">
        <v>0.216</v>
      </c>
      <c r="S127">
        <v>0.55200000000000005</v>
      </c>
      <c r="T127">
        <v>0.31</v>
      </c>
      <c r="U127">
        <v>0</v>
      </c>
      <c r="AB127" s="98"/>
      <c r="AC127" s="98">
        <f t="shared" si="44"/>
        <v>0</v>
      </c>
      <c r="AD127" s="98">
        <f t="shared" si="45"/>
        <v>0</v>
      </c>
      <c r="AE127" s="98">
        <f t="shared" si="46"/>
        <v>0</v>
      </c>
      <c r="AF127" s="98">
        <f t="shared" si="47"/>
        <v>0</v>
      </c>
      <c r="AG127" s="98">
        <f t="shared" si="48"/>
        <v>0</v>
      </c>
      <c r="AH127" s="98"/>
      <c r="AI127" s="98"/>
      <c r="AJ127" s="98"/>
      <c r="AK127" s="98"/>
      <c r="AL127" s="98"/>
    </row>
    <row r="128" spans="1:38" x14ac:dyDescent="0.25">
      <c r="A128" s="115"/>
      <c r="B128" s="76" t="s">
        <v>86</v>
      </c>
      <c r="C128" s="76" t="s">
        <v>221</v>
      </c>
      <c r="D128" s="153">
        <f>+'[4]Outputs to Chartbook'!D25</f>
        <v>0.1</v>
      </c>
      <c r="E128" s="153">
        <f>+'[4]Outputs to Chartbook'!E25</f>
        <v>0.19800000000000001</v>
      </c>
      <c r="F128" s="153">
        <f>+'[4]Outputs to Chartbook'!F25</f>
        <v>0.49</v>
      </c>
      <c r="G128" s="153">
        <f>+'[4]Outputs to Chartbook'!G25</f>
        <v>0.28999999999999998</v>
      </c>
      <c r="H128" s="153">
        <f>+'[4]Outputs to Chartbook'!H25</f>
        <v>0</v>
      </c>
      <c r="Q128">
        <v>0.1</v>
      </c>
      <c r="R128">
        <v>0.19800000000000001</v>
      </c>
      <c r="S128">
        <v>0.49</v>
      </c>
      <c r="T128">
        <v>0.28999999999999998</v>
      </c>
      <c r="U128">
        <v>0</v>
      </c>
      <c r="AB128" s="98"/>
      <c r="AC128" s="98">
        <f t="shared" si="44"/>
        <v>0</v>
      </c>
      <c r="AD128" s="98">
        <f t="shared" si="45"/>
        <v>0</v>
      </c>
      <c r="AE128" s="98">
        <f t="shared" si="46"/>
        <v>0</v>
      </c>
      <c r="AF128" s="98">
        <f t="shared" si="47"/>
        <v>0</v>
      </c>
      <c r="AG128" s="98">
        <f t="shared" si="48"/>
        <v>0</v>
      </c>
      <c r="AH128" s="98"/>
      <c r="AI128" s="98"/>
      <c r="AJ128" s="98"/>
      <c r="AK128" s="98"/>
      <c r="AL128" s="98"/>
    </row>
    <row r="129" spans="1:38" x14ac:dyDescent="0.25">
      <c r="A129" s="115"/>
      <c r="B129" s="76" t="s">
        <v>87</v>
      </c>
      <c r="C129" s="76" t="s">
        <v>222</v>
      </c>
      <c r="D129" s="153">
        <f>+'[4]Outputs to Chartbook'!D26</f>
        <v>1.087</v>
      </c>
      <c r="E129" s="153">
        <f>+'[4]Outputs to Chartbook'!E26</f>
        <v>1.093</v>
      </c>
      <c r="F129" s="153">
        <f>+'[4]Outputs to Chartbook'!F26</f>
        <v>1.127</v>
      </c>
      <c r="G129" s="153">
        <f>+'[4]Outputs to Chartbook'!G26</f>
        <v>1.069</v>
      </c>
      <c r="H129" s="153">
        <f>+'[4]Outputs to Chartbook'!H26</f>
        <v>0</v>
      </c>
      <c r="Q129">
        <v>1.087</v>
      </c>
      <c r="R129">
        <v>1.093</v>
      </c>
      <c r="S129">
        <v>1.127</v>
      </c>
      <c r="T129">
        <v>1.069</v>
      </c>
      <c r="U129">
        <v>0</v>
      </c>
      <c r="AB129" s="98"/>
      <c r="AC129" s="98">
        <f t="shared" si="44"/>
        <v>0</v>
      </c>
      <c r="AD129" s="98">
        <f t="shared" si="45"/>
        <v>0</v>
      </c>
      <c r="AE129" s="98">
        <f t="shared" si="46"/>
        <v>0</v>
      </c>
      <c r="AF129" s="98">
        <f t="shared" si="47"/>
        <v>0</v>
      </c>
      <c r="AG129" s="98">
        <f t="shared" si="48"/>
        <v>0</v>
      </c>
      <c r="AH129" s="98"/>
      <c r="AI129" s="98"/>
      <c r="AJ129" s="98"/>
      <c r="AK129" s="98"/>
      <c r="AL129" s="98"/>
    </row>
    <row r="130" spans="1:38" ht="30" x14ac:dyDescent="0.25">
      <c r="A130" s="115"/>
      <c r="B130" s="77" t="s">
        <v>88</v>
      </c>
      <c r="C130" s="77" t="s">
        <v>223</v>
      </c>
      <c r="D130" s="153">
        <f>+'[4]Outputs to Chartbook'!D27</f>
        <v>9.9000000000000005E-2</v>
      </c>
      <c r="E130" s="153">
        <f>+'[4]Outputs to Chartbook'!E27</f>
        <v>0.19900000000000001</v>
      </c>
      <c r="F130" s="153">
        <f>+'[4]Outputs to Chartbook'!F27</f>
        <v>0.51200000000000001</v>
      </c>
      <c r="G130" s="153">
        <f>+'[4]Outputs to Chartbook'!G27</f>
        <v>0.29199999999999998</v>
      </c>
      <c r="H130" s="153">
        <f>+'[4]Outputs to Chartbook'!H27</f>
        <v>1.101</v>
      </c>
      <c r="Q130">
        <v>9.9000000000000005E-2</v>
      </c>
      <c r="R130">
        <v>0.19900000000000001</v>
      </c>
      <c r="S130">
        <v>0.51200000000000001</v>
      </c>
      <c r="T130">
        <v>0.29199999999999998</v>
      </c>
      <c r="U130">
        <v>1.101</v>
      </c>
      <c r="AB130" s="98"/>
      <c r="AC130" s="98">
        <f t="shared" si="44"/>
        <v>0</v>
      </c>
      <c r="AD130" s="98">
        <f t="shared" si="45"/>
        <v>0</v>
      </c>
      <c r="AE130" s="98">
        <f t="shared" si="46"/>
        <v>0</v>
      </c>
      <c r="AF130" s="98">
        <f t="shared" si="47"/>
        <v>0</v>
      </c>
      <c r="AG130" s="98">
        <f t="shared" si="48"/>
        <v>0</v>
      </c>
      <c r="AH130" s="98"/>
      <c r="AI130" s="98"/>
      <c r="AJ130" s="98"/>
      <c r="AK130" s="98"/>
      <c r="AL130" s="98"/>
    </row>
    <row r="131" spans="1:38" x14ac:dyDescent="0.25">
      <c r="A131" s="115"/>
      <c r="B131" s="76" t="s">
        <v>89</v>
      </c>
      <c r="C131" s="156">
        <f>+'[4]Outputs to Chartbook'!C28</f>
        <v>0.10100000000000001</v>
      </c>
      <c r="D131" s="83"/>
      <c r="E131" s="83"/>
      <c r="F131" s="83"/>
      <c r="G131" s="83"/>
      <c r="H131" s="83"/>
      <c r="P131">
        <v>0.10100000000000001</v>
      </c>
      <c r="AB131" s="98">
        <f>--(P131&lt;&gt;C131)</f>
        <v>0</v>
      </c>
      <c r="AC131" s="98"/>
      <c r="AD131" s="98"/>
      <c r="AE131" s="98"/>
      <c r="AF131" s="98"/>
      <c r="AG131" s="98"/>
      <c r="AH131" s="98"/>
      <c r="AI131" s="98"/>
      <c r="AJ131" s="98"/>
      <c r="AK131" s="98"/>
      <c r="AL131" s="98"/>
    </row>
    <row r="132" spans="1:38" x14ac:dyDescent="0.25">
      <c r="A132" s="115"/>
      <c r="AB132" s="98"/>
      <c r="AC132" s="98"/>
      <c r="AD132" s="98"/>
      <c r="AE132" s="98"/>
      <c r="AF132" s="98"/>
      <c r="AG132" s="98"/>
      <c r="AH132" s="98"/>
      <c r="AI132" s="98"/>
      <c r="AJ132" s="98"/>
      <c r="AK132" s="98"/>
      <c r="AL132" s="98"/>
    </row>
    <row r="133" spans="1:38" ht="21" x14ac:dyDescent="0.35">
      <c r="A133" s="114">
        <f>+A118+1</f>
        <v>14</v>
      </c>
      <c r="B133" s="50" t="s">
        <v>96</v>
      </c>
      <c r="AB133" s="98"/>
      <c r="AC133" s="98"/>
      <c r="AD133" s="98"/>
      <c r="AE133" s="98"/>
      <c r="AF133" s="98"/>
      <c r="AG133" s="98"/>
      <c r="AH133" s="98"/>
      <c r="AI133" s="98"/>
      <c r="AJ133" s="98"/>
      <c r="AK133" s="98"/>
      <c r="AL133" s="98"/>
    </row>
    <row r="134" spans="1:38" x14ac:dyDescent="0.25">
      <c r="A134" s="115"/>
      <c r="B134" s="78" t="s">
        <v>92</v>
      </c>
      <c r="C134" s="80">
        <v>2013</v>
      </c>
      <c r="D134" s="80">
        <v>2014</v>
      </c>
      <c r="E134" s="80">
        <v>2015</v>
      </c>
      <c r="AB134" s="98"/>
      <c r="AC134" s="98"/>
      <c r="AD134" s="98"/>
      <c r="AE134" s="98"/>
      <c r="AF134" s="98"/>
      <c r="AG134" s="98"/>
      <c r="AH134" s="98"/>
      <c r="AI134" s="98"/>
      <c r="AJ134" s="98"/>
      <c r="AK134" s="98"/>
      <c r="AL134" s="98"/>
    </row>
    <row r="135" spans="1:38" x14ac:dyDescent="0.25">
      <c r="A135" s="115"/>
      <c r="B135" s="76" t="s">
        <v>93</v>
      </c>
      <c r="C135" s="157">
        <f>+'[4]Outputs to Chartbook'!C32</f>
        <v>-166</v>
      </c>
      <c r="D135" s="157">
        <f>+'[4]Outputs to Chartbook'!D32</f>
        <v>-50</v>
      </c>
      <c r="E135" s="157">
        <f>+'[4]Outputs to Chartbook'!E32</f>
        <v>-116</v>
      </c>
      <c r="P135">
        <v>-166</v>
      </c>
      <c r="Q135">
        <v>-50</v>
      </c>
      <c r="R135">
        <v>-116</v>
      </c>
      <c r="AB135" s="98">
        <f t="shared" ref="AB135:AB137" si="49">--(P135&lt;&gt;C135)</f>
        <v>0</v>
      </c>
      <c r="AC135" s="98">
        <f t="shared" ref="AC135:AC137" si="50">--(Q135&lt;&gt;D135)</f>
        <v>0</v>
      </c>
      <c r="AD135" s="98">
        <f t="shared" ref="AD135:AD137" si="51">--(R135&lt;&gt;E135)</f>
        <v>0</v>
      </c>
      <c r="AE135" s="98"/>
      <c r="AF135" s="98"/>
      <c r="AG135" s="98"/>
      <c r="AH135" s="98"/>
      <c r="AI135" s="98"/>
      <c r="AJ135" s="98"/>
      <c r="AK135" s="98"/>
      <c r="AL135" s="98"/>
    </row>
    <row r="136" spans="1:38" x14ac:dyDescent="0.25">
      <c r="A136" s="115"/>
      <c r="B136" s="76" t="s">
        <v>94</v>
      </c>
      <c r="C136" s="157">
        <f>+'[4]Outputs to Chartbook'!C33</f>
        <v>190</v>
      </c>
      <c r="D136" s="157">
        <f>+'[4]Outputs to Chartbook'!D33</f>
        <v>50</v>
      </c>
      <c r="E136" s="157">
        <f>+'[4]Outputs to Chartbook'!E33</f>
        <v>143</v>
      </c>
      <c r="P136">
        <v>190</v>
      </c>
      <c r="Q136">
        <v>50</v>
      </c>
      <c r="R136">
        <v>143</v>
      </c>
      <c r="AB136" s="98">
        <f t="shared" si="49"/>
        <v>0</v>
      </c>
      <c r="AC136" s="98">
        <f t="shared" si="50"/>
        <v>0</v>
      </c>
      <c r="AD136" s="98">
        <f t="shared" si="51"/>
        <v>0</v>
      </c>
      <c r="AE136" s="98"/>
      <c r="AF136" s="98"/>
      <c r="AG136" s="98"/>
      <c r="AH136" s="98"/>
      <c r="AI136" s="98"/>
      <c r="AJ136" s="98"/>
      <c r="AK136" s="98"/>
      <c r="AL136" s="98"/>
    </row>
    <row r="137" spans="1:38" x14ac:dyDescent="0.25">
      <c r="A137" s="115"/>
      <c r="B137" s="76" t="s">
        <v>95</v>
      </c>
      <c r="C137" s="157">
        <f>+'[4]Outputs to Chartbook'!C34</f>
        <v>86342</v>
      </c>
      <c r="D137" s="157">
        <f>+'[4]Outputs to Chartbook'!D34</f>
        <v>75313</v>
      </c>
      <c r="E137" s="157">
        <f>+'[4]Outputs to Chartbook'!E34</f>
        <v>75545</v>
      </c>
      <c r="P137">
        <v>86342</v>
      </c>
      <c r="Q137">
        <v>75313</v>
      </c>
      <c r="R137">
        <v>75545</v>
      </c>
      <c r="AB137" s="98">
        <f t="shared" si="49"/>
        <v>0</v>
      </c>
      <c r="AC137" s="98">
        <f t="shared" si="50"/>
        <v>0</v>
      </c>
      <c r="AD137" s="98">
        <f t="shared" si="51"/>
        <v>0</v>
      </c>
      <c r="AE137" s="98"/>
      <c r="AF137" s="98"/>
      <c r="AG137" s="98"/>
      <c r="AH137" s="98"/>
      <c r="AI137" s="98"/>
      <c r="AJ137" s="98"/>
      <c r="AK137" s="98"/>
      <c r="AL137" s="98"/>
    </row>
    <row r="138" spans="1:38" s="98" customFormat="1" x14ac:dyDescent="0.25">
      <c r="A138" s="115"/>
    </row>
    <row r="139" spans="1:38" s="98" customFormat="1" ht="21" x14ac:dyDescent="0.35">
      <c r="A139" s="114">
        <f>+A133+1</f>
        <v>15</v>
      </c>
      <c r="B139" s="50" t="s">
        <v>278</v>
      </c>
    </row>
    <row r="140" spans="1:38" s="98" customFormat="1" x14ac:dyDescent="0.25">
      <c r="A140" s="115"/>
      <c r="B140" s="78" t="s">
        <v>214</v>
      </c>
      <c r="C140" s="100">
        <v>2017</v>
      </c>
      <c r="D140" s="100">
        <v>2018</v>
      </c>
      <c r="E140" s="100">
        <v>2019</v>
      </c>
      <c r="F140" s="100">
        <v>2020</v>
      </c>
      <c r="G140" s="113">
        <v>2021</v>
      </c>
    </row>
    <row r="141" spans="1:38" s="98" customFormat="1" x14ac:dyDescent="0.25">
      <c r="A141" s="115"/>
      <c r="B141" s="76" t="s">
        <v>277</v>
      </c>
      <c r="C141" s="157">
        <f>+'[2]Chart book'!C118</f>
        <v>0</v>
      </c>
      <c r="D141" s="157">
        <f>+'[2]Chart book'!D118</f>
        <v>-993</v>
      </c>
      <c r="E141" s="157">
        <f>+'[2]Chart book'!E118</f>
        <v>-812</v>
      </c>
      <c r="F141" s="157">
        <f>+'[2]Chart book'!F118</f>
        <v>-626</v>
      </c>
      <c r="G141" s="157">
        <f>+'[2]Chart book'!G118</f>
        <v>-329</v>
      </c>
      <c r="P141" s="98">
        <v>0</v>
      </c>
      <c r="Q141" s="98">
        <v>-993</v>
      </c>
      <c r="R141" s="98">
        <v>-812</v>
      </c>
      <c r="S141" s="98">
        <v>-626</v>
      </c>
      <c r="T141" s="98">
        <v>-329</v>
      </c>
      <c r="AB141" s="98">
        <f t="shared" ref="AB141:AF141" si="52">--(P141&lt;&gt;C141)</f>
        <v>0</v>
      </c>
      <c r="AC141" s="98">
        <f t="shared" si="52"/>
        <v>0</v>
      </c>
      <c r="AD141" s="98">
        <f t="shared" si="52"/>
        <v>0</v>
      </c>
      <c r="AE141" s="98">
        <f t="shared" si="52"/>
        <v>0</v>
      </c>
      <c r="AF141" s="98">
        <f t="shared" si="52"/>
        <v>0</v>
      </c>
    </row>
    <row r="142" spans="1:38" s="98" customFormat="1" x14ac:dyDescent="0.25">
      <c r="A142" s="115"/>
    </row>
    <row r="143" spans="1:38" s="98" customFormat="1" ht="21" x14ac:dyDescent="0.35">
      <c r="A143" s="114">
        <f>+A139+1</f>
        <v>16</v>
      </c>
      <c r="B143" s="50" t="s">
        <v>279</v>
      </c>
    </row>
    <row r="144" spans="1:38" s="98" customFormat="1" x14ac:dyDescent="0.25">
      <c r="A144" s="115"/>
      <c r="B144" s="78" t="s">
        <v>214</v>
      </c>
      <c r="C144" s="100">
        <v>2018</v>
      </c>
      <c r="D144" s="100">
        <v>2019</v>
      </c>
      <c r="E144" s="100">
        <v>2020</v>
      </c>
      <c r="F144" s="100">
        <v>2021</v>
      </c>
      <c r="G144" s="100">
        <v>2022</v>
      </c>
      <c r="H144" s="100">
        <v>2023</v>
      </c>
      <c r="P144" s="98">
        <v>2018</v>
      </c>
      <c r="Q144" s="98">
        <v>2019</v>
      </c>
      <c r="R144" s="98">
        <v>2020</v>
      </c>
      <c r="S144" s="98">
        <v>2021</v>
      </c>
      <c r="T144" s="98">
        <v>2022</v>
      </c>
      <c r="U144" s="98">
        <v>2023</v>
      </c>
      <c r="AB144" s="98">
        <f t="shared" ref="AB144:AB148" si="53">--(P144&lt;&gt;C144)</f>
        <v>0</v>
      </c>
      <c r="AC144" s="98">
        <f t="shared" ref="AC144:AC148" si="54">--(Q144&lt;&gt;D144)</f>
        <v>0</v>
      </c>
      <c r="AD144" s="98">
        <f t="shared" ref="AD144:AD148" si="55">--(R144&lt;&gt;E144)</f>
        <v>0</v>
      </c>
      <c r="AE144" s="98">
        <f t="shared" ref="AE144:AE148" si="56">--(S144&lt;&gt;F144)</f>
        <v>0</v>
      </c>
      <c r="AF144" s="98">
        <f t="shared" ref="AF144:AF148" si="57">--(T144&lt;&gt;G144)</f>
        <v>0</v>
      </c>
      <c r="AG144" s="98">
        <f t="shared" ref="AG144:AG148" si="58">--(U144&lt;&gt;H144)</f>
        <v>0</v>
      </c>
    </row>
    <row r="145" spans="1:38" s="98" customFormat="1" x14ac:dyDescent="0.25">
      <c r="A145" s="115"/>
      <c r="B145" s="76" t="s">
        <v>286</v>
      </c>
      <c r="C145" s="157">
        <f>+'[2]Chart book'!C122</f>
        <v>750</v>
      </c>
      <c r="D145" s="157">
        <f>+'[2]Chart book'!D122</f>
        <v>2500</v>
      </c>
      <c r="E145" s="157">
        <f>+'[2]Chart book'!E122</f>
        <v>250</v>
      </c>
      <c r="F145" s="157">
        <f>+'[2]Chart book'!F122</f>
        <v>250</v>
      </c>
      <c r="G145" s="157">
        <f>+'[2]Chart book'!G122</f>
        <v>250</v>
      </c>
      <c r="H145" s="157">
        <f>+'[2]Chart book'!H122</f>
        <v>7649.91</v>
      </c>
      <c r="P145" s="98">
        <v>750</v>
      </c>
      <c r="Q145" s="98">
        <v>2500</v>
      </c>
      <c r="R145" s="98">
        <v>250</v>
      </c>
      <c r="S145" s="98">
        <v>250</v>
      </c>
      <c r="T145" s="98">
        <v>250</v>
      </c>
      <c r="U145" s="98">
        <v>7649.91</v>
      </c>
      <c r="AB145" s="98">
        <f t="shared" si="53"/>
        <v>0</v>
      </c>
      <c r="AC145" s="98">
        <f t="shared" si="54"/>
        <v>0</v>
      </c>
      <c r="AD145" s="98">
        <f t="shared" si="55"/>
        <v>0</v>
      </c>
      <c r="AE145" s="98">
        <f t="shared" si="56"/>
        <v>0</v>
      </c>
      <c r="AF145" s="98">
        <f t="shared" si="57"/>
        <v>0</v>
      </c>
      <c r="AG145" s="98">
        <f t="shared" si="58"/>
        <v>0</v>
      </c>
    </row>
    <row r="146" spans="1:38" s="98" customFormat="1" x14ac:dyDescent="0.25">
      <c r="A146" s="115"/>
      <c r="B146" s="76" t="s">
        <v>287</v>
      </c>
      <c r="C146" s="157">
        <f>+'[2]Chart book'!C123</f>
        <v>750</v>
      </c>
      <c r="D146" s="157">
        <f>+'[2]Chart book'!D123</f>
        <v>4100</v>
      </c>
      <c r="E146" s="157">
        <f>+'[2]Chart book'!E123</f>
        <v>250</v>
      </c>
      <c r="F146" s="157">
        <f>+'[2]Chart book'!F123</f>
        <v>250</v>
      </c>
      <c r="G146" s="157">
        <f>+'[2]Chart book'!G123</f>
        <v>250</v>
      </c>
      <c r="H146" s="157">
        <f>+'[2]Chart book'!H123</f>
        <v>12600</v>
      </c>
      <c r="P146" s="98">
        <v>750</v>
      </c>
      <c r="Q146" s="98">
        <v>4100</v>
      </c>
      <c r="R146" s="98">
        <v>250</v>
      </c>
      <c r="S146" s="98">
        <v>250</v>
      </c>
      <c r="T146" s="98">
        <v>250</v>
      </c>
      <c r="U146" s="98">
        <v>12600</v>
      </c>
      <c r="AB146" s="98">
        <f t="shared" si="53"/>
        <v>0</v>
      </c>
      <c r="AC146" s="98">
        <f t="shared" si="54"/>
        <v>0</v>
      </c>
      <c r="AD146" s="98">
        <f t="shared" si="55"/>
        <v>0</v>
      </c>
      <c r="AE146" s="98">
        <f t="shared" si="56"/>
        <v>0</v>
      </c>
      <c r="AF146" s="98">
        <f t="shared" si="57"/>
        <v>0</v>
      </c>
      <c r="AG146" s="98">
        <f t="shared" si="58"/>
        <v>0</v>
      </c>
    </row>
    <row r="147" spans="1:38" s="98" customFormat="1" x14ac:dyDescent="0.25">
      <c r="A147" s="115"/>
      <c r="B147" s="76" t="s">
        <v>276</v>
      </c>
      <c r="C147" s="157">
        <f>+'[2]Chart book'!C124</f>
        <v>1957</v>
      </c>
      <c r="D147" s="157">
        <f>+'[2]Chart book'!D124</f>
        <v>6546</v>
      </c>
      <c r="E147" s="157">
        <f>+'[2]Chart book'!E124</f>
        <v>0</v>
      </c>
      <c r="F147" s="157">
        <f>+'[2]Chart book'!F124</f>
        <v>0</v>
      </c>
      <c r="G147" s="157">
        <f>+'[2]Chart book'!G124</f>
        <v>0</v>
      </c>
      <c r="H147" s="157">
        <f>+'[2]Chart book'!H124</f>
        <v>0</v>
      </c>
      <c r="P147" s="98">
        <v>1957</v>
      </c>
      <c r="Q147" s="98">
        <v>6546</v>
      </c>
      <c r="R147" s="98">
        <v>0</v>
      </c>
      <c r="S147" s="98">
        <v>0</v>
      </c>
      <c r="T147" s="98">
        <v>0</v>
      </c>
      <c r="U147" s="98">
        <v>0</v>
      </c>
      <c r="AB147" s="98">
        <f t="shared" si="53"/>
        <v>0</v>
      </c>
      <c r="AC147" s="98">
        <f t="shared" si="54"/>
        <v>0</v>
      </c>
      <c r="AD147" s="98">
        <f t="shared" si="55"/>
        <v>0</v>
      </c>
      <c r="AE147" s="98">
        <f t="shared" si="56"/>
        <v>0</v>
      </c>
      <c r="AF147" s="98">
        <f t="shared" si="57"/>
        <v>0</v>
      </c>
      <c r="AG147" s="98">
        <f t="shared" si="58"/>
        <v>0</v>
      </c>
    </row>
    <row r="148" spans="1:38" s="98" customFormat="1" x14ac:dyDescent="0.25">
      <c r="A148" s="115"/>
      <c r="B148" s="76" t="s">
        <v>48</v>
      </c>
      <c r="C148" s="157">
        <f>+'[2]Chart book'!C125</f>
        <v>3457</v>
      </c>
      <c r="D148" s="157">
        <f>+'[2]Chart book'!D125</f>
        <v>13146</v>
      </c>
      <c r="E148" s="157">
        <f>+'[2]Chart book'!E125</f>
        <v>500</v>
      </c>
      <c r="F148" s="157">
        <f>+'[2]Chart book'!F125</f>
        <v>500</v>
      </c>
      <c r="G148" s="157">
        <f>+'[2]Chart book'!G125</f>
        <v>500</v>
      </c>
      <c r="H148" s="157">
        <f>+'[2]Chart book'!H125</f>
        <v>20249.91</v>
      </c>
      <c r="P148" s="98">
        <v>3457</v>
      </c>
      <c r="Q148" s="98">
        <v>13146</v>
      </c>
      <c r="R148" s="98">
        <v>500</v>
      </c>
      <c r="S148" s="98">
        <v>500</v>
      </c>
      <c r="T148" s="98">
        <v>500</v>
      </c>
      <c r="U148" s="98">
        <v>20249.91</v>
      </c>
      <c r="AB148" s="98">
        <f t="shared" si="53"/>
        <v>0</v>
      </c>
      <c r="AC148" s="98">
        <f t="shared" si="54"/>
        <v>0</v>
      </c>
      <c r="AD148" s="98">
        <f t="shared" si="55"/>
        <v>0</v>
      </c>
      <c r="AE148" s="98">
        <f t="shared" si="56"/>
        <v>0</v>
      </c>
      <c r="AF148" s="98">
        <f t="shared" si="57"/>
        <v>0</v>
      </c>
      <c r="AG148" s="98">
        <f t="shared" si="58"/>
        <v>0</v>
      </c>
    </row>
    <row r="149" spans="1:38" s="98" customFormat="1" x14ac:dyDescent="0.25">
      <c r="A149" s="115"/>
    </row>
    <row r="150" spans="1:38" ht="23.25" x14ac:dyDescent="0.35">
      <c r="A150" s="116" t="s">
        <v>102</v>
      </c>
      <c r="AB150" s="98"/>
      <c r="AC150" s="98"/>
      <c r="AD150" s="98"/>
      <c r="AE150" s="98"/>
      <c r="AF150" s="98"/>
      <c r="AG150" s="98"/>
      <c r="AH150" s="98"/>
      <c r="AI150" s="98"/>
      <c r="AJ150" s="98"/>
      <c r="AK150" s="98"/>
      <c r="AL150" s="98"/>
    </row>
    <row r="151" spans="1:38" x14ac:dyDescent="0.25">
      <c r="A151" s="115"/>
      <c r="AB151" s="98"/>
      <c r="AC151" s="98"/>
      <c r="AD151" s="98"/>
      <c r="AE151" s="98"/>
      <c r="AF151" s="98"/>
      <c r="AG151" s="98"/>
      <c r="AH151" s="98"/>
      <c r="AI151" s="98"/>
      <c r="AJ151" s="98"/>
      <c r="AK151" s="98"/>
      <c r="AL151" s="98"/>
    </row>
    <row r="152" spans="1:38" ht="21" x14ac:dyDescent="0.35">
      <c r="A152" s="114">
        <f>+A143+1</f>
        <v>17</v>
      </c>
      <c r="B152" s="50" t="s">
        <v>116</v>
      </c>
      <c r="AB152" s="98"/>
      <c r="AC152" s="98"/>
      <c r="AD152" s="98"/>
      <c r="AE152" s="98"/>
      <c r="AF152" s="98"/>
      <c r="AG152" s="98"/>
      <c r="AH152" s="98"/>
      <c r="AI152" s="98"/>
      <c r="AJ152" s="98"/>
      <c r="AK152" s="98"/>
      <c r="AL152" s="98"/>
    </row>
    <row r="153" spans="1:38" x14ac:dyDescent="0.25">
      <c r="A153" s="115"/>
      <c r="B153" s="29"/>
      <c r="C153" s="163" t="s">
        <v>113</v>
      </c>
      <c r="D153" s="164"/>
      <c r="F153" s="98"/>
      <c r="G153" s="98"/>
      <c r="H153" s="98"/>
      <c r="AB153" s="98"/>
      <c r="AC153" s="98"/>
      <c r="AD153" s="98"/>
      <c r="AE153" s="98"/>
      <c r="AF153" s="98"/>
      <c r="AG153" s="98"/>
      <c r="AH153" s="98"/>
      <c r="AI153" s="98"/>
      <c r="AJ153" s="98"/>
      <c r="AK153" s="98"/>
      <c r="AL153" s="98"/>
    </row>
    <row r="154" spans="1:38" x14ac:dyDescent="0.25">
      <c r="A154" s="115"/>
      <c r="B154" s="84" t="s">
        <v>112</v>
      </c>
      <c r="C154" s="80" t="s">
        <v>114</v>
      </c>
      <c r="D154" s="80" t="s">
        <v>115</v>
      </c>
      <c r="F154" s="98"/>
      <c r="G154" s="98"/>
      <c r="H154" s="98"/>
      <c r="I154" s="98"/>
      <c r="J154" s="98"/>
      <c r="AB154" s="98"/>
      <c r="AC154" s="98"/>
      <c r="AD154" s="98"/>
      <c r="AE154" s="98"/>
      <c r="AF154" s="98"/>
      <c r="AG154" s="98"/>
      <c r="AH154" s="98"/>
      <c r="AI154" s="98"/>
      <c r="AJ154" s="98"/>
      <c r="AK154" s="98"/>
      <c r="AL154" s="98"/>
    </row>
    <row r="155" spans="1:38" x14ac:dyDescent="0.25">
      <c r="A155" s="115"/>
      <c r="B155" s="117" t="s">
        <v>292</v>
      </c>
      <c r="C155" s="158">
        <f>+[5]Waterfall!B29</f>
        <v>7.4353505423175092E-2</v>
      </c>
      <c r="D155" s="158">
        <f>+[5]Waterfall!C29</f>
        <v>0</v>
      </c>
      <c r="F155" s="98"/>
      <c r="G155" s="98"/>
      <c r="H155" s="98"/>
      <c r="I155" s="98"/>
      <c r="J155" s="98"/>
      <c r="P155">
        <v>7.4353505423175092E-2</v>
      </c>
      <c r="Q155">
        <v>0</v>
      </c>
      <c r="AB155" s="98">
        <f t="shared" ref="AB155:AB164" si="59">--(P155&lt;&gt;C155)</f>
        <v>0</v>
      </c>
      <c r="AC155" s="98">
        <f t="shared" ref="AC155:AC164" si="60">--(Q155&lt;&gt;D155)</f>
        <v>0</v>
      </c>
      <c r="AD155" s="98"/>
      <c r="AE155" s="98"/>
      <c r="AF155" s="98"/>
      <c r="AG155" s="98"/>
      <c r="AH155" s="98"/>
      <c r="AI155" s="98"/>
      <c r="AJ155" s="98"/>
      <c r="AK155" s="98"/>
      <c r="AL155" s="98"/>
    </row>
    <row r="156" spans="1:38" x14ac:dyDescent="0.25">
      <c r="A156" s="115"/>
      <c r="B156" s="28" t="s">
        <v>103</v>
      </c>
      <c r="C156" s="158">
        <f>+[5]Waterfall!B30</f>
        <v>7.1540872145692935E-2</v>
      </c>
      <c r="D156" s="158">
        <f>+[5]Waterfall!C30</f>
        <v>2.8126332774821572E-3</v>
      </c>
      <c r="F156" s="98"/>
      <c r="G156" s="98"/>
      <c r="H156" s="98"/>
      <c r="I156" s="98"/>
      <c r="J156" s="98"/>
      <c r="P156">
        <v>7.1540872145692935E-2</v>
      </c>
      <c r="Q156">
        <v>2.8126332774821572E-3</v>
      </c>
      <c r="AB156" s="98">
        <f t="shared" si="59"/>
        <v>0</v>
      </c>
      <c r="AC156" s="98">
        <f t="shared" si="60"/>
        <v>0</v>
      </c>
      <c r="AD156" s="98"/>
      <c r="AE156" s="98"/>
      <c r="AF156" s="98"/>
      <c r="AG156" s="98"/>
      <c r="AH156" s="98"/>
      <c r="AI156" s="98"/>
      <c r="AJ156" s="98"/>
      <c r="AK156" s="98"/>
      <c r="AL156" s="98"/>
    </row>
    <row r="157" spans="1:38" x14ac:dyDescent="0.25">
      <c r="A157" s="115"/>
      <c r="B157" s="28" t="s">
        <v>104</v>
      </c>
      <c r="C157" s="158">
        <f>+[5]Waterfall!B31</f>
        <v>7.0872160000000003E-2</v>
      </c>
      <c r="D157" s="158">
        <f>+[5]Waterfall!C31</f>
        <v>6.687121456929318E-4</v>
      </c>
      <c r="F157" s="98"/>
      <c r="G157" s="98"/>
      <c r="H157" s="98"/>
      <c r="I157" s="98"/>
      <c r="J157" s="98"/>
      <c r="P157">
        <v>7.0872160000000003E-2</v>
      </c>
      <c r="Q157">
        <v>6.687121456929318E-4</v>
      </c>
      <c r="AB157" s="98">
        <f t="shared" si="59"/>
        <v>0</v>
      </c>
      <c r="AC157" s="98">
        <f t="shared" si="60"/>
        <v>0</v>
      </c>
      <c r="AD157" s="98"/>
      <c r="AE157" s="98"/>
      <c r="AF157" s="98"/>
      <c r="AG157" s="98"/>
      <c r="AH157" s="98"/>
      <c r="AI157" s="98"/>
      <c r="AJ157" s="98"/>
      <c r="AK157" s="98"/>
      <c r="AL157" s="98"/>
    </row>
    <row r="158" spans="1:38" x14ac:dyDescent="0.25">
      <c r="A158" s="115"/>
      <c r="B158" s="28" t="s">
        <v>105</v>
      </c>
      <c r="C158" s="158">
        <f>+[5]Waterfall!B32</f>
        <v>7.0098880000000002E-2</v>
      </c>
      <c r="D158" s="158">
        <f>+[5]Waterfall!C32</f>
        <v>7.7328000000000119E-4</v>
      </c>
      <c r="F158" s="98"/>
      <c r="G158" s="98"/>
      <c r="H158" s="98"/>
      <c r="I158" s="98"/>
      <c r="J158" s="98"/>
      <c r="P158">
        <v>7.0098880000000002E-2</v>
      </c>
      <c r="Q158">
        <v>7.7328000000000119E-4</v>
      </c>
      <c r="AB158" s="98">
        <f t="shared" si="59"/>
        <v>0</v>
      </c>
      <c r="AC158" s="98">
        <f t="shared" si="60"/>
        <v>0</v>
      </c>
      <c r="AD158" s="98"/>
      <c r="AE158" s="98"/>
      <c r="AF158" s="98"/>
      <c r="AG158" s="98"/>
      <c r="AH158" s="98"/>
      <c r="AI158" s="98"/>
      <c r="AJ158" s="98"/>
      <c r="AK158" s="98"/>
      <c r="AL158" s="98"/>
    </row>
    <row r="159" spans="1:38" x14ac:dyDescent="0.25">
      <c r="A159" s="115"/>
      <c r="B159" s="28" t="s">
        <v>106</v>
      </c>
      <c r="C159" s="158">
        <f>+[5]Waterfall!B33</f>
        <v>6.7256880000000005E-2</v>
      </c>
      <c r="D159" s="158">
        <f>+[5]Waterfall!C33</f>
        <v>2.8419999999999973E-3</v>
      </c>
      <c r="F159" s="98"/>
      <c r="G159" s="98"/>
      <c r="H159" s="98"/>
      <c r="I159" s="98"/>
      <c r="J159" s="98"/>
      <c r="P159">
        <v>6.7256880000000005E-2</v>
      </c>
      <c r="Q159">
        <v>2.8419999999999973E-3</v>
      </c>
      <c r="AB159" s="98">
        <f t="shared" si="59"/>
        <v>0</v>
      </c>
      <c r="AC159" s="98">
        <f t="shared" si="60"/>
        <v>0</v>
      </c>
      <c r="AD159" s="98"/>
      <c r="AE159" s="98"/>
      <c r="AF159" s="98"/>
      <c r="AG159" s="98"/>
      <c r="AH159" s="98"/>
      <c r="AI159" s="98"/>
      <c r="AJ159" s="98"/>
      <c r="AK159" s="98"/>
      <c r="AL159" s="98"/>
    </row>
    <row r="160" spans="1:38" x14ac:dyDescent="0.25">
      <c r="A160" s="115"/>
      <c r="B160" s="28" t="s">
        <v>107</v>
      </c>
      <c r="C160" s="158">
        <f>+[5]Waterfall!B34</f>
        <v>6.6626880000000013E-2</v>
      </c>
      <c r="D160" s="158">
        <f>+[5]Waterfall!C34</f>
        <v>6.2999999999999168E-4</v>
      </c>
      <c r="F160" s="98"/>
      <c r="G160" s="98"/>
      <c r="H160" s="98"/>
      <c r="I160" s="98"/>
      <c r="J160" s="98"/>
      <c r="P160">
        <v>6.6626880000000013E-2</v>
      </c>
      <c r="Q160">
        <v>6.2999999999999168E-4</v>
      </c>
      <c r="AB160" s="98">
        <f t="shared" si="59"/>
        <v>0</v>
      </c>
      <c r="AC160" s="98">
        <f t="shared" si="60"/>
        <v>0</v>
      </c>
      <c r="AD160" s="98"/>
      <c r="AE160" s="98"/>
      <c r="AF160" s="98"/>
      <c r="AG160" s="98"/>
      <c r="AH160" s="98"/>
      <c r="AI160" s="98"/>
      <c r="AJ160" s="98"/>
      <c r="AK160" s="98"/>
      <c r="AL160" s="98"/>
    </row>
    <row r="161" spans="1:38" x14ac:dyDescent="0.25">
      <c r="A161" s="115"/>
      <c r="B161" s="28" t="s">
        <v>108</v>
      </c>
      <c r="C161" s="158">
        <f>+[5]Waterfall!B35</f>
        <v>6.6626880000000013E-2</v>
      </c>
      <c r="D161" s="158">
        <f>+[5]Waterfall!C35</f>
        <v>0</v>
      </c>
      <c r="F161" s="98"/>
      <c r="G161" s="98"/>
      <c r="H161" s="98"/>
      <c r="I161" s="98"/>
      <c r="J161" s="98"/>
      <c r="P161">
        <v>6.6626880000000013E-2</v>
      </c>
      <c r="Q161">
        <v>0</v>
      </c>
      <c r="AB161" s="98">
        <f t="shared" si="59"/>
        <v>0</v>
      </c>
      <c r="AC161" s="98">
        <f t="shared" si="60"/>
        <v>0</v>
      </c>
      <c r="AD161" s="98"/>
      <c r="AE161" s="98"/>
      <c r="AF161" s="98"/>
      <c r="AG161" s="98"/>
      <c r="AH161" s="98"/>
      <c r="AI161" s="98"/>
      <c r="AJ161" s="98"/>
      <c r="AK161" s="98"/>
      <c r="AL161" s="98"/>
    </row>
    <row r="162" spans="1:38" x14ac:dyDescent="0.25">
      <c r="A162" s="115"/>
      <c r="B162" s="28" t="s">
        <v>109</v>
      </c>
      <c r="C162" s="158">
        <f>+[5]Waterfall!B36</f>
        <v>6.5537999999999999E-2</v>
      </c>
      <c r="D162" s="158">
        <f>+[5]Waterfall!C36</f>
        <v>1.0888800000000143E-3</v>
      </c>
      <c r="F162" s="98"/>
      <c r="G162" s="98"/>
      <c r="H162" s="98"/>
      <c r="I162" s="98"/>
      <c r="J162" s="98"/>
      <c r="P162">
        <v>6.5537999999999999E-2</v>
      </c>
      <c r="Q162">
        <v>1.0888800000000143E-3</v>
      </c>
      <c r="AB162" s="98">
        <f t="shared" si="59"/>
        <v>0</v>
      </c>
      <c r="AC162" s="98">
        <f t="shared" si="60"/>
        <v>0</v>
      </c>
      <c r="AD162" s="98"/>
      <c r="AE162" s="98"/>
      <c r="AF162" s="98"/>
      <c r="AG162" s="98"/>
      <c r="AH162" s="98"/>
      <c r="AI162" s="98"/>
      <c r="AJ162" s="98"/>
      <c r="AK162" s="98"/>
      <c r="AL162" s="98"/>
    </row>
    <row r="163" spans="1:38" x14ac:dyDescent="0.25">
      <c r="A163" s="115"/>
      <c r="B163" s="28" t="s">
        <v>110</v>
      </c>
      <c r="C163" s="158">
        <f>+[5]Waterfall!B37</f>
        <v>6.411E-2</v>
      </c>
      <c r="D163" s="158">
        <f>+[5]Waterfall!C37</f>
        <v>1.4279999999999987E-3</v>
      </c>
      <c r="F163" s="98"/>
      <c r="G163" s="98"/>
      <c r="H163" s="98"/>
      <c r="I163" s="98"/>
      <c r="J163" s="98"/>
      <c r="P163">
        <v>6.411E-2</v>
      </c>
      <c r="Q163">
        <v>1.4279999999999987E-3</v>
      </c>
      <c r="AB163" s="98">
        <f t="shared" si="59"/>
        <v>0</v>
      </c>
      <c r="AC163" s="98">
        <f t="shared" si="60"/>
        <v>0</v>
      </c>
      <c r="AD163" s="98"/>
      <c r="AE163" s="98"/>
      <c r="AF163" s="98"/>
      <c r="AG163" s="98"/>
      <c r="AH163" s="98"/>
      <c r="AI163" s="98"/>
      <c r="AJ163" s="98"/>
      <c r="AK163" s="98"/>
      <c r="AL163" s="98"/>
    </row>
    <row r="164" spans="1:38" x14ac:dyDescent="0.25">
      <c r="A164" s="115"/>
      <c r="B164" s="28" t="s">
        <v>111</v>
      </c>
      <c r="C164" s="158">
        <f>+[5]Waterfall!B38</f>
        <v>6.411E-2</v>
      </c>
      <c r="D164" s="158">
        <f>+[5]Waterfall!C38</f>
        <v>0</v>
      </c>
      <c r="F164" s="98"/>
      <c r="G164" s="98"/>
      <c r="H164" s="98"/>
      <c r="I164" s="98"/>
      <c r="J164" s="98"/>
      <c r="P164">
        <v>6.411E-2</v>
      </c>
      <c r="Q164">
        <v>0</v>
      </c>
      <c r="AB164" s="98">
        <f t="shared" si="59"/>
        <v>0</v>
      </c>
      <c r="AC164" s="98">
        <f t="shared" si="60"/>
        <v>0</v>
      </c>
      <c r="AD164" s="98"/>
      <c r="AE164" s="98"/>
      <c r="AF164" s="98"/>
      <c r="AG164" s="98"/>
      <c r="AH164" s="98"/>
      <c r="AI164" s="98"/>
      <c r="AJ164" s="98"/>
      <c r="AK164" s="98"/>
      <c r="AL164" s="98"/>
    </row>
    <row r="165" spans="1:38" x14ac:dyDescent="0.25">
      <c r="A165" s="115"/>
      <c r="H165" s="98"/>
      <c r="I165" s="98"/>
      <c r="J165" s="98"/>
      <c r="AB165" s="98"/>
      <c r="AC165" s="98"/>
      <c r="AD165" s="98"/>
      <c r="AE165" s="98"/>
      <c r="AF165" s="98"/>
      <c r="AG165" s="98"/>
      <c r="AH165" s="98"/>
      <c r="AI165" s="98"/>
      <c r="AJ165" s="98"/>
      <c r="AK165" s="98"/>
      <c r="AL165" s="98"/>
    </row>
    <row r="166" spans="1:38" ht="21" x14ac:dyDescent="0.35">
      <c r="A166" s="114">
        <f>+A152+1</f>
        <v>18</v>
      </c>
      <c r="B166" s="50" t="s">
        <v>120</v>
      </c>
      <c r="H166" s="98"/>
      <c r="I166" s="98"/>
      <c r="J166" s="98"/>
      <c r="AB166" s="98"/>
      <c r="AC166" s="98"/>
      <c r="AD166" s="98"/>
      <c r="AE166" s="98"/>
      <c r="AF166" s="98"/>
      <c r="AG166" s="98"/>
      <c r="AH166" s="98"/>
      <c r="AI166" s="98"/>
      <c r="AJ166" s="98"/>
      <c r="AK166" s="98"/>
      <c r="AL166" s="98"/>
    </row>
    <row r="167" spans="1:38" x14ac:dyDescent="0.25">
      <c r="A167" s="115"/>
      <c r="B167" s="26"/>
      <c r="C167" s="87" t="s">
        <v>272</v>
      </c>
      <c r="D167" s="80" t="s">
        <v>122</v>
      </c>
      <c r="H167" s="98"/>
      <c r="I167" s="98"/>
      <c r="J167" s="98"/>
      <c r="AB167" s="98"/>
      <c r="AC167" s="98"/>
      <c r="AD167" s="98"/>
      <c r="AE167" s="98"/>
      <c r="AF167" s="98"/>
      <c r="AG167" s="98"/>
      <c r="AH167" s="98"/>
      <c r="AI167" s="98"/>
      <c r="AJ167" s="98"/>
      <c r="AK167" s="98"/>
      <c r="AL167" s="98"/>
    </row>
    <row r="168" spans="1:38" x14ac:dyDescent="0.25">
      <c r="A168" s="115"/>
      <c r="B168" s="24" t="s">
        <v>7</v>
      </c>
      <c r="C168" s="150">
        <f>+'[1]Reasons Paper Tables'!C26</f>
        <v>-0.11820785457885341</v>
      </c>
      <c r="D168" s="150">
        <f>+'[1]Reasons Paper Tables'!D26</f>
        <v>-5.9512333640067139E-2</v>
      </c>
      <c r="P168">
        <v>-0.11820785457885341</v>
      </c>
      <c r="Q168">
        <v>-5.9512333640067139E-2</v>
      </c>
      <c r="AB168" s="98">
        <f t="shared" ref="AB168:AB173" si="61">--(P168&lt;&gt;C168)</f>
        <v>0</v>
      </c>
      <c r="AC168" s="98">
        <f t="shared" ref="AC168:AC173" si="62">--(Q168&lt;&gt;D168)</f>
        <v>0</v>
      </c>
      <c r="AD168" s="98"/>
      <c r="AE168" s="98"/>
      <c r="AF168" s="98"/>
      <c r="AG168" s="98"/>
      <c r="AH168" s="98"/>
      <c r="AI168" s="98"/>
      <c r="AJ168" s="98"/>
      <c r="AK168" s="98"/>
      <c r="AL168" s="98"/>
    </row>
    <row r="169" spans="1:38" x14ac:dyDescent="0.25">
      <c r="A169" s="115"/>
      <c r="B169" s="24" t="s">
        <v>8</v>
      </c>
      <c r="C169" s="150">
        <f>+'[1]Reasons Paper Tables'!C27</f>
        <v>-8.5480937198431306E-2</v>
      </c>
      <c r="D169" s="150">
        <f>+'[1]Reasons Paper Tables'!D27</f>
        <v>-4.5382959260927835E-3</v>
      </c>
      <c r="P169">
        <v>-8.5480937198431306E-2</v>
      </c>
      <c r="Q169">
        <v>-4.5382959260927835E-3</v>
      </c>
      <c r="AB169" s="98">
        <f t="shared" si="61"/>
        <v>0</v>
      </c>
      <c r="AC169" s="98">
        <f t="shared" si="62"/>
        <v>0</v>
      </c>
      <c r="AD169" s="98"/>
      <c r="AE169" s="98"/>
      <c r="AF169" s="98"/>
      <c r="AG169" s="98"/>
      <c r="AH169" s="98"/>
      <c r="AI169" s="98"/>
      <c r="AJ169" s="98"/>
      <c r="AK169" s="98"/>
      <c r="AL169" s="98"/>
    </row>
    <row r="170" spans="1:38" x14ac:dyDescent="0.25">
      <c r="A170" s="115"/>
      <c r="B170" s="24" t="s">
        <v>4</v>
      </c>
      <c r="C170" s="150">
        <f>+'[1]Reasons Paper Tables'!C28</f>
        <v>-0.21088062494027981</v>
      </c>
      <c r="D170" s="150">
        <f>+'[1]Reasons Paper Tables'!D28</f>
        <v>-0.12847200182218899</v>
      </c>
      <c r="P170">
        <v>-0.21088062494027981</v>
      </c>
      <c r="Q170">
        <v>-0.12847200182218899</v>
      </c>
      <c r="AB170" s="98">
        <f t="shared" si="61"/>
        <v>0</v>
      </c>
      <c r="AC170" s="98">
        <f t="shared" si="62"/>
        <v>0</v>
      </c>
      <c r="AD170" s="98"/>
      <c r="AE170" s="98"/>
      <c r="AF170" s="98"/>
      <c r="AG170" s="98"/>
      <c r="AH170" s="98"/>
      <c r="AI170" s="98"/>
      <c r="AJ170" s="98"/>
      <c r="AK170" s="98"/>
      <c r="AL170" s="98"/>
    </row>
    <row r="171" spans="1:38" x14ac:dyDescent="0.25">
      <c r="A171" s="115"/>
      <c r="B171" s="112" t="s">
        <v>293</v>
      </c>
      <c r="C171" s="150">
        <f>+'[1]Reasons Paper Tables'!C29</f>
        <v>-0.19774908138153235</v>
      </c>
      <c r="D171" s="150">
        <f>+'[1]Reasons Paper Tables'!D29</f>
        <v>-0.13138813389495918</v>
      </c>
      <c r="P171">
        <v>-0.19774908138153235</v>
      </c>
      <c r="Q171">
        <v>-0.13138813389495918</v>
      </c>
      <c r="AB171" s="98">
        <f t="shared" si="61"/>
        <v>0</v>
      </c>
      <c r="AC171" s="98">
        <f t="shared" si="62"/>
        <v>0</v>
      </c>
      <c r="AD171" s="98"/>
      <c r="AE171" s="98"/>
      <c r="AF171" s="98"/>
      <c r="AG171" s="98"/>
      <c r="AH171" s="98"/>
      <c r="AI171" s="98"/>
      <c r="AJ171" s="98"/>
      <c r="AK171" s="98"/>
      <c r="AL171" s="98"/>
    </row>
    <row r="172" spans="1:38" x14ac:dyDescent="0.25">
      <c r="A172" s="115"/>
      <c r="B172" s="112" t="s">
        <v>294</v>
      </c>
      <c r="C172" s="150">
        <f>+'[1]Reasons Paper Tables'!C30</f>
        <v>-0.10054463423912063</v>
      </c>
      <c r="D172" s="150">
        <f>+'[1]Reasons Paper Tables'!D30</f>
        <v>-2.5542965516842764E-2</v>
      </c>
      <c r="P172">
        <v>-0.10054463423912063</v>
      </c>
      <c r="Q172">
        <v>-2.5542965516842764E-2</v>
      </c>
      <c r="AB172" s="98">
        <f t="shared" si="61"/>
        <v>0</v>
      </c>
      <c r="AC172" s="98">
        <f t="shared" si="62"/>
        <v>0</v>
      </c>
      <c r="AD172" s="98"/>
      <c r="AE172" s="98"/>
      <c r="AF172" s="98"/>
      <c r="AG172" s="98"/>
      <c r="AH172" s="98"/>
      <c r="AI172" s="98"/>
      <c r="AJ172" s="98"/>
      <c r="AK172" s="98"/>
      <c r="AL172" s="98"/>
    </row>
    <row r="173" spans="1:38" x14ac:dyDescent="0.25">
      <c r="A173" s="115"/>
      <c r="B173" s="24" t="s">
        <v>11</v>
      </c>
      <c r="C173" s="150">
        <f>+'[1]Reasons Paper Tables'!C31</f>
        <v>-0.12941127819683085</v>
      </c>
      <c r="D173" s="150">
        <f>+'[1]Reasons Paper Tables'!D31</f>
        <v>-5.2976310029774099E-2</v>
      </c>
      <c r="P173">
        <v>-0.12941127819683085</v>
      </c>
      <c r="Q173">
        <v>-5.2976310029774099E-2</v>
      </c>
      <c r="AB173" s="98">
        <f t="shared" si="61"/>
        <v>0</v>
      </c>
      <c r="AC173" s="98">
        <f t="shared" si="62"/>
        <v>0</v>
      </c>
      <c r="AD173" s="98"/>
      <c r="AE173" s="98"/>
      <c r="AF173" s="98"/>
      <c r="AG173" s="98"/>
      <c r="AH173" s="98"/>
      <c r="AI173" s="98"/>
      <c r="AJ173" s="98"/>
      <c r="AK173" s="98"/>
      <c r="AL173" s="98"/>
    </row>
    <row r="174" spans="1:38" x14ac:dyDescent="0.25">
      <c r="A174" s="115"/>
      <c r="AB174" s="98"/>
      <c r="AC174" s="98"/>
      <c r="AD174" s="98"/>
      <c r="AE174" s="98"/>
      <c r="AF174" s="98"/>
      <c r="AG174" s="98"/>
      <c r="AH174" s="98"/>
      <c r="AI174" s="98"/>
      <c r="AJ174" s="98"/>
      <c r="AK174" s="98"/>
      <c r="AL174" s="98"/>
    </row>
    <row r="175" spans="1:38" ht="21" x14ac:dyDescent="0.35">
      <c r="A175" s="114">
        <f>+A166+1</f>
        <v>19</v>
      </c>
      <c r="B175" s="50" t="s">
        <v>239</v>
      </c>
      <c r="AB175" s="98"/>
      <c r="AC175" s="98"/>
      <c r="AD175" s="98"/>
      <c r="AE175" s="98"/>
      <c r="AF175" s="98"/>
      <c r="AG175" s="98"/>
      <c r="AH175" s="98"/>
      <c r="AI175" s="98"/>
      <c r="AJ175" s="98"/>
      <c r="AK175" s="98"/>
      <c r="AL175" s="98"/>
    </row>
    <row r="176" spans="1:38" x14ac:dyDescent="0.25">
      <c r="A176" s="115"/>
      <c r="B176" s="26"/>
      <c r="C176" s="88">
        <v>2013</v>
      </c>
      <c r="D176" s="88">
        <v>2014</v>
      </c>
      <c r="E176" s="88">
        <v>2015</v>
      </c>
      <c r="F176" s="88">
        <v>2016</v>
      </c>
      <c r="G176" s="88">
        <v>2017</v>
      </c>
      <c r="H176" s="88">
        <v>2018</v>
      </c>
      <c r="I176" s="88">
        <v>2019</v>
      </c>
      <c r="J176" s="88">
        <v>2020</v>
      </c>
      <c r="K176" s="88">
        <v>2021</v>
      </c>
      <c r="L176" s="88">
        <v>2022</v>
      </c>
      <c r="AB176" s="98"/>
      <c r="AC176" s="98"/>
      <c r="AD176" s="98"/>
      <c r="AE176" s="98"/>
      <c r="AF176" s="98"/>
      <c r="AG176" s="98"/>
      <c r="AH176" s="98"/>
      <c r="AI176" s="98"/>
      <c r="AJ176" s="98"/>
      <c r="AK176" s="98"/>
      <c r="AL176" s="98"/>
    </row>
    <row r="177" spans="1:38" x14ac:dyDescent="0.25">
      <c r="A177" s="115"/>
      <c r="B177" s="112" t="s">
        <v>295</v>
      </c>
      <c r="C177" s="91">
        <f>+'[2]Chart book'!C84</f>
        <v>76269.575531608352</v>
      </c>
      <c r="D177" s="91">
        <f>+'[2]Chart book'!D84</f>
        <v>74188.159696335555</v>
      </c>
      <c r="E177" s="91">
        <f>+'[2]Chart book'!E84</f>
        <v>74712.00349294921</v>
      </c>
      <c r="F177" s="91">
        <f>+'[2]Chart book'!F84</f>
        <v>78684.786999999997</v>
      </c>
      <c r="G177" s="91">
        <f>+'[2]Chart book'!G84</f>
        <v>0</v>
      </c>
      <c r="H177" s="91">
        <f>+'[2]Chart book'!H84</f>
        <v>0</v>
      </c>
      <c r="I177" s="91">
        <f>+'[2]Chart book'!I84</f>
        <v>0</v>
      </c>
      <c r="J177" s="91">
        <f>+'[2]Chart book'!J84</f>
        <v>0</v>
      </c>
      <c r="K177" s="91">
        <f>+'[2]Chart book'!K84</f>
        <v>0</v>
      </c>
      <c r="L177" s="91">
        <f>+'[2]Chart book'!L84</f>
        <v>0</v>
      </c>
      <c r="P177">
        <v>76269.575531608352</v>
      </c>
      <c r="Q177">
        <v>74188.159696335555</v>
      </c>
      <c r="R177">
        <v>74712.00349294921</v>
      </c>
      <c r="S177">
        <v>78684.786999999997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AB177" s="98">
        <f t="shared" ref="AB177:AB180" si="63">--(P177&lt;&gt;C177)</f>
        <v>0</v>
      </c>
      <c r="AC177" s="98">
        <f t="shared" ref="AC177:AC180" si="64">--(Q177&lt;&gt;D177)</f>
        <v>0</v>
      </c>
      <c r="AD177" s="98">
        <f t="shared" ref="AD177:AD180" si="65">--(R177&lt;&gt;E177)</f>
        <v>0</v>
      </c>
      <c r="AE177" s="98">
        <f t="shared" ref="AE177:AE180" si="66">--(S177&lt;&gt;F177)</f>
        <v>0</v>
      </c>
      <c r="AF177" s="98">
        <f t="shared" ref="AF177:AF180" si="67">--(T177&lt;&gt;G177)</f>
        <v>0</v>
      </c>
      <c r="AG177" s="98">
        <f t="shared" ref="AG177:AG180" si="68">--(U177&lt;&gt;H177)</f>
        <v>0</v>
      </c>
      <c r="AH177" s="98">
        <f t="shared" ref="AH177:AH180" si="69">--(V177&lt;&gt;I177)</f>
        <v>0</v>
      </c>
      <c r="AI177" s="98">
        <f t="shared" ref="AI177:AI180" si="70">--(W177&lt;&gt;J177)</f>
        <v>0</v>
      </c>
      <c r="AJ177" s="98">
        <f t="shared" ref="AJ177:AJ180" si="71">--(X177&lt;&gt;K177)</f>
        <v>0</v>
      </c>
      <c r="AK177" s="98">
        <f t="shared" ref="AK177:AK180" si="72">--(Y177&lt;&gt;L177)</f>
        <v>0</v>
      </c>
      <c r="AL177" s="98"/>
    </row>
    <row r="178" spans="1:38" x14ac:dyDescent="0.25">
      <c r="A178" s="115"/>
      <c r="B178" s="24" t="s">
        <v>124</v>
      </c>
      <c r="C178" s="91">
        <f>+'[2]Chart book'!C85</f>
        <v>0</v>
      </c>
      <c r="D178" s="91">
        <f>+'[2]Chart book'!D85</f>
        <v>0</v>
      </c>
      <c r="E178" s="91">
        <f>+'[2]Chart book'!E85</f>
        <v>0</v>
      </c>
      <c r="F178" s="91">
        <f>+'[2]Chart book'!F85</f>
        <v>0</v>
      </c>
      <c r="G178" s="91">
        <f>+'[2]Chart book'!G85</f>
        <v>80415.417970499999</v>
      </c>
      <c r="H178" s="91">
        <f>+'[2]Chart book'!H85</f>
        <v>79879.845454900002</v>
      </c>
      <c r="I178" s="91">
        <f>+'[2]Chart book'!I85</f>
        <v>79523.296781900004</v>
      </c>
      <c r="J178" s="91">
        <f>+'[2]Chart book'!J85</f>
        <v>78777.643956600004</v>
      </c>
      <c r="K178" s="91">
        <f>+'[2]Chart book'!K85</f>
        <v>78973.336463200001</v>
      </c>
      <c r="L178" s="91">
        <f>+'[2]Chart book'!L85</f>
        <v>78922.336247300002</v>
      </c>
      <c r="P178">
        <v>0</v>
      </c>
      <c r="Q178">
        <v>0</v>
      </c>
      <c r="R178">
        <v>0</v>
      </c>
      <c r="S178">
        <v>0</v>
      </c>
      <c r="T178">
        <v>80415.417970499999</v>
      </c>
      <c r="U178">
        <v>79879.845454900002</v>
      </c>
      <c r="V178">
        <v>79523.296781900004</v>
      </c>
      <c r="W178">
        <v>78777.643956600004</v>
      </c>
      <c r="X178">
        <v>78973.336463200001</v>
      </c>
      <c r="Y178">
        <v>78922.336247300002</v>
      </c>
      <c r="AB178" s="98">
        <f t="shared" si="63"/>
        <v>0</v>
      </c>
      <c r="AC178" s="98">
        <f t="shared" si="64"/>
        <v>0</v>
      </c>
      <c r="AD178" s="98">
        <f t="shared" si="65"/>
        <v>0</v>
      </c>
      <c r="AE178" s="98">
        <f t="shared" si="66"/>
        <v>0</v>
      </c>
      <c r="AF178" s="98">
        <f t="shared" si="67"/>
        <v>0</v>
      </c>
      <c r="AG178" s="98">
        <f t="shared" si="68"/>
        <v>0</v>
      </c>
      <c r="AH178" s="98">
        <f t="shared" si="69"/>
        <v>0</v>
      </c>
      <c r="AI178" s="98">
        <f t="shared" si="70"/>
        <v>0</v>
      </c>
      <c r="AJ178" s="98">
        <f t="shared" si="71"/>
        <v>0</v>
      </c>
      <c r="AK178" s="98">
        <f t="shared" si="72"/>
        <v>0</v>
      </c>
      <c r="AL178" s="98"/>
    </row>
    <row r="179" spans="1:38" x14ac:dyDescent="0.25">
      <c r="A179" s="115"/>
      <c r="B179" s="112" t="s">
        <v>125</v>
      </c>
      <c r="C179" s="91">
        <f>+'[2]Chart book'!C86</f>
        <v>81868.757129073696</v>
      </c>
      <c r="D179" s="91">
        <f>+'[2]Chart book'!D86</f>
        <v>82596.098698605871</v>
      </c>
      <c r="E179" s="91">
        <f>+'[2]Chart book'!E86</f>
        <v>83251.234437812556</v>
      </c>
      <c r="F179" s="91">
        <f>+'[2]Chart book'!F86</f>
        <v>83788.780546663082</v>
      </c>
      <c r="G179" s="91">
        <f>+'[2]Chart book'!G86</f>
        <v>84188.659689446649</v>
      </c>
      <c r="H179" s="91">
        <f>+'[2]Chart book'!H86</f>
        <v>0</v>
      </c>
      <c r="I179" s="91">
        <f>+'[2]Chart book'!I86</f>
        <v>0</v>
      </c>
      <c r="J179" s="91">
        <f>+'[2]Chart book'!J86</f>
        <v>0</v>
      </c>
      <c r="K179" s="91">
        <f>+'[2]Chart book'!K86</f>
        <v>0</v>
      </c>
      <c r="L179" s="91">
        <f>+'[2]Chart book'!L86</f>
        <v>0</v>
      </c>
      <c r="P179">
        <v>81868.757129073696</v>
      </c>
      <c r="Q179">
        <v>82596.098698605871</v>
      </c>
      <c r="R179">
        <v>83251.234437812556</v>
      </c>
      <c r="S179">
        <v>83788.780546663082</v>
      </c>
      <c r="T179">
        <v>84188.659689446649</v>
      </c>
      <c r="U179">
        <v>0</v>
      </c>
      <c r="V179">
        <v>0</v>
      </c>
      <c r="W179">
        <v>0</v>
      </c>
      <c r="X179">
        <v>0</v>
      </c>
      <c r="Y179">
        <v>0</v>
      </c>
      <c r="AB179" s="98">
        <f t="shared" si="63"/>
        <v>0</v>
      </c>
      <c r="AC179" s="98">
        <f t="shared" si="64"/>
        <v>0</v>
      </c>
      <c r="AD179" s="98">
        <f t="shared" si="65"/>
        <v>0</v>
      </c>
      <c r="AE179" s="98">
        <f t="shared" si="66"/>
        <v>0</v>
      </c>
      <c r="AF179" s="98">
        <f t="shared" si="67"/>
        <v>0</v>
      </c>
      <c r="AG179" s="98">
        <f t="shared" si="68"/>
        <v>0</v>
      </c>
      <c r="AH179" s="98">
        <f t="shared" si="69"/>
        <v>0</v>
      </c>
      <c r="AI179" s="98">
        <f t="shared" si="70"/>
        <v>0</v>
      </c>
      <c r="AJ179" s="98">
        <f t="shared" si="71"/>
        <v>0</v>
      </c>
      <c r="AK179" s="98">
        <f t="shared" si="72"/>
        <v>0</v>
      </c>
      <c r="AL179" s="98"/>
    </row>
    <row r="180" spans="1:38" x14ac:dyDescent="0.25">
      <c r="A180" s="115"/>
      <c r="B180" s="24" t="s">
        <v>126</v>
      </c>
      <c r="C180" s="91">
        <f>+'[2]Chart book'!C87</f>
        <v>0</v>
      </c>
      <c r="D180" s="91">
        <f>+'[2]Chart book'!D87</f>
        <v>0</v>
      </c>
      <c r="E180" s="91">
        <f>+'[2]Chart book'!E87</f>
        <v>0</v>
      </c>
      <c r="F180" s="91">
        <f>+'[2]Chart book'!F87</f>
        <v>0</v>
      </c>
      <c r="G180" s="91">
        <f>+'[2]Chart book'!G87</f>
        <v>0</v>
      </c>
      <c r="H180" s="91">
        <f>+'[2]Chart book'!H87</f>
        <v>79231.804402899987</v>
      </c>
      <c r="I180" s="91">
        <f>+'[2]Chart book'!I87</f>
        <v>78729.336935962521</v>
      </c>
      <c r="J180" s="91">
        <f>+'[2]Chart book'!J87</f>
        <v>78526.316897975004</v>
      </c>
      <c r="K180" s="91">
        <f>+'[2]Chart book'!K87</f>
        <v>78289.703868074997</v>
      </c>
      <c r="L180" s="91">
        <f>+'[2]Chart book'!L87</f>
        <v>78524.126899174997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79231.804402899987</v>
      </c>
      <c r="V180">
        <v>78729.336935962521</v>
      </c>
      <c r="W180">
        <v>78526.316897975004</v>
      </c>
      <c r="X180">
        <v>78289.703868074997</v>
      </c>
      <c r="Y180">
        <v>78524.126899174997</v>
      </c>
      <c r="AB180" s="98">
        <f t="shared" si="63"/>
        <v>0</v>
      </c>
      <c r="AC180" s="98">
        <f t="shared" si="64"/>
        <v>0</v>
      </c>
      <c r="AD180" s="98">
        <f t="shared" si="65"/>
        <v>0</v>
      </c>
      <c r="AE180" s="98">
        <f t="shared" si="66"/>
        <v>0</v>
      </c>
      <c r="AF180" s="98">
        <f t="shared" si="67"/>
        <v>0</v>
      </c>
      <c r="AG180" s="98">
        <f t="shared" si="68"/>
        <v>0</v>
      </c>
      <c r="AH180" s="98">
        <f t="shared" si="69"/>
        <v>0</v>
      </c>
      <c r="AI180" s="98">
        <f t="shared" si="70"/>
        <v>0</v>
      </c>
      <c r="AJ180" s="98">
        <f t="shared" si="71"/>
        <v>0</v>
      </c>
      <c r="AK180" s="98">
        <f t="shared" si="72"/>
        <v>0</v>
      </c>
      <c r="AL180" s="98"/>
    </row>
    <row r="181" spans="1:38" x14ac:dyDescent="0.25">
      <c r="A181" s="115"/>
      <c r="F181" s="99"/>
      <c r="G181" s="99"/>
      <c r="AB181" s="98"/>
      <c r="AC181" s="98"/>
      <c r="AD181" s="98"/>
      <c r="AE181" s="98"/>
      <c r="AF181" s="98"/>
      <c r="AG181" s="98"/>
      <c r="AH181" s="98"/>
      <c r="AI181" s="98"/>
      <c r="AJ181" s="98"/>
      <c r="AK181" s="98"/>
      <c r="AL181" s="98"/>
    </row>
    <row r="182" spans="1:38" ht="21" x14ac:dyDescent="0.35">
      <c r="A182" s="114">
        <f>+A175+1</f>
        <v>20</v>
      </c>
      <c r="B182" s="50" t="s">
        <v>240</v>
      </c>
      <c r="AB182" s="98"/>
      <c r="AC182" s="98"/>
      <c r="AD182" s="98"/>
      <c r="AE182" s="98"/>
      <c r="AF182" s="98"/>
      <c r="AG182" s="98"/>
      <c r="AH182" s="98"/>
      <c r="AI182" s="98"/>
      <c r="AJ182" s="98"/>
      <c r="AK182" s="98"/>
      <c r="AL182" s="98"/>
    </row>
    <row r="183" spans="1:38" x14ac:dyDescent="0.25">
      <c r="A183" s="115"/>
      <c r="B183" s="26"/>
      <c r="C183" s="25">
        <v>2013</v>
      </c>
      <c r="D183" s="25">
        <v>2014</v>
      </c>
      <c r="E183" s="25">
        <v>2015</v>
      </c>
      <c r="F183" s="25">
        <v>2016</v>
      </c>
      <c r="G183" s="25">
        <v>2017</v>
      </c>
      <c r="H183" s="25">
        <v>2018</v>
      </c>
      <c r="I183" s="25">
        <v>2019</v>
      </c>
      <c r="J183" s="25">
        <v>2020</v>
      </c>
      <c r="K183" s="25">
        <v>2021</v>
      </c>
      <c r="L183" s="25">
        <v>2022</v>
      </c>
      <c r="AB183" s="98"/>
      <c r="AC183" s="98"/>
      <c r="AD183" s="98"/>
      <c r="AE183" s="98"/>
      <c r="AF183" s="98"/>
      <c r="AG183" s="98"/>
      <c r="AH183" s="98"/>
      <c r="AI183" s="98"/>
      <c r="AJ183" s="98"/>
      <c r="AK183" s="98"/>
      <c r="AL183" s="98"/>
    </row>
    <row r="184" spans="1:38" x14ac:dyDescent="0.25">
      <c r="A184" s="115"/>
      <c r="B184" s="112" t="s">
        <v>295</v>
      </c>
      <c r="C184" s="91">
        <f>+'[2]Chart book'!C91</f>
        <v>49627.244975356261</v>
      </c>
      <c r="D184" s="91">
        <f>+'[2]Chart book'!D91</f>
        <v>56794.143394481907</v>
      </c>
      <c r="E184" s="91">
        <f>+'[2]Chart book'!E91</f>
        <v>54352.819329523219</v>
      </c>
      <c r="F184" s="91">
        <f>+'[2]Chart book'!F91</f>
        <v>54372.643859711476</v>
      </c>
      <c r="G184" s="91">
        <f>+'[2]Chart book'!G91</f>
        <v>0</v>
      </c>
      <c r="H184" s="91">
        <f>+'[2]Chart book'!H91</f>
        <v>0</v>
      </c>
      <c r="I184" s="91">
        <f>+'[2]Chart book'!I91</f>
        <v>0</v>
      </c>
      <c r="J184" s="91">
        <f>+'[2]Chart book'!J91</f>
        <v>0</v>
      </c>
      <c r="K184" s="91">
        <f>+'[2]Chart book'!K91</f>
        <v>0</v>
      </c>
      <c r="L184" s="91">
        <f>+'[2]Chart book'!L91</f>
        <v>0</v>
      </c>
      <c r="P184">
        <v>49627.244975356261</v>
      </c>
      <c r="Q184">
        <v>56794.143394481907</v>
      </c>
      <c r="R184">
        <v>54352.819329523219</v>
      </c>
      <c r="S184">
        <v>54372.643859711476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AB184" s="98">
        <f t="shared" ref="AB184:AB187" si="73">--(P184&lt;&gt;C184)</f>
        <v>0</v>
      </c>
      <c r="AC184" s="98">
        <f t="shared" ref="AC184:AC187" si="74">--(Q184&lt;&gt;D184)</f>
        <v>0</v>
      </c>
      <c r="AD184" s="98">
        <f t="shared" ref="AD184:AD187" si="75">--(R184&lt;&gt;E184)</f>
        <v>0</v>
      </c>
      <c r="AE184" s="98">
        <f t="shared" ref="AE184:AE187" si="76">--(S184&lt;&gt;F184)</f>
        <v>0</v>
      </c>
      <c r="AF184" s="98">
        <f t="shared" ref="AF184:AF187" si="77">--(T184&lt;&gt;G184)</f>
        <v>0</v>
      </c>
      <c r="AG184" s="98">
        <f t="shared" ref="AG184:AG187" si="78">--(U184&lt;&gt;H184)</f>
        <v>0</v>
      </c>
      <c r="AH184" s="98">
        <f t="shared" ref="AH184:AH187" si="79">--(V184&lt;&gt;I184)</f>
        <v>0</v>
      </c>
      <c r="AI184" s="98">
        <f t="shared" ref="AI184:AI187" si="80">--(W184&lt;&gt;J184)</f>
        <v>0</v>
      </c>
      <c r="AJ184" s="98">
        <f t="shared" ref="AJ184:AJ187" si="81">--(X184&lt;&gt;K184)</f>
        <v>0</v>
      </c>
      <c r="AK184" s="98">
        <f t="shared" ref="AK184:AK187" si="82">--(Y184&lt;&gt;L184)</f>
        <v>0</v>
      </c>
      <c r="AL184" s="98"/>
    </row>
    <row r="185" spans="1:38" x14ac:dyDescent="0.25">
      <c r="A185" s="115"/>
      <c r="B185" s="24" t="s">
        <v>124</v>
      </c>
      <c r="C185" s="91">
        <f>+'[2]Chart book'!C92</f>
        <v>0</v>
      </c>
      <c r="D185" s="91">
        <f>+'[2]Chart book'!D92</f>
        <v>0</v>
      </c>
      <c r="E185" s="91">
        <f>+'[2]Chart book'!E92</f>
        <v>0</v>
      </c>
      <c r="F185" s="91">
        <f>+'[2]Chart book'!F92</f>
        <v>0</v>
      </c>
      <c r="G185" s="91">
        <f>+'[2]Chart book'!G92</f>
        <v>84275.287772776966</v>
      </c>
      <c r="H185" s="91">
        <f>+'[2]Chart book'!H92</f>
        <v>91894.146603488276</v>
      </c>
      <c r="I185" s="91">
        <f>+'[2]Chart book'!I92</f>
        <v>68559.133423962194</v>
      </c>
      <c r="J185" s="91">
        <f>+'[2]Chart book'!J92</f>
        <v>64766.663233179162</v>
      </c>
      <c r="K185" s="91">
        <f>+'[2]Chart book'!K92</f>
        <v>65739.476419882441</v>
      </c>
      <c r="L185" s="91">
        <f>+'[2]Chart book'!L92</f>
        <v>80565.027021526141</v>
      </c>
      <c r="P185">
        <v>0</v>
      </c>
      <c r="Q185">
        <v>0</v>
      </c>
      <c r="R185">
        <v>0</v>
      </c>
      <c r="S185">
        <v>0</v>
      </c>
      <c r="T185">
        <v>84275.287772776966</v>
      </c>
      <c r="U185">
        <v>91894.146603488276</v>
      </c>
      <c r="V185">
        <v>68559.133423962194</v>
      </c>
      <c r="W185">
        <v>64766.663233179162</v>
      </c>
      <c r="X185">
        <v>65739.476419882441</v>
      </c>
      <c r="Y185">
        <v>80565.027021526141</v>
      </c>
      <c r="AB185" s="98">
        <f t="shared" si="73"/>
        <v>0</v>
      </c>
      <c r="AC185" s="98">
        <f t="shared" si="74"/>
        <v>0</v>
      </c>
      <c r="AD185" s="98">
        <f t="shared" si="75"/>
        <v>0</v>
      </c>
      <c r="AE185" s="98">
        <f t="shared" si="76"/>
        <v>0</v>
      </c>
      <c r="AF185" s="98">
        <f t="shared" si="77"/>
        <v>0</v>
      </c>
      <c r="AG185" s="98">
        <f t="shared" si="78"/>
        <v>0</v>
      </c>
      <c r="AH185" s="98">
        <f t="shared" si="79"/>
        <v>0</v>
      </c>
      <c r="AI185" s="98">
        <f t="shared" si="80"/>
        <v>0</v>
      </c>
      <c r="AJ185" s="98">
        <f t="shared" si="81"/>
        <v>0</v>
      </c>
      <c r="AK185" s="98">
        <f t="shared" si="82"/>
        <v>0</v>
      </c>
      <c r="AL185" s="98"/>
    </row>
    <row r="186" spans="1:38" x14ac:dyDescent="0.25">
      <c r="A186" s="115"/>
      <c r="B186" s="24" t="s">
        <v>125</v>
      </c>
      <c r="C186" s="91">
        <f>+'[2]Chart book'!C93</f>
        <v>58708.01720589913</v>
      </c>
      <c r="D186" s="91">
        <f>+'[2]Chart book'!D93</f>
        <v>63482.191963772282</v>
      </c>
      <c r="E186" s="91">
        <f>+'[2]Chart book'!E93</f>
        <v>42959.711321999137</v>
      </c>
      <c r="F186" s="91">
        <f>+'[2]Chart book'!F93</f>
        <v>38745.711800699697</v>
      </c>
      <c r="G186" s="91">
        <f>+'[2]Chart book'!G93</f>
        <v>38522.601420917999</v>
      </c>
      <c r="H186" s="91">
        <f>+'[2]Chart book'!H93</f>
        <v>0</v>
      </c>
      <c r="I186" s="91">
        <f>+'[2]Chart book'!I93</f>
        <v>0</v>
      </c>
      <c r="J186" s="91">
        <f>+'[2]Chart book'!J93</f>
        <v>0</v>
      </c>
      <c r="K186" s="91">
        <f>+'[2]Chart book'!K93</f>
        <v>0</v>
      </c>
      <c r="L186" s="91">
        <f>+'[2]Chart book'!L93</f>
        <v>0</v>
      </c>
      <c r="P186">
        <v>58708.01720589913</v>
      </c>
      <c r="Q186">
        <v>63482.191963772282</v>
      </c>
      <c r="R186">
        <v>42959.711321999137</v>
      </c>
      <c r="S186">
        <v>38745.711800699697</v>
      </c>
      <c r="T186">
        <v>38522.601420917999</v>
      </c>
      <c r="U186">
        <v>0</v>
      </c>
      <c r="V186">
        <v>0</v>
      </c>
      <c r="W186">
        <v>0</v>
      </c>
      <c r="X186">
        <v>0</v>
      </c>
      <c r="Y186">
        <v>0</v>
      </c>
      <c r="AB186" s="98">
        <f t="shared" si="73"/>
        <v>0</v>
      </c>
      <c r="AC186" s="98">
        <f t="shared" si="74"/>
        <v>0</v>
      </c>
      <c r="AD186" s="98">
        <f t="shared" si="75"/>
        <v>0</v>
      </c>
      <c r="AE186" s="98">
        <f t="shared" si="76"/>
        <v>0</v>
      </c>
      <c r="AF186" s="98">
        <f t="shared" si="77"/>
        <v>0</v>
      </c>
      <c r="AG186" s="98">
        <f t="shared" si="78"/>
        <v>0</v>
      </c>
      <c r="AH186" s="98">
        <f t="shared" si="79"/>
        <v>0</v>
      </c>
      <c r="AI186" s="98">
        <f t="shared" si="80"/>
        <v>0</v>
      </c>
      <c r="AJ186" s="98">
        <f t="shared" si="81"/>
        <v>0</v>
      </c>
      <c r="AK186" s="98">
        <f t="shared" si="82"/>
        <v>0</v>
      </c>
      <c r="AL186" s="98"/>
    </row>
    <row r="187" spans="1:38" x14ac:dyDescent="0.25">
      <c r="A187" s="115"/>
      <c r="B187" s="24" t="s">
        <v>126</v>
      </c>
      <c r="C187" s="91">
        <f>+'[2]Chart book'!C94</f>
        <v>0</v>
      </c>
      <c r="D187" s="91">
        <f>+'[2]Chart book'!D94</f>
        <v>0</v>
      </c>
      <c r="E187" s="91">
        <f>+'[2]Chart book'!E94</f>
        <v>0</v>
      </c>
      <c r="F187" s="91">
        <f>+'[2]Chart book'!F94</f>
        <v>0</v>
      </c>
      <c r="G187" s="91">
        <f>+'[2]Chart book'!G94</f>
        <v>0</v>
      </c>
      <c r="H187" s="91">
        <f>+'[2]Chart book'!H94</f>
        <v>82660.068581188621</v>
      </c>
      <c r="I187" s="91">
        <f>+'[2]Chart book'!I94</f>
        <v>71574.975055859832</v>
      </c>
      <c r="J187" s="91">
        <f>+'[2]Chart book'!J94</f>
        <v>65264.150663590503</v>
      </c>
      <c r="K187" s="91">
        <f>+'[2]Chart book'!K94</f>
        <v>65157.475987080979</v>
      </c>
      <c r="L187" s="91">
        <f>+'[2]Chart book'!L94</f>
        <v>60731.150053874495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82660.068581188621</v>
      </c>
      <c r="V187">
        <v>71574.975055859832</v>
      </c>
      <c r="W187">
        <v>65264.150663590503</v>
      </c>
      <c r="X187">
        <v>65157.475987080979</v>
      </c>
      <c r="Y187">
        <v>60731.150053874495</v>
      </c>
      <c r="AB187" s="98">
        <f t="shared" si="73"/>
        <v>0</v>
      </c>
      <c r="AC187" s="98">
        <f t="shared" si="74"/>
        <v>0</v>
      </c>
      <c r="AD187" s="98">
        <f t="shared" si="75"/>
        <v>0</v>
      </c>
      <c r="AE187" s="98">
        <f t="shared" si="76"/>
        <v>0</v>
      </c>
      <c r="AF187" s="98">
        <f t="shared" si="77"/>
        <v>0</v>
      </c>
      <c r="AG187" s="98">
        <f t="shared" si="78"/>
        <v>0</v>
      </c>
      <c r="AH187" s="98">
        <f t="shared" si="79"/>
        <v>0</v>
      </c>
      <c r="AI187" s="98">
        <f t="shared" si="80"/>
        <v>0</v>
      </c>
      <c r="AJ187" s="98">
        <f t="shared" si="81"/>
        <v>0</v>
      </c>
      <c r="AK187" s="98">
        <f t="shared" si="82"/>
        <v>0</v>
      </c>
      <c r="AL187" s="98"/>
    </row>
    <row r="188" spans="1:38" x14ac:dyDescent="0.25">
      <c r="A188" s="115"/>
      <c r="AB188" s="98"/>
      <c r="AC188" s="98"/>
      <c r="AD188" s="98"/>
      <c r="AE188" s="98"/>
      <c r="AF188" s="98"/>
      <c r="AG188" s="98"/>
      <c r="AH188" s="98"/>
      <c r="AI188" s="98"/>
      <c r="AJ188" s="98"/>
      <c r="AK188" s="98"/>
      <c r="AL188" s="98"/>
    </row>
    <row r="189" spans="1:38" ht="21" x14ac:dyDescent="0.35">
      <c r="A189" s="114">
        <f>+A182+1</f>
        <v>21</v>
      </c>
      <c r="B189" s="50" t="s">
        <v>132</v>
      </c>
      <c r="AB189" s="98"/>
      <c r="AC189" s="98"/>
      <c r="AD189" s="98"/>
      <c r="AE189" s="98"/>
      <c r="AF189" s="98"/>
      <c r="AG189" s="98"/>
      <c r="AH189" s="98"/>
      <c r="AI189" s="98"/>
      <c r="AJ189" s="98"/>
      <c r="AK189" s="98"/>
      <c r="AL189" s="98"/>
    </row>
    <row r="190" spans="1:38" x14ac:dyDescent="0.25">
      <c r="A190" s="115"/>
      <c r="B190" s="26"/>
      <c r="C190" s="86" t="s">
        <v>130</v>
      </c>
      <c r="D190" s="85" t="s">
        <v>272</v>
      </c>
      <c r="E190" s="86" t="s">
        <v>131</v>
      </c>
      <c r="AB190" s="98"/>
      <c r="AC190" s="98"/>
      <c r="AD190" s="98"/>
      <c r="AE190" s="98"/>
      <c r="AF190" s="98"/>
      <c r="AG190" s="98"/>
      <c r="AH190" s="98"/>
      <c r="AI190" s="98"/>
      <c r="AJ190" s="98"/>
      <c r="AK190" s="98"/>
      <c r="AL190" s="98"/>
    </row>
    <row r="191" spans="1:38" x14ac:dyDescent="0.25">
      <c r="A191" s="115"/>
      <c r="B191" s="24" t="s">
        <v>7</v>
      </c>
      <c r="C191" s="89">
        <f>+'[1]Reasons Paper Tables'!C35</f>
        <v>-0.12388022720781999</v>
      </c>
      <c r="D191" s="89">
        <f>+'[1]Reasons Paper Tables'!D35</f>
        <v>-0.11820785457885341</v>
      </c>
      <c r="E191" s="89">
        <f>+'[1]Reasons Paper Tables'!E35</f>
        <v>-0.11517162703872352</v>
      </c>
      <c r="P191">
        <v>-0.12388022720781999</v>
      </c>
      <c r="Q191">
        <v>-0.11820785457885341</v>
      </c>
      <c r="R191">
        <v>-0.11517162703872352</v>
      </c>
      <c r="AB191" s="98">
        <f t="shared" ref="AB191:AB196" si="83">--(P191&lt;&gt;C191)</f>
        <v>0</v>
      </c>
      <c r="AC191" s="98">
        <f t="shared" ref="AC191:AC196" si="84">--(Q191&lt;&gt;D191)</f>
        <v>0</v>
      </c>
      <c r="AD191" s="98">
        <f t="shared" ref="AD191:AD196" si="85">--(R191&lt;&gt;E191)</f>
        <v>0</v>
      </c>
      <c r="AE191" s="98"/>
      <c r="AF191" s="98"/>
      <c r="AG191" s="98"/>
      <c r="AH191" s="98"/>
      <c r="AI191" s="98"/>
      <c r="AJ191" s="98"/>
      <c r="AK191" s="98"/>
      <c r="AL191" s="98"/>
    </row>
    <row r="192" spans="1:38" x14ac:dyDescent="0.25">
      <c r="A192" s="115"/>
      <c r="B192" s="24" t="s">
        <v>8</v>
      </c>
      <c r="C192" s="89">
        <f>+'[1]Reasons Paper Tables'!C36</f>
        <v>-0.10952236714368513</v>
      </c>
      <c r="D192" s="89">
        <f>+'[1]Reasons Paper Tables'!D36</f>
        <v>-8.5480937198431306E-2</v>
      </c>
      <c r="E192" s="89">
        <f>+'[1]Reasons Paper Tables'!E36</f>
        <v>-8.5480937198431306E-2</v>
      </c>
      <c r="P192">
        <v>-0.10952236714368513</v>
      </c>
      <c r="Q192">
        <v>-8.5480937198431306E-2</v>
      </c>
      <c r="R192">
        <v>-8.5480937198431306E-2</v>
      </c>
      <c r="AB192" s="98">
        <f t="shared" si="83"/>
        <v>0</v>
      </c>
      <c r="AC192" s="98">
        <f t="shared" si="84"/>
        <v>0</v>
      </c>
      <c r="AD192" s="98">
        <f t="shared" si="85"/>
        <v>0</v>
      </c>
      <c r="AE192" s="98"/>
      <c r="AF192" s="98"/>
      <c r="AG192" s="98"/>
      <c r="AH192" s="98"/>
      <c r="AI192" s="98"/>
      <c r="AJ192" s="98"/>
      <c r="AK192" s="98"/>
      <c r="AL192" s="98"/>
    </row>
    <row r="193" spans="1:38" x14ac:dyDescent="0.25">
      <c r="A193" s="115"/>
      <c r="B193" s="24" t="s">
        <v>4</v>
      </c>
      <c r="C193" s="89">
        <f>+'[1]Reasons Paper Tables'!C37</f>
        <v>-0.22517294290115131</v>
      </c>
      <c r="D193" s="89">
        <f>+'[1]Reasons Paper Tables'!D37</f>
        <v>-0.21088062494027981</v>
      </c>
      <c r="E193" s="89">
        <f>+'[1]Reasons Paper Tables'!E37</f>
        <v>-0.20035322542422374</v>
      </c>
      <c r="P193">
        <v>-0.22517294290115131</v>
      </c>
      <c r="Q193">
        <v>-0.21088062494027981</v>
      </c>
      <c r="R193">
        <v>-0.20035322542422374</v>
      </c>
      <c r="AB193" s="98">
        <f t="shared" si="83"/>
        <v>0</v>
      </c>
      <c r="AC193" s="98">
        <f t="shared" si="84"/>
        <v>0</v>
      </c>
      <c r="AD193" s="98">
        <f t="shared" si="85"/>
        <v>0</v>
      </c>
      <c r="AE193" s="98"/>
      <c r="AF193" s="98"/>
      <c r="AG193" s="98"/>
      <c r="AH193" s="98"/>
      <c r="AI193" s="98"/>
      <c r="AJ193" s="98"/>
      <c r="AK193" s="98"/>
      <c r="AL193" s="98"/>
    </row>
    <row r="194" spans="1:38" x14ac:dyDescent="0.25">
      <c r="A194" s="115"/>
      <c r="B194" s="112" t="s">
        <v>293</v>
      </c>
      <c r="C194" s="89">
        <f>+'[1]Reasons Paper Tables'!C38</f>
        <v>-0.2504936043823458</v>
      </c>
      <c r="D194" s="89">
        <f>+'[1]Reasons Paper Tables'!D38</f>
        <v>-0.19774908138153235</v>
      </c>
      <c r="E194" s="89">
        <f>+'[1]Reasons Paper Tables'!E38</f>
        <v>-0.19774908138153235</v>
      </c>
      <c r="P194">
        <v>-0.2504936043823458</v>
      </c>
      <c r="Q194">
        <v>-0.19774908138153235</v>
      </c>
      <c r="R194">
        <v>-0.19774908138153235</v>
      </c>
      <c r="AB194" s="98">
        <f t="shared" si="83"/>
        <v>0</v>
      </c>
      <c r="AC194" s="98">
        <f t="shared" si="84"/>
        <v>0</v>
      </c>
      <c r="AD194" s="98">
        <f t="shared" si="85"/>
        <v>0</v>
      </c>
      <c r="AE194" s="98"/>
      <c r="AF194" s="98"/>
      <c r="AG194" s="98"/>
      <c r="AH194" s="98"/>
      <c r="AI194" s="98"/>
      <c r="AJ194" s="98"/>
      <c r="AK194" s="98"/>
      <c r="AL194" s="98"/>
    </row>
    <row r="195" spans="1:38" x14ac:dyDescent="0.25">
      <c r="A195" s="115"/>
      <c r="B195" s="112" t="s">
        <v>294</v>
      </c>
      <c r="C195" s="89">
        <f>+'[1]Reasons Paper Tables'!C39</f>
        <v>-0.19731838748096597</v>
      </c>
      <c r="D195" s="89">
        <f>+'[1]Reasons Paper Tables'!D39</f>
        <v>-0.10054463423912063</v>
      </c>
      <c r="E195" s="89">
        <f>+'[1]Reasons Paper Tables'!E39</f>
        <v>-9.6883996322498112E-2</v>
      </c>
      <c r="P195">
        <v>-0.19731838748096597</v>
      </c>
      <c r="Q195">
        <v>-0.10054463423912063</v>
      </c>
      <c r="R195">
        <v>-9.6883996322498112E-2</v>
      </c>
      <c r="AB195" s="98">
        <f t="shared" si="83"/>
        <v>0</v>
      </c>
      <c r="AC195" s="98">
        <f t="shared" si="84"/>
        <v>0</v>
      </c>
      <c r="AD195" s="98">
        <f t="shared" si="85"/>
        <v>0</v>
      </c>
      <c r="AE195" s="98"/>
      <c r="AF195" s="98"/>
      <c r="AG195" s="98"/>
      <c r="AH195" s="98"/>
      <c r="AI195" s="98"/>
      <c r="AJ195" s="98"/>
      <c r="AK195" s="98"/>
      <c r="AL195" s="98"/>
    </row>
    <row r="196" spans="1:38" x14ac:dyDescent="0.25">
      <c r="A196" s="115"/>
      <c r="B196" s="24" t="s">
        <v>11</v>
      </c>
      <c r="C196" s="89">
        <f>+'[1]Reasons Paper Tables'!C40</f>
        <v>-0.19024209729721386</v>
      </c>
      <c r="D196" s="89">
        <f>+'[1]Reasons Paper Tables'!D40</f>
        <v>-0.12941127819683085</v>
      </c>
      <c r="E196" s="89">
        <f>+'[1]Reasons Paper Tables'!E40</f>
        <v>-0.12546567103944584</v>
      </c>
      <c r="P196">
        <v>-0.19024209729721386</v>
      </c>
      <c r="Q196">
        <v>-0.12941127819683085</v>
      </c>
      <c r="R196">
        <v>-0.12546567103944584</v>
      </c>
      <c r="AB196" s="98">
        <f t="shared" si="83"/>
        <v>0</v>
      </c>
      <c r="AC196" s="98">
        <f t="shared" si="84"/>
        <v>0</v>
      </c>
      <c r="AD196" s="98">
        <f t="shared" si="85"/>
        <v>0</v>
      </c>
      <c r="AE196" s="98"/>
      <c r="AF196" s="98"/>
      <c r="AG196" s="98"/>
      <c r="AH196" s="98"/>
      <c r="AI196" s="98"/>
      <c r="AJ196" s="98"/>
      <c r="AK196" s="98"/>
      <c r="AL196" s="98"/>
    </row>
    <row r="197" spans="1:38" x14ac:dyDescent="0.25">
      <c r="A197" s="115"/>
      <c r="AB197" s="98"/>
      <c r="AC197" s="98"/>
      <c r="AD197" s="98"/>
      <c r="AE197" s="98"/>
      <c r="AF197" s="98"/>
      <c r="AG197" s="98"/>
      <c r="AH197" s="98"/>
      <c r="AI197" s="98"/>
      <c r="AJ197" s="98"/>
      <c r="AK197" s="98"/>
      <c r="AL197" s="98"/>
    </row>
    <row r="198" spans="1:38" ht="21" x14ac:dyDescent="0.35">
      <c r="A198" s="114">
        <f>+A189+1</f>
        <v>22</v>
      </c>
      <c r="B198" s="50" t="s">
        <v>135</v>
      </c>
      <c r="AB198" s="98"/>
      <c r="AC198" s="98"/>
      <c r="AD198" s="98"/>
      <c r="AE198" s="98"/>
      <c r="AF198" s="98"/>
      <c r="AG198" s="98"/>
      <c r="AH198" s="98"/>
      <c r="AI198" s="98"/>
      <c r="AJ198" s="98"/>
      <c r="AK198" s="98"/>
      <c r="AL198" s="98"/>
    </row>
    <row r="199" spans="1:38" x14ac:dyDescent="0.25">
      <c r="A199" s="115"/>
      <c r="B199" s="26"/>
      <c r="C199" s="26">
        <v>2013</v>
      </c>
      <c r="D199" s="26">
        <v>2014</v>
      </c>
      <c r="E199" s="26">
        <v>2015</v>
      </c>
      <c r="F199" s="26">
        <v>2016</v>
      </c>
      <c r="G199" s="26">
        <v>2017</v>
      </c>
      <c r="H199" s="26">
        <v>2018</v>
      </c>
      <c r="I199" s="26">
        <v>2019</v>
      </c>
      <c r="J199" s="26">
        <v>2020</v>
      </c>
      <c r="K199" s="26">
        <v>2021</v>
      </c>
      <c r="L199" s="26">
        <v>2022</v>
      </c>
      <c r="AB199" s="98"/>
      <c r="AC199" s="98"/>
      <c r="AD199" s="98"/>
      <c r="AE199" s="98"/>
      <c r="AF199" s="98"/>
      <c r="AG199" s="98"/>
      <c r="AH199" s="98"/>
      <c r="AI199" s="98"/>
      <c r="AJ199" s="98"/>
      <c r="AK199" s="98"/>
      <c r="AL199" s="98"/>
    </row>
    <row r="200" spans="1:38" x14ac:dyDescent="0.25">
      <c r="A200" s="115"/>
      <c r="B200" s="24" t="s">
        <v>7</v>
      </c>
      <c r="C200" s="89">
        <f>+'[3]Chart book'!C19</f>
        <v>-5.2848619996040966E-3</v>
      </c>
      <c r="D200" s="89">
        <f>+'[3]Chart book'!D19</f>
        <v>-5.2848619996040966E-3</v>
      </c>
      <c r="E200" s="89">
        <f>+'[3]Chart book'!E19</f>
        <v>-5.2848619996040966E-3</v>
      </c>
      <c r="F200" s="89">
        <f>+'[3]Chart book'!F19</f>
        <v>-5.2848619996040966E-3</v>
      </c>
      <c r="G200" s="89">
        <f>+'[3]Chart book'!G19</f>
        <v>-4.5903216328345318E-3</v>
      </c>
      <c r="H200" s="89">
        <f>+'[3]Chart book'!H19</f>
        <v>-4.5152279509290943E-3</v>
      </c>
      <c r="I200" s="89">
        <f>+'[3]Chart book'!I19</f>
        <v>-4.1252484302279875E-3</v>
      </c>
      <c r="J200" s="89">
        <f>+'[3]Chart book'!J19</f>
        <v>-4.2031976361316782E-3</v>
      </c>
      <c r="K200" s="89">
        <f>+'[3]Chart book'!K19</f>
        <v>-4.2803526112091973E-3</v>
      </c>
      <c r="L200" s="89">
        <f>+'[3]Chart book'!L19</f>
        <v>-4.3566940793967439E-3</v>
      </c>
      <c r="P200">
        <v>-5.2848619996040966E-3</v>
      </c>
      <c r="Q200">
        <v>-5.2848619996040966E-3</v>
      </c>
      <c r="R200">
        <v>-5.2848619996040966E-3</v>
      </c>
      <c r="S200">
        <v>-5.2848619996040966E-3</v>
      </c>
      <c r="T200">
        <v>-4.5903216328345318E-3</v>
      </c>
      <c r="U200">
        <v>-4.5152279509290943E-3</v>
      </c>
      <c r="V200">
        <v>-4.1252484302279875E-3</v>
      </c>
      <c r="W200">
        <v>-4.2031976361316782E-3</v>
      </c>
      <c r="X200">
        <v>-4.2803526112091973E-3</v>
      </c>
      <c r="Y200">
        <v>-4.3566940793967439E-3</v>
      </c>
      <c r="AB200" s="98">
        <f t="shared" ref="AB200:AB203" si="86">--(P200&lt;&gt;C200)</f>
        <v>0</v>
      </c>
      <c r="AC200" s="98">
        <f t="shared" ref="AC200:AC203" si="87">--(Q200&lt;&gt;D200)</f>
        <v>0</v>
      </c>
      <c r="AD200" s="98">
        <f t="shared" ref="AD200:AD203" si="88">--(R200&lt;&gt;E200)</f>
        <v>0</v>
      </c>
      <c r="AE200" s="98">
        <f t="shared" ref="AE200:AE203" si="89">--(S200&lt;&gt;F200)</f>
        <v>0</v>
      </c>
      <c r="AF200" s="98">
        <f t="shared" ref="AF200:AF203" si="90">--(T200&lt;&gt;G200)</f>
        <v>0</v>
      </c>
      <c r="AG200" s="98">
        <f t="shared" ref="AG200:AG203" si="91">--(U200&lt;&gt;H200)</f>
        <v>0</v>
      </c>
      <c r="AH200" s="98">
        <f t="shared" ref="AH200:AH203" si="92">--(V200&lt;&gt;I200)</f>
        <v>0</v>
      </c>
      <c r="AI200" s="98">
        <f t="shared" ref="AI200:AI203" si="93">--(W200&lt;&gt;J200)</f>
        <v>0</v>
      </c>
      <c r="AJ200" s="98">
        <f t="shared" ref="AJ200:AJ203" si="94">--(X200&lt;&gt;K200)</f>
        <v>0</v>
      </c>
      <c r="AK200" s="98">
        <f t="shared" ref="AK200:AK203" si="95">--(Y200&lt;&gt;L200)</f>
        <v>0</v>
      </c>
      <c r="AL200" s="98"/>
    </row>
    <row r="201" spans="1:38" x14ac:dyDescent="0.25">
      <c r="A201" s="115"/>
      <c r="B201" s="24" t="s">
        <v>8</v>
      </c>
      <c r="C201" s="89">
        <f>+'[3]Chart book'!C20</f>
        <v>7.8446735614526504E-4</v>
      </c>
      <c r="D201" s="89">
        <f>+'[3]Chart book'!D20</f>
        <v>7.8446735614526504E-4</v>
      </c>
      <c r="E201" s="89">
        <f>+'[3]Chart book'!E20</f>
        <v>7.8446735614526504E-4</v>
      </c>
      <c r="F201" s="89">
        <f>+'[3]Chart book'!F20</f>
        <v>7.8446735614526504E-4</v>
      </c>
      <c r="G201" s="89">
        <f>+'[3]Chart book'!G20</f>
        <v>4.1285587424882593E-3</v>
      </c>
      <c r="H201" s="89">
        <f>+'[3]Chart book'!H20</f>
        <v>4.0115623138651359E-3</v>
      </c>
      <c r="I201" s="89">
        <f>+'[3]Chart book'!I20</f>
        <v>3.3351724964697182E-3</v>
      </c>
      <c r="J201" s="89">
        <f>+'[3]Chart book'!J20</f>
        <v>3.2266734052975709E-3</v>
      </c>
      <c r="K201" s="89">
        <f>+'[3]Chart book'!K20</f>
        <v>3.1203870134423111E-3</v>
      </c>
      <c r="L201" s="89">
        <f>+'[3]Chart book'!L20</f>
        <v>3.0162794952865359E-3</v>
      </c>
      <c r="P201">
        <v>7.8446735614526504E-4</v>
      </c>
      <c r="Q201">
        <v>7.8446735614526504E-4</v>
      </c>
      <c r="R201">
        <v>7.8446735614526504E-4</v>
      </c>
      <c r="S201">
        <v>7.8446735614526504E-4</v>
      </c>
      <c r="T201">
        <v>4.1285587424882593E-3</v>
      </c>
      <c r="U201">
        <v>4.0115623138651359E-3</v>
      </c>
      <c r="V201">
        <v>3.3351724964697182E-3</v>
      </c>
      <c r="W201">
        <v>3.2266734052975709E-3</v>
      </c>
      <c r="X201">
        <v>3.1203870134423111E-3</v>
      </c>
      <c r="Y201">
        <v>3.0162794952865359E-3</v>
      </c>
      <c r="AB201" s="98">
        <f t="shared" si="86"/>
        <v>0</v>
      </c>
      <c r="AC201" s="98">
        <f t="shared" si="87"/>
        <v>0</v>
      </c>
      <c r="AD201" s="98">
        <f t="shared" si="88"/>
        <v>0</v>
      </c>
      <c r="AE201" s="98">
        <f t="shared" si="89"/>
        <v>0</v>
      </c>
      <c r="AF201" s="98">
        <f t="shared" si="90"/>
        <v>0</v>
      </c>
      <c r="AG201" s="98">
        <f t="shared" si="91"/>
        <v>0</v>
      </c>
      <c r="AH201" s="98">
        <f t="shared" si="92"/>
        <v>0</v>
      </c>
      <c r="AI201" s="98">
        <f t="shared" si="93"/>
        <v>0</v>
      </c>
      <c r="AJ201" s="98">
        <f t="shared" si="94"/>
        <v>0</v>
      </c>
      <c r="AK201" s="98">
        <f t="shared" si="95"/>
        <v>0</v>
      </c>
      <c r="AL201" s="98"/>
    </row>
    <row r="202" spans="1:38" x14ac:dyDescent="0.25">
      <c r="A202" s="115"/>
      <c r="B202" s="24" t="s">
        <v>4</v>
      </c>
      <c r="C202" s="89">
        <f>+'[3]Chart book'!C21</f>
        <v>5.4860029249341269E-3</v>
      </c>
      <c r="D202" s="89">
        <f>+'[3]Chart book'!D21</f>
        <v>5.4860029249341269E-3</v>
      </c>
      <c r="E202" s="89">
        <f>+'[3]Chart book'!E21</f>
        <v>5.4860029249341269E-3</v>
      </c>
      <c r="F202" s="89">
        <f>+'[3]Chart book'!F21</f>
        <v>5.4860029249341269E-3</v>
      </c>
      <c r="G202" s="89">
        <f>+'[3]Chart book'!G21</f>
        <v>2.0118869174267869E-2</v>
      </c>
      <c r="H202" s="89">
        <f>+'[3]Chart book'!H21</f>
        <v>1.9620692223502691E-2</v>
      </c>
      <c r="I202" s="89">
        <f>+'[3]Chart book'!I21</f>
        <v>1.8697024459209788E-2</v>
      </c>
      <c r="J202" s="89">
        <f>+'[3]Chart book'!J21</f>
        <v>1.8455361521860364E-2</v>
      </c>
      <c r="K202" s="89">
        <f>+'[3]Chart book'!K21</f>
        <v>1.8225381938143635E-2</v>
      </c>
      <c r="L202" s="89">
        <f>+'[3]Chart book'!L21</f>
        <v>1.8006125587536611E-2</v>
      </c>
      <c r="P202">
        <v>5.4860029249341269E-3</v>
      </c>
      <c r="Q202">
        <v>5.4860029249341269E-3</v>
      </c>
      <c r="R202">
        <v>5.4860029249341269E-3</v>
      </c>
      <c r="S202">
        <v>5.4860029249341269E-3</v>
      </c>
      <c r="T202">
        <v>2.0118869174267869E-2</v>
      </c>
      <c r="U202">
        <v>1.9620692223502691E-2</v>
      </c>
      <c r="V202">
        <v>1.8697024459209788E-2</v>
      </c>
      <c r="W202">
        <v>1.8455361521860364E-2</v>
      </c>
      <c r="X202">
        <v>1.8225381938143635E-2</v>
      </c>
      <c r="Y202">
        <v>1.8006125587536611E-2</v>
      </c>
      <c r="AB202" s="98">
        <f t="shared" si="86"/>
        <v>0</v>
      </c>
      <c r="AC202" s="98">
        <f t="shared" si="87"/>
        <v>0</v>
      </c>
      <c r="AD202" s="98">
        <f t="shared" si="88"/>
        <v>0</v>
      </c>
      <c r="AE202" s="98">
        <f t="shared" si="89"/>
        <v>0</v>
      </c>
      <c r="AF202" s="98">
        <f t="shared" si="90"/>
        <v>0</v>
      </c>
      <c r="AG202" s="98">
        <f t="shared" si="91"/>
        <v>0</v>
      </c>
      <c r="AH202" s="98">
        <f t="shared" si="92"/>
        <v>0</v>
      </c>
      <c r="AI202" s="98">
        <f t="shared" si="93"/>
        <v>0</v>
      </c>
      <c r="AJ202" s="98">
        <f t="shared" si="94"/>
        <v>0</v>
      </c>
      <c r="AK202" s="98">
        <f t="shared" si="95"/>
        <v>0</v>
      </c>
      <c r="AL202" s="98"/>
    </row>
    <row r="203" spans="1:38" x14ac:dyDescent="0.25">
      <c r="A203" s="115"/>
      <c r="B203" s="24" t="s">
        <v>134</v>
      </c>
      <c r="C203" s="89">
        <f>+'[3]Chart book'!C22</f>
        <v>5.4860029249341269E-3</v>
      </c>
      <c r="D203" s="89">
        <f>+'[3]Chart book'!D22</f>
        <v>5.4860029249341269E-3</v>
      </c>
      <c r="E203" s="89">
        <f>+'[3]Chart book'!E22</f>
        <v>5.4860029249341269E-3</v>
      </c>
      <c r="F203" s="89">
        <f>+'[3]Chart book'!F22</f>
        <v>5.4860029249341269E-3</v>
      </c>
      <c r="G203" s="89">
        <f>+'[3]Chart book'!G22</f>
        <v>9.6390607400597267E-3</v>
      </c>
      <c r="H203" s="89">
        <f>+'[3]Chart book'!H22</f>
        <v>9.4824853358569019E-3</v>
      </c>
      <c r="I203" s="89">
        <f>+'[3]Chart book'!I22</f>
        <v>9.2259597474951757E-3</v>
      </c>
      <c r="J203" s="89">
        <f>+'[3]Chart book'!J22</f>
        <v>9.1141915393193398E-3</v>
      </c>
      <c r="K203" s="89">
        <f>+'[3]Chart book'!K22</f>
        <v>9.0048596132123251E-3</v>
      </c>
      <c r="L203" s="89">
        <f>+'[3]Chart book'!L22</f>
        <v>8.897871403114788E-3</v>
      </c>
      <c r="P203">
        <v>5.4860029249341269E-3</v>
      </c>
      <c r="Q203">
        <v>5.4860029249341269E-3</v>
      </c>
      <c r="R203">
        <v>5.4860029249341269E-3</v>
      </c>
      <c r="S203">
        <v>5.4860029249341269E-3</v>
      </c>
      <c r="T203">
        <v>9.6390607400597267E-3</v>
      </c>
      <c r="U203">
        <v>9.4824853358569019E-3</v>
      </c>
      <c r="V203">
        <v>9.2259597474951757E-3</v>
      </c>
      <c r="W203">
        <v>9.1141915393193398E-3</v>
      </c>
      <c r="X203">
        <v>9.0048596132123251E-3</v>
      </c>
      <c r="Y203">
        <v>8.897871403114788E-3</v>
      </c>
      <c r="AB203" s="98">
        <f t="shared" si="86"/>
        <v>0</v>
      </c>
      <c r="AC203" s="98">
        <f t="shared" si="87"/>
        <v>0</v>
      </c>
      <c r="AD203" s="98">
        <f t="shared" si="88"/>
        <v>0</v>
      </c>
      <c r="AE203" s="98">
        <f t="shared" si="89"/>
        <v>0</v>
      </c>
      <c r="AF203" s="98">
        <f t="shared" si="90"/>
        <v>0</v>
      </c>
      <c r="AG203" s="98">
        <f t="shared" si="91"/>
        <v>0</v>
      </c>
      <c r="AH203" s="98">
        <f t="shared" si="92"/>
        <v>0</v>
      </c>
      <c r="AI203" s="98">
        <f t="shared" si="93"/>
        <v>0</v>
      </c>
      <c r="AJ203" s="98">
        <f t="shared" si="94"/>
        <v>0</v>
      </c>
      <c r="AK203" s="98">
        <f t="shared" si="95"/>
        <v>0</v>
      </c>
      <c r="AL203" s="98"/>
    </row>
    <row r="204" spans="1:38" x14ac:dyDescent="0.25">
      <c r="A204" s="115"/>
      <c r="AB204" s="98"/>
      <c r="AC204" s="98"/>
      <c r="AD204" s="98"/>
      <c r="AE204" s="98"/>
      <c r="AF204" s="98"/>
      <c r="AG204" s="98"/>
      <c r="AH204" s="98"/>
      <c r="AI204" s="98"/>
      <c r="AJ204" s="98"/>
      <c r="AK204" s="98"/>
      <c r="AL204" s="98"/>
    </row>
    <row r="205" spans="1:38" ht="21" x14ac:dyDescent="0.35">
      <c r="A205" s="114">
        <f>+A198+1</f>
        <v>23</v>
      </c>
      <c r="B205" s="50" t="s">
        <v>137</v>
      </c>
      <c r="AB205" s="98"/>
      <c r="AC205" s="98"/>
      <c r="AD205" s="98"/>
      <c r="AE205" s="98"/>
      <c r="AF205" s="98"/>
      <c r="AG205" s="98"/>
      <c r="AH205" s="98"/>
      <c r="AI205" s="98"/>
      <c r="AJ205" s="98"/>
      <c r="AK205" s="98"/>
      <c r="AL205" s="98"/>
    </row>
    <row r="206" spans="1:38" x14ac:dyDescent="0.25">
      <c r="A206" s="115"/>
      <c r="B206" s="26"/>
      <c r="C206" s="26" t="s">
        <v>8</v>
      </c>
      <c r="D206" s="26" t="s">
        <v>7</v>
      </c>
      <c r="E206" s="26" t="s">
        <v>134</v>
      </c>
      <c r="F206" s="26" t="s">
        <v>4</v>
      </c>
      <c r="AB206" s="98"/>
      <c r="AC206" s="98"/>
      <c r="AD206" s="98"/>
      <c r="AE206" s="98"/>
      <c r="AF206" s="98"/>
      <c r="AG206" s="98"/>
      <c r="AH206" s="98"/>
      <c r="AI206" s="98"/>
      <c r="AJ206" s="98"/>
      <c r="AK206" s="98"/>
      <c r="AL206" s="98"/>
    </row>
    <row r="207" spans="1:38" x14ac:dyDescent="0.25">
      <c r="A207" s="115"/>
      <c r="B207" s="24" t="s">
        <v>138</v>
      </c>
      <c r="C207" s="92">
        <f>+'[3]Chart book'!C26</f>
        <v>0.71677900104757575</v>
      </c>
      <c r="D207" s="92">
        <f>+'[3]Chart book'!D26</f>
        <v>0.75478186116483992</v>
      </c>
      <c r="E207" s="92">
        <f>+'[3]Chart book'!E26</f>
        <v>0.61219521619846207</v>
      </c>
      <c r="F207" s="92">
        <f>+'[3]Chart book'!F26</f>
        <v>0.55257961233919362</v>
      </c>
      <c r="P207">
        <v>0.71677900104757575</v>
      </c>
      <c r="Q207">
        <v>0.75478186116483992</v>
      </c>
      <c r="R207">
        <v>0.61219521619846207</v>
      </c>
      <c r="S207">
        <v>0.55257961233919362</v>
      </c>
      <c r="AB207" s="98">
        <f t="shared" ref="AB207:AB209" si="96">--(P207&lt;&gt;C207)</f>
        <v>0</v>
      </c>
      <c r="AC207" s="98">
        <f t="shared" ref="AC207:AC209" si="97">--(Q207&lt;&gt;D207)</f>
        <v>0</v>
      </c>
      <c r="AD207" s="98">
        <f t="shared" ref="AD207:AD209" si="98">--(R207&lt;&gt;E207)</f>
        <v>0</v>
      </c>
      <c r="AE207" s="98">
        <f t="shared" ref="AE207:AE209" si="99">--(S207&lt;&gt;F207)</f>
        <v>0</v>
      </c>
      <c r="AF207" s="98"/>
      <c r="AG207" s="98"/>
      <c r="AH207" s="98"/>
      <c r="AI207" s="98"/>
      <c r="AJ207" s="98"/>
      <c r="AK207" s="98"/>
      <c r="AL207" s="98"/>
    </row>
    <row r="208" spans="1:38" x14ac:dyDescent="0.25">
      <c r="A208" s="115"/>
      <c r="B208" s="24" t="s">
        <v>139</v>
      </c>
      <c r="C208" s="92">
        <f>+'[3]Chart book'!C27</f>
        <v>0.20095665408258059</v>
      </c>
      <c r="D208" s="92">
        <f>+'[3]Chart book'!D27</f>
        <v>0.1702127659574468</v>
      </c>
      <c r="E208" s="92">
        <f>+'[3]Chart book'!E27</f>
        <v>0.2541442868735268</v>
      </c>
      <c r="F208" s="92">
        <f>+'[3]Chart book'!F27</f>
        <v>0.25065664602465537</v>
      </c>
      <c r="P208">
        <v>0.20095665408258059</v>
      </c>
      <c r="Q208">
        <v>0.1702127659574468</v>
      </c>
      <c r="R208">
        <v>0.2541442868735268</v>
      </c>
      <c r="S208">
        <v>0.25065664602465537</v>
      </c>
      <c r="AB208" s="98">
        <f t="shared" si="96"/>
        <v>0</v>
      </c>
      <c r="AC208" s="98">
        <f t="shared" si="97"/>
        <v>0</v>
      </c>
      <c r="AD208" s="98">
        <f t="shared" si="98"/>
        <v>0</v>
      </c>
      <c r="AE208" s="98">
        <f t="shared" si="99"/>
        <v>0</v>
      </c>
      <c r="AF208" s="98"/>
      <c r="AG208" s="98"/>
      <c r="AH208" s="98"/>
      <c r="AI208" s="98"/>
      <c r="AJ208" s="98"/>
      <c r="AK208" s="98"/>
      <c r="AL208" s="98"/>
    </row>
    <row r="209" spans="1:38" x14ac:dyDescent="0.25">
      <c r="A209" s="115"/>
      <c r="B209" s="24" t="s">
        <v>140</v>
      </c>
      <c r="C209" s="92">
        <f>+'[3]Chart book'!C28</f>
        <v>8.2264344869843659E-2</v>
      </c>
      <c r="D209" s="92">
        <f>+'[3]Chart book'!D28</f>
        <v>7.5005372877713306E-2</v>
      </c>
      <c r="E209" s="92">
        <f>+'[3]Chart book'!E28</f>
        <v>0.13366049692801113</v>
      </c>
      <c r="F209" s="92">
        <f>+'[3]Chart book'!F28</f>
        <v>0.19676374163615101</v>
      </c>
      <c r="P209">
        <v>8.2264344869843659E-2</v>
      </c>
      <c r="Q209">
        <v>7.5005372877713306E-2</v>
      </c>
      <c r="R209">
        <v>0.13366049692801113</v>
      </c>
      <c r="S209">
        <v>0.19676374163615101</v>
      </c>
      <c r="AB209" s="98">
        <f t="shared" si="96"/>
        <v>0</v>
      </c>
      <c r="AC209" s="98">
        <f t="shared" si="97"/>
        <v>0</v>
      </c>
      <c r="AD209" s="98">
        <f t="shared" si="98"/>
        <v>0</v>
      </c>
      <c r="AE209" s="98">
        <f t="shared" si="99"/>
        <v>0</v>
      </c>
      <c r="AF209" s="98"/>
      <c r="AG209" s="98"/>
      <c r="AH209" s="98"/>
      <c r="AI209" s="98"/>
      <c r="AJ209" s="98"/>
      <c r="AK209" s="98"/>
      <c r="AL209" s="98"/>
    </row>
    <row r="210" spans="1:38" x14ac:dyDescent="0.25">
      <c r="A210" s="115"/>
      <c r="AB210" s="98"/>
      <c r="AC210" s="98"/>
      <c r="AD210" s="98"/>
      <c r="AE210" s="98"/>
      <c r="AF210" s="98"/>
      <c r="AG210" s="98"/>
      <c r="AH210" s="98"/>
      <c r="AI210" s="98"/>
      <c r="AJ210" s="98"/>
      <c r="AK210" s="98"/>
      <c r="AL210" s="98"/>
    </row>
    <row r="211" spans="1:38" ht="21" x14ac:dyDescent="0.35">
      <c r="A211" s="114">
        <f>+A205+1</f>
        <v>24</v>
      </c>
      <c r="B211" s="50" t="s">
        <v>144</v>
      </c>
      <c r="AB211" s="98"/>
      <c r="AC211" s="98"/>
      <c r="AD211" s="98"/>
      <c r="AE211" s="98"/>
      <c r="AF211" s="98"/>
      <c r="AG211" s="98"/>
      <c r="AH211" s="98"/>
      <c r="AI211" s="98"/>
      <c r="AJ211" s="98"/>
      <c r="AK211" s="98"/>
      <c r="AL211" s="98"/>
    </row>
    <row r="212" spans="1:38" x14ac:dyDescent="0.25">
      <c r="A212" s="115"/>
      <c r="B212" s="26"/>
      <c r="C212" s="26" t="s">
        <v>8</v>
      </c>
      <c r="D212" s="26" t="s">
        <v>7</v>
      </c>
      <c r="E212" s="26" t="s">
        <v>134</v>
      </c>
      <c r="F212" s="26" t="s">
        <v>4</v>
      </c>
      <c r="AB212" s="98"/>
      <c r="AC212" s="98"/>
      <c r="AD212" s="98"/>
      <c r="AE212" s="98"/>
      <c r="AF212" s="98"/>
      <c r="AG212" s="98"/>
      <c r="AH212" s="98"/>
      <c r="AI212" s="98"/>
      <c r="AJ212" s="98"/>
      <c r="AK212" s="98"/>
      <c r="AL212" s="98"/>
    </row>
    <row r="213" spans="1:38" x14ac:dyDescent="0.25">
      <c r="A213" s="115"/>
      <c r="B213" s="24" t="s">
        <v>142</v>
      </c>
      <c r="C213" s="92">
        <f>+'[3]Chart book'!C32</f>
        <v>0.45301125082726673</v>
      </c>
      <c r="D213" s="92">
        <f>+'[3]Chart book'!D32</f>
        <v>0.50683371298405466</v>
      </c>
      <c r="E213" s="92">
        <f>+'[3]Chart book'!E32</f>
        <v>0.44069936249447705</v>
      </c>
      <c r="F213" s="92">
        <f>+'[3]Chart book'!F32</f>
        <v>0.41454444521546041</v>
      </c>
      <c r="P213">
        <v>0.45301125082726673</v>
      </c>
      <c r="Q213">
        <v>0.50683371298405466</v>
      </c>
      <c r="R213">
        <v>0.44069936249447705</v>
      </c>
      <c r="S213">
        <v>0.41454444521546041</v>
      </c>
      <c r="AB213" s="98">
        <f t="shared" ref="AB213:AB214" si="100">--(P213&lt;&gt;C213)</f>
        <v>0</v>
      </c>
      <c r="AC213" s="98">
        <f t="shared" ref="AC213:AC214" si="101">--(Q213&lt;&gt;D213)</f>
        <v>0</v>
      </c>
      <c r="AD213" s="98">
        <f t="shared" ref="AD213:AD214" si="102">--(R213&lt;&gt;E213)</f>
        <v>0</v>
      </c>
      <c r="AE213" s="98">
        <f t="shared" ref="AE213:AE214" si="103">--(S213&lt;&gt;F213)</f>
        <v>0</v>
      </c>
      <c r="AF213" s="98"/>
      <c r="AG213" s="98"/>
      <c r="AH213" s="98"/>
      <c r="AI213" s="98"/>
      <c r="AJ213" s="98"/>
      <c r="AK213" s="98"/>
      <c r="AL213" s="98"/>
    </row>
    <row r="214" spans="1:38" x14ac:dyDescent="0.25">
      <c r="A214" s="115"/>
      <c r="B214" s="24" t="s">
        <v>143</v>
      </c>
      <c r="C214" s="92">
        <f>+'[3]Chart book'!C33</f>
        <v>0.54698874917273332</v>
      </c>
      <c r="D214" s="92">
        <f>+'[3]Chart book'!D33</f>
        <v>0.49316628701594534</v>
      </c>
      <c r="E214" s="92">
        <f>+'[3]Chart book'!E33</f>
        <v>0.55930063750552295</v>
      </c>
      <c r="F214" s="92">
        <f>+'[3]Chart book'!F33</f>
        <v>0.58545555478453959</v>
      </c>
      <c r="P214">
        <v>0.54698874917273332</v>
      </c>
      <c r="Q214">
        <v>0.49316628701594534</v>
      </c>
      <c r="R214">
        <v>0.55930063750552295</v>
      </c>
      <c r="S214">
        <v>0.58545555478453959</v>
      </c>
      <c r="AB214" s="98">
        <f t="shared" si="100"/>
        <v>0</v>
      </c>
      <c r="AC214" s="98">
        <f t="shared" si="101"/>
        <v>0</v>
      </c>
      <c r="AD214" s="98">
        <f t="shared" si="102"/>
        <v>0</v>
      </c>
      <c r="AE214" s="98">
        <f t="shared" si="103"/>
        <v>0</v>
      </c>
      <c r="AF214" s="98"/>
      <c r="AG214" s="98"/>
      <c r="AH214" s="98"/>
      <c r="AI214" s="98"/>
      <c r="AJ214" s="98"/>
      <c r="AK214" s="98"/>
      <c r="AL214" s="98"/>
    </row>
    <row r="215" spans="1:38" x14ac:dyDescent="0.25">
      <c r="A215" s="115"/>
      <c r="AB215" s="98"/>
      <c r="AC215" s="98"/>
      <c r="AD215" s="98"/>
      <c r="AE215" s="98"/>
      <c r="AF215" s="98"/>
      <c r="AG215" s="98"/>
      <c r="AH215" s="98"/>
      <c r="AI215" s="98"/>
      <c r="AJ215" s="98"/>
      <c r="AK215" s="98"/>
      <c r="AL215" s="98"/>
    </row>
    <row r="216" spans="1:38" ht="21" x14ac:dyDescent="0.35">
      <c r="A216" s="114">
        <f>+A211+1</f>
        <v>25</v>
      </c>
      <c r="B216" s="50" t="s">
        <v>149</v>
      </c>
      <c r="AB216" s="98"/>
      <c r="AC216" s="98"/>
      <c r="AD216" s="98"/>
      <c r="AE216" s="98"/>
      <c r="AF216" s="98"/>
      <c r="AG216" s="98"/>
      <c r="AH216" s="98"/>
      <c r="AI216" s="98"/>
      <c r="AJ216" s="98"/>
      <c r="AK216" s="98"/>
      <c r="AL216" s="98"/>
    </row>
    <row r="217" spans="1:38" x14ac:dyDescent="0.25">
      <c r="A217" s="115"/>
      <c r="B217" s="26"/>
      <c r="C217" s="26" t="s">
        <v>8</v>
      </c>
      <c r="D217" s="26" t="s">
        <v>7</v>
      </c>
      <c r="E217" s="26" t="s">
        <v>134</v>
      </c>
      <c r="F217" s="26" t="s">
        <v>4</v>
      </c>
      <c r="AB217" s="98"/>
      <c r="AC217" s="98"/>
      <c r="AD217" s="98"/>
      <c r="AE217" s="98"/>
      <c r="AF217" s="98"/>
      <c r="AG217" s="98"/>
      <c r="AH217" s="98"/>
      <c r="AI217" s="98"/>
      <c r="AJ217" s="98"/>
      <c r="AK217" s="98"/>
      <c r="AL217" s="98"/>
    </row>
    <row r="218" spans="1:38" x14ac:dyDescent="0.25">
      <c r="A218" s="115"/>
      <c r="B218" s="24" t="s">
        <v>142</v>
      </c>
      <c r="C218" s="92">
        <f>+'[3]Chart book'!C37</f>
        <v>0.28818727254844101</v>
      </c>
      <c r="D218" s="92">
        <f>+'[3]Chart book'!D37</f>
        <v>0.16287878787878787</v>
      </c>
      <c r="E218" s="92">
        <f>+'[3]Chart book'!E37</f>
        <v>0.2745932796107648</v>
      </c>
      <c r="F218" s="92">
        <f>+'[3]Chart book'!F37</f>
        <v>0.2372648003671409</v>
      </c>
      <c r="P218">
        <v>0.28818727254844101</v>
      </c>
      <c r="Q218">
        <v>0.16287878787878787</v>
      </c>
      <c r="R218">
        <v>0.2745932796107648</v>
      </c>
      <c r="S218">
        <v>0.2372648003671409</v>
      </c>
      <c r="AB218" s="98">
        <f t="shared" ref="AB218:AB219" si="104">--(P218&lt;&gt;C218)</f>
        <v>0</v>
      </c>
      <c r="AC218" s="98">
        <f t="shared" ref="AC218:AC219" si="105">--(Q218&lt;&gt;D218)</f>
        <v>0</v>
      </c>
      <c r="AD218" s="98">
        <f t="shared" ref="AD218:AD219" si="106">--(R218&lt;&gt;E218)</f>
        <v>0</v>
      </c>
      <c r="AE218" s="98">
        <f t="shared" ref="AE218:AE219" si="107">--(S218&lt;&gt;F218)</f>
        <v>0</v>
      </c>
      <c r="AF218" s="98"/>
      <c r="AG218" s="98"/>
      <c r="AH218" s="98"/>
      <c r="AI218" s="98"/>
      <c r="AJ218" s="98"/>
      <c r="AK218" s="98"/>
      <c r="AL218" s="98"/>
    </row>
    <row r="219" spans="1:38" x14ac:dyDescent="0.25">
      <c r="A219" s="115"/>
      <c r="B219" s="24" t="s">
        <v>143</v>
      </c>
      <c r="C219" s="92">
        <f>+'[3]Chart book'!C38</f>
        <v>0.71181272745155899</v>
      </c>
      <c r="D219" s="92">
        <f>+'[3]Chart book'!D38</f>
        <v>0.83712121212121215</v>
      </c>
      <c r="E219" s="92">
        <f>+'[3]Chart book'!E38</f>
        <v>0.72540672038923526</v>
      </c>
      <c r="F219" s="92">
        <f>+'[3]Chart book'!F38</f>
        <v>0.76273519963285907</v>
      </c>
      <c r="P219">
        <v>0.71181272745155899</v>
      </c>
      <c r="Q219">
        <v>0.83712121212121215</v>
      </c>
      <c r="R219">
        <v>0.72540672038923526</v>
      </c>
      <c r="S219">
        <v>0.76273519963285907</v>
      </c>
      <c r="AB219" s="98">
        <f t="shared" si="104"/>
        <v>0</v>
      </c>
      <c r="AC219" s="98">
        <f t="shared" si="105"/>
        <v>0</v>
      </c>
      <c r="AD219" s="98">
        <f t="shared" si="106"/>
        <v>0</v>
      </c>
      <c r="AE219" s="98">
        <f t="shared" si="107"/>
        <v>0</v>
      </c>
      <c r="AF219" s="98"/>
      <c r="AG219" s="98"/>
      <c r="AH219" s="98"/>
      <c r="AI219" s="98"/>
      <c r="AJ219" s="98"/>
      <c r="AK219" s="98"/>
      <c r="AL219" s="98"/>
    </row>
    <row r="220" spans="1:38" x14ac:dyDescent="0.25">
      <c r="A220" s="115"/>
      <c r="AB220" s="98"/>
      <c r="AC220" s="98"/>
      <c r="AD220" s="98"/>
      <c r="AE220" s="98"/>
      <c r="AF220" s="98"/>
      <c r="AG220" s="98"/>
      <c r="AH220" s="98"/>
      <c r="AI220" s="98"/>
      <c r="AJ220" s="98"/>
      <c r="AK220" s="98"/>
      <c r="AL220" s="98"/>
    </row>
    <row r="221" spans="1:38" ht="21" x14ac:dyDescent="0.35">
      <c r="A221" s="114">
        <f>+A216+1</f>
        <v>26</v>
      </c>
      <c r="B221" s="50" t="s">
        <v>148</v>
      </c>
      <c r="AB221" s="98"/>
      <c r="AC221" s="98"/>
      <c r="AD221" s="98"/>
      <c r="AE221" s="98"/>
      <c r="AF221" s="98"/>
      <c r="AG221" s="98"/>
      <c r="AH221" s="98"/>
      <c r="AI221" s="98"/>
      <c r="AJ221" s="98"/>
      <c r="AK221" s="98"/>
      <c r="AL221" s="98"/>
    </row>
    <row r="222" spans="1:38" x14ac:dyDescent="0.25">
      <c r="A222" s="115"/>
      <c r="B222" s="26"/>
      <c r="C222" s="26" t="s">
        <v>8</v>
      </c>
      <c r="D222" s="26" t="s">
        <v>7</v>
      </c>
      <c r="E222" s="26" t="s">
        <v>134</v>
      </c>
      <c r="F222" s="26" t="s">
        <v>4</v>
      </c>
      <c r="AB222" s="98"/>
      <c r="AC222" s="98"/>
      <c r="AD222" s="98"/>
      <c r="AE222" s="98"/>
      <c r="AF222" s="98"/>
      <c r="AG222" s="98"/>
      <c r="AH222" s="98"/>
      <c r="AI222" s="98"/>
      <c r="AJ222" s="98"/>
      <c r="AK222" s="98"/>
      <c r="AL222" s="98"/>
    </row>
    <row r="223" spans="1:38" x14ac:dyDescent="0.25">
      <c r="A223" s="115"/>
      <c r="B223" s="24" t="s">
        <v>142</v>
      </c>
      <c r="C223" s="92">
        <f>+'[3]Chart book'!C42</f>
        <v>0.35367611725132148</v>
      </c>
      <c r="D223" s="92">
        <f>+'[3]Chart book'!D42</f>
        <v>1</v>
      </c>
      <c r="E223" s="92">
        <f>+'[3]Chart book'!E42</f>
        <v>0.44030066493206127</v>
      </c>
      <c r="F223" s="92">
        <f>+'[3]Chart book'!F42</f>
        <v>0.56416252557731661</v>
      </c>
      <c r="P223">
        <v>0.35367611725132148</v>
      </c>
      <c r="Q223">
        <v>1</v>
      </c>
      <c r="R223">
        <v>0.44030066493206127</v>
      </c>
      <c r="S223">
        <v>0.56416252557731661</v>
      </c>
      <c r="AB223" s="98">
        <f t="shared" ref="AB223:AB224" si="108">--(P223&lt;&gt;C223)</f>
        <v>0</v>
      </c>
      <c r="AC223" s="98">
        <f t="shared" ref="AC223:AC224" si="109">--(Q223&lt;&gt;D223)</f>
        <v>0</v>
      </c>
      <c r="AD223" s="98">
        <f t="shared" ref="AD223:AD224" si="110">--(R223&lt;&gt;E223)</f>
        <v>0</v>
      </c>
      <c r="AE223" s="98">
        <f t="shared" ref="AE223:AE224" si="111">--(S223&lt;&gt;F223)</f>
        <v>0</v>
      </c>
      <c r="AF223" s="98"/>
      <c r="AG223" s="98"/>
      <c r="AH223" s="98"/>
      <c r="AI223" s="98"/>
      <c r="AJ223" s="98"/>
      <c r="AK223" s="98"/>
      <c r="AL223" s="98"/>
    </row>
    <row r="224" spans="1:38" x14ac:dyDescent="0.25">
      <c r="A224" s="115"/>
      <c r="B224" s="24" t="s">
        <v>143</v>
      </c>
      <c r="C224" s="92">
        <f>+'[3]Chart book'!C43</f>
        <v>0.64632388274867847</v>
      </c>
      <c r="D224" s="92">
        <f>+'[3]Chart book'!D43</f>
        <v>0</v>
      </c>
      <c r="E224" s="92">
        <f>+'[3]Chart book'!E43</f>
        <v>0.55969933506793867</v>
      </c>
      <c r="F224" s="92">
        <f>+'[3]Chart book'!F43</f>
        <v>0.43583747442268345</v>
      </c>
      <c r="P224">
        <v>0.64632388274867847</v>
      </c>
      <c r="Q224">
        <v>0</v>
      </c>
      <c r="R224">
        <v>0.55969933506793867</v>
      </c>
      <c r="S224">
        <v>0.43583747442268345</v>
      </c>
      <c r="AB224" s="98">
        <f t="shared" si="108"/>
        <v>0</v>
      </c>
      <c r="AC224" s="98">
        <f t="shared" si="109"/>
        <v>0</v>
      </c>
      <c r="AD224" s="98">
        <f t="shared" si="110"/>
        <v>0</v>
      </c>
      <c r="AE224" s="98">
        <f t="shared" si="111"/>
        <v>0</v>
      </c>
      <c r="AF224" s="98"/>
      <c r="AG224" s="98"/>
      <c r="AH224" s="98"/>
      <c r="AI224" s="98"/>
      <c r="AJ224" s="98"/>
      <c r="AK224" s="98"/>
      <c r="AL224" s="98"/>
    </row>
    <row r="225" spans="1:38" x14ac:dyDescent="0.25">
      <c r="A225" s="115"/>
      <c r="AB225" s="98"/>
      <c r="AC225" s="98"/>
      <c r="AD225" s="98"/>
      <c r="AE225" s="98"/>
      <c r="AF225" s="98"/>
      <c r="AG225" s="98"/>
      <c r="AH225" s="98"/>
      <c r="AI225" s="98"/>
      <c r="AJ225" s="98"/>
      <c r="AK225" s="98"/>
      <c r="AL225" s="98"/>
    </row>
    <row r="226" spans="1:38" ht="21" x14ac:dyDescent="0.35">
      <c r="A226" s="114">
        <f>+A221+1</f>
        <v>27</v>
      </c>
      <c r="B226" s="50" t="s">
        <v>150</v>
      </c>
      <c r="AB226" s="98"/>
      <c r="AC226" s="98"/>
      <c r="AD226" s="98"/>
      <c r="AE226" s="98"/>
      <c r="AF226" s="98"/>
      <c r="AG226" s="98"/>
      <c r="AH226" s="98"/>
      <c r="AI226" s="98"/>
      <c r="AJ226" s="98"/>
      <c r="AK226" s="98"/>
      <c r="AL226" s="98"/>
    </row>
    <row r="227" spans="1:38" x14ac:dyDescent="0.25">
      <c r="A227" s="115"/>
      <c r="B227" s="26"/>
      <c r="C227" s="26">
        <v>2016</v>
      </c>
      <c r="D227" s="26">
        <v>2017</v>
      </c>
      <c r="E227" s="26">
        <v>2018</v>
      </c>
      <c r="F227" s="26">
        <v>2019</v>
      </c>
      <c r="G227" s="26">
        <v>2020</v>
      </c>
      <c r="H227" s="26">
        <v>2021</v>
      </c>
      <c r="I227" s="26">
        <v>2022</v>
      </c>
      <c r="J227" s="26">
        <v>2023</v>
      </c>
      <c r="AB227" s="98"/>
      <c r="AC227" s="98"/>
      <c r="AD227" s="98"/>
      <c r="AE227" s="98"/>
      <c r="AF227" s="98"/>
      <c r="AG227" s="98"/>
      <c r="AH227" s="98"/>
      <c r="AI227" s="98"/>
      <c r="AJ227" s="98"/>
      <c r="AK227" s="98"/>
      <c r="AL227" s="98"/>
    </row>
    <row r="228" spans="1:38" x14ac:dyDescent="0.25">
      <c r="A228" s="115"/>
      <c r="B228" s="24" t="s">
        <v>152</v>
      </c>
      <c r="C228" s="89">
        <f>+'[3]Chart book'!C47</f>
        <v>1.6867380598979631E-2</v>
      </c>
      <c r="D228" s="89">
        <f>+'[3]Chart book'!D47</f>
        <v>1.9961391975166887E-2</v>
      </c>
      <c r="E228" s="89">
        <f>+'[3]Chart book'!E47</f>
        <v>1.9528390714682153E-2</v>
      </c>
      <c r="F228" s="89">
        <f>+'[3]Chart book'!F47</f>
        <v>1.4904906244237015E-2</v>
      </c>
      <c r="G228" s="89">
        <f>+'[3]Chart book'!G47</f>
        <v>1.4461904521385183E-2</v>
      </c>
      <c r="H228" s="89">
        <f>+'[3]Chart book'!H47</f>
        <v>1.403393118979368E-2</v>
      </c>
      <c r="I228" s="89">
        <f>+'[3]Chart book'!I47</f>
        <v>1.3620212754886563E-2</v>
      </c>
      <c r="J228" s="89">
        <f>+'[3]Chart book'!J47</f>
        <v>1.3220035591139823E-2</v>
      </c>
      <c r="P228">
        <v>1.6867380598979631E-2</v>
      </c>
      <c r="Q228">
        <v>1.9961391975166887E-2</v>
      </c>
      <c r="R228">
        <v>1.9528390714682153E-2</v>
      </c>
      <c r="S228">
        <v>1.4904906244237015E-2</v>
      </c>
      <c r="T228">
        <v>1.4461904521385183E-2</v>
      </c>
      <c r="U228">
        <v>1.403393118979368E-2</v>
      </c>
      <c r="V228">
        <v>1.3620212754886563E-2</v>
      </c>
      <c r="W228">
        <v>1.3220035591139823E-2</v>
      </c>
      <c r="AB228" s="98">
        <f t="shared" ref="AB228:AB233" si="112">--(P228&lt;&gt;C228)</f>
        <v>0</v>
      </c>
      <c r="AC228" s="98">
        <f t="shared" ref="AC228:AC233" si="113">--(Q228&lt;&gt;D228)</f>
        <v>0</v>
      </c>
      <c r="AD228" s="98">
        <f t="shared" ref="AD228:AD233" si="114">--(R228&lt;&gt;E228)</f>
        <v>0</v>
      </c>
      <c r="AE228" s="98">
        <f t="shared" ref="AE228:AE233" si="115">--(S228&lt;&gt;F228)</f>
        <v>0</v>
      </c>
      <c r="AF228" s="98">
        <f t="shared" ref="AF228:AF233" si="116">--(T228&lt;&gt;G228)</f>
        <v>0</v>
      </c>
      <c r="AG228" s="98">
        <f t="shared" ref="AG228:AG233" si="117">--(U228&lt;&gt;H228)</f>
        <v>0</v>
      </c>
      <c r="AH228" s="98">
        <f t="shared" ref="AH228:AH233" si="118">--(V228&lt;&gt;I228)</f>
        <v>0</v>
      </c>
      <c r="AI228" s="98">
        <f t="shared" ref="AI228:AI233" si="119">--(W228&lt;&gt;J228)</f>
        <v>0</v>
      </c>
      <c r="AJ228" s="98"/>
      <c r="AK228" s="98"/>
      <c r="AL228" s="98"/>
    </row>
    <row r="229" spans="1:38" x14ac:dyDescent="0.25">
      <c r="A229" s="115"/>
      <c r="B229" s="24" t="s">
        <v>153</v>
      </c>
      <c r="C229" s="89">
        <f>+'[3]Chart book'!C48</f>
        <v>7.3022762222123561E-3</v>
      </c>
      <c r="D229" s="89">
        <f>+'[3]Chart book'!D48</f>
        <v>1.0103395430525852E-2</v>
      </c>
      <c r="E229" s="89">
        <f>+'[3]Chart book'!E48</f>
        <v>9.9710825992556096E-3</v>
      </c>
      <c r="F229" s="89">
        <f>+'[3]Chart book'!F48</f>
        <v>7.0922428737094645E-3</v>
      </c>
      <c r="G229" s="89">
        <f>+'[3]Chart book'!G48</f>
        <v>6.8898197688076479E-3</v>
      </c>
      <c r="H229" s="89">
        <f>+'[3]Chart book'!H48</f>
        <v>6.6912462569697073E-3</v>
      </c>
      <c r="I229" s="89">
        <f>+'[3]Chart book'!I48</f>
        <v>6.4964323987481976E-3</v>
      </c>
      <c r="J229" s="89">
        <f>+'[3]Chart book'!J48</f>
        <v>6.3052916613168808E-3</v>
      </c>
      <c r="P229">
        <v>7.3022762222123561E-3</v>
      </c>
      <c r="Q229">
        <v>1.0103395430525852E-2</v>
      </c>
      <c r="R229">
        <v>9.9710825992556096E-3</v>
      </c>
      <c r="S229">
        <v>7.0922428737094645E-3</v>
      </c>
      <c r="T229">
        <v>6.8898197688076479E-3</v>
      </c>
      <c r="U229">
        <v>6.6912462569697073E-3</v>
      </c>
      <c r="V229">
        <v>6.4964323987481976E-3</v>
      </c>
      <c r="W229">
        <v>6.3052916613168808E-3</v>
      </c>
      <c r="AB229" s="98">
        <f t="shared" si="112"/>
        <v>0</v>
      </c>
      <c r="AC229" s="98">
        <f t="shared" si="113"/>
        <v>0</v>
      </c>
      <c r="AD229" s="98">
        <f t="shared" si="114"/>
        <v>0</v>
      </c>
      <c r="AE229" s="98">
        <f t="shared" si="115"/>
        <v>0</v>
      </c>
      <c r="AF229" s="98">
        <f t="shared" si="116"/>
        <v>0</v>
      </c>
      <c r="AG229" s="98">
        <f t="shared" si="117"/>
        <v>0</v>
      </c>
      <c r="AH229" s="98">
        <f t="shared" si="118"/>
        <v>0</v>
      </c>
      <c r="AI229" s="98">
        <f t="shared" si="119"/>
        <v>0</v>
      </c>
      <c r="AJ229" s="98"/>
      <c r="AK229" s="98"/>
      <c r="AL229" s="98"/>
    </row>
    <row r="230" spans="1:38" x14ac:dyDescent="0.25">
      <c r="A230" s="115"/>
      <c r="B230" s="24" t="s">
        <v>154</v>
      </c>
      <c r="C230" s="89">
        <f>+'[3]Chart book'!C49</f>
        <v>5.7228301081047039E-3</v>
      </c>
      <c r="D230" s="89">
        <f>+'[3]Chart book'!D49</f>
        <v>7.7978580406918852E-3</v>
      </c>
      <c r="E230" s="89">
        <f>+'[3]Chart book'!E49</f>
        <v>7.6370513871093504E-3</v>
      </c>
      <c r="F230" s="89">
        <f>+'[3]Chart book'!F49</f>
        <v>4.2049859930775035E-3</v>
      </c>
      <c r="G230" s="89">
        <f>+'[3]Chart book'!G49</f>
        <v>4.0134485632847827E-3</v>
      </c>
      <c r="H230" s="89">
        <f>+'[3]Chart book'!H49</f>
        <v>3.82580707299085E-3</v>
      </c>
      <c r="I230" s="89">
        <f>+'[3]Chart book'!I49</f>
        <v>3.6420262418206395E-3</v>
      </c>
      <c r="J230" s="89">
        <f>+'[3]Chart book'!J49</f>
        <v>3.4620690886004724E-3</v>
      </c>
      <c r="P230">
        <v>5.7228301081047039E-3</v>
      </c>
      <c r="Q230">
        <v>7.7978580406918852E-3</v>
      </c>
      <c r="R230">
        <v>7.6370513871093504E-3</v>
      </c>
      <c r="S230">
        <v>4.2049859930775035E-3</v>
      </c>
      <c r="T230">
        <v>4.0134485632847827E-3</v>
      </c>
      <c r="U230">
        <v>3.82580707299085E-3</v>
      </c>
      <c r="V230">
        <v>3.6420262418206395E-3</v>
      </c>
      <c r="W230">
        <v>3.4620690886004724E-3</v>
      </c>
      <c r="AB230" s="98">
        <f t="shared" si="112"/>
        <v>0</v>
      </c>
      <c r="AC230" s="98">
        <f t="shared" si="113"/>
        <v>0</v>
      </c>
      <c r="AD230" s="98">
        <f t="shared" si="114"/>
        <v>0</v>
      </c>
      <c r="AE230" s="98">
        <f t="shared" si="115"/>
        <v>0</v>
      </c>
      <c r="AF230" s="98">
        <f t="shared" si="116"/>
        <v>0</v>
      </c>
      <c r="AG230" s="98">
        <f t="shared" si="117"/>
        <v>0</v>
      </c>
      <c r="AH230" s="98">
        <f t="shared" si="118"/>
        <v>0</v>
      </c>
      <c r="AI230" s="98">
        <f t="shared" si="119"/>
        <v>0</v>
      </c>
      <c r="AJ230" s="98"/>
      <c r="AK230" s="98"/>
      <c r="AL230" s="98"/>
    </row>
    <row r="231" spans="1:38" x14ac:dyDescent="0.25">
      <c r="A231" s="115"/>
      <c r="B231" s="24" t="s">
        <v>155</v>
      </c>
      <c r="C231" s="89">
        <f>+'[3]Chart book'!C50</f>
        <v>1.9779098371586201E-3</v>
      </c>
      <c r="D231" s="89">
        <f>+'[3]Chart book'!D50</f>
        <v>2.5725839331742772E-3</v>
      </c>
      <c r="E231" s="89">
        <f>+'[3]Chart book'!E50</f>
        <v>2.2604387590923203E-3</v>
      </c>
      <c r="F231" s="89">
        <f>+'[3]Chart book'!F50</f>
        <v>3.7628145043888672E-4</v>
      </c>
      <c r="G231" s="89">
        <f>+'[3]Chart book'!G50</f>
        <v>6.294835625797468E-5</v>
      </c>
      <c r="H231" s="89">
        <f>+'[3]Chart book'!H50</f>
        <v>-2.4315025428012227E-4</v>
      </c>
      <c r="I231" s="89">
        <f>+'[3]Chart book'!I50</f>
        <v>-5.4204441180805141E-4</v>
      </c>
      <c r="J231" s="89">
        <f>+'[3]Chart book'!J50</f>
        <v>-8.3376645222588142E-4</v>
      </c>
      <c r="P231">
        <v>1.9779098371586201E-3</v>
      </c>
      <c r="Q231">
        <v>2.5725839331742772E-3</v>
      </c>
      <c r="R231">
        <v>2.2604387590923203E-3</v>
      </c>
      <c r="S231">
        <v>3.7628145043888672E-4</v>
      </c>
      <c r="T231">
        <v>6.294835625797468E-5</v>
      </c>
      <c r="U231">
        <v>-2.4315025428012227E-4</v>
      </c>
      <c r="V231">
        <v>-5.4204441180805141E-4</v>
      </c>
      <c r="W231">
        <v>-8.3376645222588142E-4</v>
      </c>
      <c r="AB231" s="98">
        <f t="shared" si="112"/>
        <v>0</v>
      </c>
      <c r="AC231" s="98">
        <f t="shared" si="113"/>
        <v>0</v>
      </c>
      <c r="AD231" s="98">
        <f t="shared" si="114"/>
        <v>0</v>
      </c>
      <c r="AE231" s="98">
        <f t="shared" si="115"/>
        <v>0</v>
      </c>
      <c r="AF231" s="98">
        <f t="shared" si="116"/>
        <v>0</v>
      </c>
      <c r="AG231" s="98">
        <f t="shared" si="117"/>
        <v>0</v>
      </c>
      <c r="AH231" s="98">
        <f t="shared" si="118"/>
        <v>0</v>
      </c>
      <c r="AI231" s="98">
        <f t="shared" si="119"/>
        <v>0</v>
      </c>
      <c r="AJ231" s="98"/>
      <c r="AK231" s="98"/>
      <c r="AL231" s="98"/>
    </row>
    <row r="232" spans="1:38" x14ac:dyDescent="0.25">
      <c r="A232" s="115"/>
      <c r="B232" s="24" t="s">
        <v>141</v>
      </c>
      <c r="C232" s="89">
        <f>+'[3]Chart book'!C51</f>
        <v>-7.766310765501272E-4</v>
      </c>
      <c r="D232" s="89">
        <f>+'[3]Chart book'!D51</f>
        <v>1.0785449158767779E-3</v>
      </c>
      <c r="E232" s="89">
        <f>+'[3]Chart book'!E51</f>
        <v>1.0229279421964943E-3</v>
      </c>
      <c r="F232" s="89">
        <f>+'[3]Chart book'!F51</f>
        <v>5.7350680246148755E-5</v>
      </c>
      <c r="G232" s="89">
        <f>+'[3]Chart book'!G51</f>
        <v>-6.8535479863629511E-5</v>
      </c>
      <c r="H232" s="89">
        <f>+'[3]Chart book'!H51</f>
        <v>-1.9157923495938256E-4</v>
      </c>
      <c r="I232" s="89">
        <f>+'[3]Chart book'!I51</f>
        <v>-3.1177262803860906E-4</v>
      </c>
      <c r="J232" s="89">
        <f>+'[3]Chart book'!J51</f>
        <v>-4.2911246473797959E-4</v>
      </c>
      <c r="P232">
        <v>-7.766310765501272E-4</v>
      </c>
      <c r="Q232">
        <v>1.0785449158767779E-3</v>
      </c>
      <c r="R232">
        <v>1.0229279421964943E-3</v>
      </c>
      <c r="S232">
        <v>5.7350680246148755E-5</v>
      </c>
      <c r="T232">
        <v>-6.8535479863629511E-5</v>
      </c>
      <c r="U232">
        <v>-1.9157923495938256E-4</v>
      </c>
      <c r="V232">
        <v>-3.1177262803860906E-4</v>
      </c>
      <c r="W232">
        <v>-4.2911246473797959E-4</v>
      </c>
      <c r="AB232" s="98">
        <f t="shared" si="112"/>
        <v>0</v>
      </c>
      <c r="AC232" s="98">
        <f t="shared" si="113"/>
        <v>0</v>
      </c>
      <c r="AD232" s="98">
        <f t="shared" si="114"/>
        <v>0</v>
      </c>
      <c r="AE232" s="98">
        <f t="shared" si="115"/>
        <v>0</v>
      </c>
      <c r="AF232" s="98">
        <f t="shared" si="116"/>
        <v>0</v>
      </c>
      <c r="AG232" s="98">
        <f t="shared" si="117"/>
        <v>0</v>
      </c>
      <c r="AH232" s="98">
        <f t="shared" si="118"/>
        <v>0</v>
      </c>
      <c r="AI232" s="98">
        <f t="shared" si="119"/>
        <v>0</v>
      </c>
      <c r="AJ232" s="98"/>
      <c r="AK232" s="98"/>
      <c r="AL232" s="98"/>
    </row>
    <row r="233" spans="1:38" x14ac:dyDescent="0.25">
      <c r="A233" s="115"/>
      <c r="B233" s="24" t="s">
        <v>156</v>
      </c>
      <c r="C233" s="89">
        <f>+'[3]Chart book'!C52</f>
        <v>9.7682966061971577E-3</v>
      </c>
      <c r="D233" s="89">
        <f>+'[3]Chart book'!D52</f>
        <v>1.231469303739563E-2</v>
      </c>
      <c r="E233" s="89">
        <f>+'[3]Chart book'!E52</f>
        <v>1.2086759521391599E-2</v>
      </c>
      <c r="F233" s="89">
        <f>+'[3]Chart book'!F52</f>
        <v>8.6563225838247604E-3</v>
      </c>
      <c r="G233" s="89">
        <f>+'[3]Chart book'!G52</f>
        <v>8.3816555927913594E-3</v>
      </c>
      <c r="H233" s="89">
        <f>+'[3]Chart book'!H52</f>
        <v>8.114051469216399E-3</v>
      </c>
      <c r="I233" s="89">
        <f>+'[3]Chart book'!I52</f>
        <v>7.8532929676773389E-3</v>
      </c>
      <c r="J233" s="89">
        <f>+'[3]Chart book'!J52</f>
        <v>7.5991739808485281E-3</v>
      </c>
      <c r="P233">
        <v>9.7682966061971577E-3</v>
      </c>
      <c r="Q233">
        <v>1.231469303739563E-2</v>
      </c>
      <c r="R233">
        <v>1.2086759521391599E-2</v>
      </c>
      <c r="S233">
        <v>8.6563225838247604E-3</v>
      </c>
      <c r="T233">
        <v>8.3816555927913594E-3</v>
      </c>
      <c r="U233">
        <v>8.114051469216399E-3</v>
      </c>
      <c r="V233">
        <v>7.8532929676773389E-3</v>
      </c>
      <c r="W233">
        <v>7.5991739808485281E-3</v>
      </c>
      <c r="AB233" s="98">
        <f t="shared" si="112"/>
        <v>0</v>
      </c>
      <c r="AC233" s="98">
        <f t="shared" si="113"/>
        <v>0</v>
      </c>
      <c r="AD233" s="98">
        <f t="shared" si="114"/>
        <v>0</v>
      </c>
      <c r="AE233" s="98">
        <f t="shared" si="115"/>
        <v>0</v>
      </c>
      <c r="AF233" s="98">
        <f t="shared" si="116"/>
        <v>0</v>
      </c>
      <c r="AG233" s="98">
        <f t="shared" si="117"/>
        <v>0</v>
      </c>
      <c r="AH233" s="98">
        <f t="shared" si="118"/>
        <v>0</v>
      </c>
      <c r="AI233" s="98">
        <f t="shared" si="119"/>
        <v>0</v>
      </c>
      <c r="AJ233" s="98"/>
      <c r="AK233" s="98"/>
      <c r="AL233" s="98"/>
    </row>
    <row r="234" spans="1:38" x14ac:dyDescent="0.25">
      <c r="A234" s="115"/>
      <c r="AB234" s="98"/>
      <c r="AC234" s="98"/>
      <c r="AD234" s="98"/>
      <c r="AE234" s="98"/>
      <c r="AF234" s="98"/>
      <c r="AG234" s="98"/>
      <c r="AH234" s="98"/>
      <c r="AI234" s="98"/>
      <c r="AJ234" s="98"/>
      <c r="AK234" s="98"/>
      <c r="AL234" s="98"/>
    </row>
    <row r="235" spans="1:38" ht="21" x14ac:dyDescent="0.35">
      <c r="A235" s="114">
        <f>+A226+1</f>
        <v>28</v>
      </c>
      <c r="B235" s="50" t="s">
        <v>157</v>
      </c>
      <c r="AB235" s="98"/>
      <c r="AC235" s="98"/>
      <c r="AD235" s="98"/>
      <c r="AE235" s="98"/>
      <c r="AF235" s="98"/>
      <c r="AG235" s="98"/>
      <c r="AH235" s="98"/>
      <c r="AI235" s="98"/>
      <c r="AJ235" s="98"/>
      <c r="AK235" s="98"/>
      <c r="AL235" s="98"/>
    </row>
    <row r="236" spans="1:38" x14ac:dyDescent="0.25">
      <c r="A236" s="115"/>
      <c r="B236" s="32"/>
      <c r="C236" s="35" t="s">
        <v>169</v>
      </c>
      <c r="D236" s="35" t="s">
        <v>170</v>
      </c>
      <c r="AB236" s="98"/>
      <c r="AC236" s="98"/>
      <c r="AD236" s="98"/>
      <c r="AE236" s="98"/>
      <c r="AF236" s="98"/>
      <c r="AG236" s="98"/>
      <c r="AH236" s="98"/>
      <c r="AI236" s="98"/>
      <c r="AJ236" s="98"/>
      <c r="AK236" s="98"/>
      <c r="AL236" s="98"/>
    </row>
    <row r="237" spans="1:38" x14ac:dyDescent="0.25">
      <c r="A237" s="115"/>
      <c r="B237" s="34" t="s">
        <v>138</v>
      </c>
      <c r="C237" s="92">
        <f>+'[3]Chart book'!C56</f>
        <v>5.9999999999999993E-3</v>
      </c>
      <c r="D237" s="92">
        <f>+'[3]Chart book'!D56</f>
        <v>1.006916318252471E-2</v>
      </c>
      <c r="P237">
        <v>5.9999999999999993E-3</v>
      </c>
      <c r="Q237">
        <v>1.006916318252471E-2</v>
      </c>
      <c r="AB237" s="98">
        <f t="shared" ref="AB237:AB239" si="120">--(P237&lt;&gt;C237)</f>
        <v>0</v>
      </c>
      <c r="AC237" s="98">
        <f t="shared" ref="AC237:AC239" si="121">--(Q237&lt;&gt;D237)</f>
        <v>0</v>
      </c>
      <c r="AD237" s="98"/>
      <c r="AE237" s="98"/>
      <c r="AF237" s="98"/>
      <c r="AG237" s="98"/>
      <c r="AH237" s="98"/>
      <c r="AI237" s="98"/>
      <c r="AJ237" s="98"/>
      <c r="AK237" s="98"/>
      <c r="AL237" s="98"/>
    </row>
    <row r="238" spans="1:38" x14ac:dyDescent="0.25">
      <c r="A238" s="115"/>
      <c r="B238" s="34" t="s">
        <v>139</v>
      </c>
      <c r="C238" s="92">
        <f>+'[3]Chart book'!C57</f>
        <v>8.1749999999999982E-3</v>
      </c>
      <c r="D238" s="92">
        <f>+'[3]Chart book'!D57</f>
        <v>1.1745264005622813E-2</v>
      </c>
      <c r="P238">
        <v>8.1749999999999982E-3</v>
      </c>
      <c r="Q238">
        <v>1.1745264005622813E-2</v>
      </c>
      <c r="AB238" s="98">
        <f t="shared" si="120"/>
        <v>0</v>
      </c>
      <c r="AC238" s="98">
        <f t="shared" si="121"/>
        <v>0</v>
      </c>
      <c r="AD238" s="98"/>
      <c r="AE238" s="98"/>
      <c r="AF238" s="98"/>
      <c r="AG238" s="98"/>
      <c r="AH238" s="98"/>
      <c r="AI238" s="98"/>
      <c r="AJ238" s="98"/>
      <c r="AK238" s="98"/>
      <c r="AL238" s="98"/>
    </row>
    <row r="239" spans="1:38" x14ac:dyDescent="0.25">
      <c r="A239" s="115"/>
      <c r="B239" s="34" t="s">
        <v>140</v>
      </c>
      <c r="C239" s="92">
        <f>+'[3]Chart book'!C58</f>
        <v>1.325E-2</v>
      </c>
      <c r="D239" s="92">
        <f>+'[3]Chart book'!D58</f>
        <v>1.3180843759566852E-2</v>
      </c>
      <c r="P239">
        <v>1.325E-2</v>
      </c>
      <c r="Q239">
        <v>1.3180843759566852E-2</v>
      </c>
      <c r="AB239" s="98">
        <f t="shared" si="120"/>
        <v>0</v>
      </c>
      <c r="AC239" s="98">
        <f t="shared" si="121"/>
        <v>0</v>
      </c>
      <c r="AD239" s="98"/>
      <c r="AE239" s="98"/>
      <c r="AF239" s="98"/>
      <c r="AG239" s="98"/>
      <c r="AH239" s="98"/>
      <c r="AI239" s="98"/>
      <c r="AJ239" s="98"/>
      <c r="AK239" s="98"/>
      <c r="AL239" s="98"/>
    </row>
    <row r="240" spans="1:38" x14ac:dyDescent="0.25">
      <c r="A240" s="115"/>
      <c r="AB240" s="98"/>
      <c r="AC240" s="98"/>
      <c r="AD240" s="98"/>
      <c r="AE240" s="98"/>
      <c r="AF240" s="98"/>
      <c r="AG240" s="98"/>
      <c r="AH240" s="98"/>
      <c r="AI240" s="98"/>
      <c r="AJ240" s="98"/>
      <c r="AK240" s="98"/>
      <c r="AL240" s="98"/>
    </row>
    <row r="241" spans="1:38" ht="21" x14ac:dyDescent="0.35">
      <c r="A241" s="114">
        <f>+A235+1</f>
        <v>29</v>
      </c>
      <c r="B241" s="50" t="s">
        <v>159</v>
      </c>
      <c r="AB241" s="98"/>
      <c r="AC241" s="98"/>
      <c r="AD241" s="98"/>
      <c r="AE241" s="98"/>
      <c r="AF241" s="98"/>
      <c r="AG241" s="98"/>
      <c r="AH241" s="98"/>
      <c r="AI241" s="98"/>
      <c r="AJ241" s="98"/>
      <c r="AK241" s="98"/>
      <c r="AL241" s="98"/>
    </row>
    <row r="242" spans="1:38" x14ac:dyDescent="0.25">
      <c r="A242" s="115"/>
      <c r="B242" s="38" t="s">
        <v>171</v>
      </c>
      <c r="C242" s="24" t="s">
        <v>138</v>
      </c>
      <c r="D242" s="93">
        <f>+'[3]Chart book'!D61</f>
        <v>5.8692139086420347E-3</v>
      </c>
      <c r="Q242">
        <v>5.8692139086420347E-3</v>
      </c>
      <c r="AB242" s="98"/>
      <c r="AC242" s="98">
        <f t="shared" ref="AC242:AC244" si="122">--(Q242&lt;&gt;D242)</f>
        <v>0</v>
      </c>
      <c r="AD242" s="98"/>
      <c r="AE242" s="98"/>
      <c r="AF242" s="98"/>
      <c r="AG242" s="98"/>
      <c r="AH242" s="98"/>
      <c r="AI242" s="98"/>
      <c r="AJ242" s="98"/>
      <c r="AK242" s="98"/>
      <c r="AL242" s="98"/>
    </row>
    <row r="243" spans="1:38" x14ac:dyDescent="0.25">
      <c r="A243" s="115"/>
      <c r="B243" s="36"/>
      <c r="C243" s="24" t="s">
        <v>139</v>
      </c>
      <c r="D243" s="93">
        <f>+'[3]Chart book'!D62</f>
        <v>9.4808969294695178E-3</v>
      </c>
      <c r="Q243">
        <v>9.4808969294695178E-3</v>
      </c>
      <c r="AB243" s="98"/>
      <c r="AC243" s="98">
        <f t="shared" si="122"/>
        <v>0</v>
      </c>
      <c r="AD243" s="98"/>
      <c r="AE243" s="98"/>
      <c r="AF243" s="98"/>
      <c r="AG243" s="98"/>
      <c r="AH243" s="98"/>
      <c r="AI243" s="98"/>
      <c r="AJ243" s="98"/>
      <c r="AK243" s="98"/>
      <c r="AL243" s="98"/>
    </row>
    <row r="244" spans="1:38" x14ac:dyDescent="0.25">
      <c r="A244" s="115"/>
      <c r="B244" s="37"/>
      <c r="C244" s="24" t="s">
        <v>140</v>
      </c>
      <c r="D244" s="93">
        <f>+'[3]Chart book'!D63</f>
        <v>-1.1611901691113258E-2</v>
      </c>
      <c r="Q244">
        <v>-1.1611901691113258E-2</v>
      </c>
      <c r="AB244" s="98"/>
      <c r="AC244" s="98">
        <f t="shared" si="122"/>
        <v>0</v>
      </c>
      <c r="AD244" s="98"/>
      <c r="AE244" s="98"/>
      <c r="AF244" s="98"/>
      <c r="AG244" s="98"/>
      <c r="AH244" s="98"/>
      <c r="AI244" s="98"/>
      <c r="AJ244" s="98"/>
      <c r="AK244" s="98"/>
      <c r="AL244" s="98"/>
    </row>
    <row r="245" spans="1:38" x14ac:dyDescent="0.25">
      <c r="A245" s="115"/>
      <c r="B245" s="24"/>
      <c r="C245" s="24"/>
      <c r="D245" s="39"/>
      <c r="AB245" s="98"/>
      <c r="AC245" s="98"/>
      <c r="AD245" s="98"/>
      <c r="AE245" s="98"/>
      <c r="AF245" s="98"/>
      <c r="AG245" s="98"/>
      <c r="AH245" s="98"/>
      <c r="AI245" s="98"/>
      <c r="AJ245" s="98"/>
      <c r="AK245" s="98"/>
      <c r="AL245" s="98"/>
    </row>
    <row r="246" spans="1:38" x14ac:dyDescent="0.25">
      <c r="A246" s="115"/>
      <c r="B246" s="38" t="s">
        <v>172</v>
      </c>
      <c r="C246" s="24" t="s">
        <v>138</v>
      </c>
      <c r="D246" s="93">
        <f>+'[3]Chart book'!D65</f>
        <v>6.2654140904090383E-3</v>
      </c>
      <c r="Q246">
        <v>6.2654140904090383E-3</v>
      </c>
      <c r="AB246" s="98"/>
      <c r="AC246" s="98">
        <f t="shared" ref="AC246:AC248" si="123">--(Q246&lt;&gt;D246)</f>
        <v>0</v>
      </c>
      <c r="AD246" s="98"/>
      <c r="AE246" s="98"/>
      <c r="AF246" s="98"/>
      <c r="AG246" s="98"/>
      <c r="AH246" s="98"/>
      <c r="AI246" s="98"/>
      <c r="AJ246" s="98"/>
      <c r="AK246" s="98"/>
      <c r="AL246" s="98"/>
    </row>
    <row r="247" spans="1:38" x14ac:dyDescent="0.25">
      <c r="A247" s="115"/>
      <c r="B247" s="36"/>
      <c r="C247" s="24" t="s">
        <v>139</v>
      </c>
      <c r="D247" s="93">
        <f>+'[3]Chart book'!D66</f>
        <v>8.1728954436712797E-3</v>
      </c>
      <c r="Q247">
        <v>8.1728954436712797E-3</v>
      </c>
      <c r="AB247" s="98"/>
      <c r="AC247" s="98">
        <f t="shared" si="123"/>
        <v>0</v>
      </c>
      <c r="AD247" s="98"/>
      <c r="AE247" s="98"/>
      <c r="AF247" s="98"/>
      <c r="AG247" s="98"/>
      <c r="AH247" s="98"/>
      <c r="AI247" s="98"/>
      <c r="AJ247" s="98"/>
      <c r="AK247" s="98"/>
      <c r="AL247" s="98"/>
    </row>
    <row r="248" spans="1:38" x14ac:dyDescent="0.25">
      <c r="A248" s="115"/>
      <c r="B248" s="37"/>
      <c r="C248" s="24" t="s">
        <v>140</v>
      </c>
      <c r="D248" s="93">
        <f>+'[3]Chart book'!D67</f>
        <v>-2.6867436974967851E-2</v>
      </c>
      <c r="Q248">
        <v>-2.6867436974967851E-2</v>
      </c>
      <c r="AB248" s="98"/>
      <c r="AC248" s="98">
        <f t="shared" si="123"/>
        <v>0</v>
      </c>
      <c r="AD248" s="98"/>
      <c r="AE248" s="98"/>
      <c r="AF248" s="98"/>
      <c r="AG248" s="98"/>
      <c r="AH248" s="98"/>
      <c r="AI248" s="98"/>
      <c r="AJ248" s="98"/>
      <c r="AK248" s="98"/>
      <c r="AL248" s="98"/>
    </row>
    <row r="249" spans="1:38" x14ac:dyDescent="0.25">
      <c r="A249" s="115"/>
      <c r="AB249" s="98"/>
      <c r="AC249" s="98"/>
      <c r="AD249" s="98"/>
      <c r="AE249" s="98"/>
      <c r="AF249" s="98"/>
      <c r="AG249" s="98"/>
      <c r="AH249" s="98"/>
      <c r="AI249" s="98"/>
      <c r="AJ249" s="98"/>
      <c r="AK249" s="98"/>
      <c r="AL249" s="98"/>
    </row>
    <row r="250" spans="1:38" ht="21" x14ac:dyDescent="0.35">
      <c r="A250" s="114">
        <f>+A241+1</f>
        <v>30</v>
      </c>
      <c r="B250" s="50" t="s">
        <v>161</v>
      </c>
      <c r="AB250" s="98"/>
      <c r="AC250" s="98"/>
      <c r="AD250" s="98"/>
      <c r="AE250" s="98"/>
      <c r="AF250" s="98"/>
      <c r="AG250" s="98"/>
      <c r="AH250" s="98"/>
      <c r="AI250" s="98"/>
      <c r="AJ250" s="98"/>
      <c r="AK250" s="98"/>
      <c r="AL250" s="98"/>
    </row>
    <row r="251" spans="1:38" x14ac:dyDescent="0.25">
      <c r="A251" s="115"/>
      <c r="B251" s="38" t="s">
        <v>171</v>
      </c>
      <c r="C251" s="24" t="s">
        <v>138</v>
      </c>
      <c r="D251" s="93">
        <f>+'[3]Chart book'!D70</f>
        <v>-1.3355882408286335E-2</v>
      </c>
      <c r="Q251">
        <v>-1.3355882408286335E-2</v>
      </c>
      <c r="AB251" s="98"/>
      <c r="AC251" s="98">
        <f t="shared" ref="AC251:AC253" si="124">--(Q251&lt;&gt;D251)</f>
        <v>0</v>
      </c>
      <c r="AD251" s="98"/>
      <c r="AE251" s="98"/>
      <c r="AF251" s="98"/>
      <c r="AG251" s="98"/>
      <c r="AH251" s="98"/>
      <c r="AI251" s="98"/>
      <c r="AJ251" s="98"/>
      <c r="AK251" s="98"/>
      <c r="AL251" s="98"/>
    </row>
    <row r="252" spans="1:38" x14ac:dyDescent="0.25">
      <c r="A252" s="115"/>
      <c r="B252" s="36"/>
      <c r="C252" s="24" t="s">
        <v>139</v>
      </c>
      <c r="D252" s="93">
        <f>+'[3]Chart book'!D71</f>
        <v>1.361428781369689E-3</v>
      </c>
      <c r="Q252">
        <v>1.361428781369689E-3</v>
      </c>
      <c r="AB252" s="98"/>
      <c r="AC252" s="98">
        <f t="shared" si="124"/>
        <v>0</v>
      </c>
      <c r="AD252" s="98"/>
      <c r="AE252" s="98"/>
      <c r="AF252" s="98"/>
      <c r="AG252" s="98"/>
      <c r="AH252" s="98"/>
      <c r="AI252" s="98"/>
      <c r="AJ252" s="98"/>
      <c r="AK252" s="98"/>
      <c r="AL252" s="98"/>
    </row>
    <row r="253" spans="1:38" x14ac:dyDescent="0.25">
      <c r="A253" s="115"/>
      <c r="B253" s="37"/>
      <c r="C253" s="24" t="s">
        <v>140</v>
      </c>
      <c r="D253" s="93">
        <f>+'[3]Chart book'!D72</f>
        <v>2.4303441491644096E-2</v>
      </c>
      <c r="Q253">
        <v>2.4303441491644096E-2</v>
      </c>
      <c r="AB253" s="98"/>
      <c r="AC253" s="98">
        <f t="shared" si="124"/>
        <v>0</v>
      </c>
      <c r="AD253" s="98"/>
      <c r="AE253" s="98"/>
      <c r="AF253" s="98"/>
      <c r="AG253" s="98"/>
      <c r="AH253" s="98"/>
      <c r="AI253" s="98"/>
      <c r="AJ253" s="98"/>
      <c r="AK253" s="98"/>
      <c r="AL253" s="98"/>
    </row>
    <row r="254" spans="1:38" x14ac:dyDescent="0.25">
      <c r="A254" s="115"/>
      <c r="B254" s="24"/>
      <c r="C254" s="24"/>
      <c r="D254" s="39"/>
      <c r="AB254" s="98"/>
      <c r="AC254" s="98"/>
      <c r="AD254" s="98"/>
      <c r="AE254" s="98"/>
      <c r="AF254" s="98"/>
      <c r="AG254" s="98"/>
      <c r="AH254" s="98"/>
      <c r="AI254" s="98"/>
      <c r="AJ254" s="98"/>
      <c r="AK254" s="98"/>
      <c r="AL254" s="98"/>
    </row>
    <row r="255" spans="1:38" x14ac:dyDescent="0.25">
      <c r="A255" s="115"/>
      <c r="B255" s="38" t="s">
        <v>172</v>
      </c>
      <c r="C255" s="24" t="s">
        <v>138</v>
      </c>
      <c r="D255" s="93">
        <f>+'[3]Chart book'!D74</f>
        <v>3.4660747125208058E-3</v>
      </c>
      <c r="Q255">
        <v>3.4660747125208058E-3</v>
      </c>
      <c r="AB255" s="98"/>
      <c r="AC255" s="98">
        <f t="shared" ref="AC255:AC257" si="125">--(Q255&lt;&gt;D255)</f>
        <v>0</v>
      </c>
      <c r="AD255" s="98"/>
      <c r="AE255" s="98"/>
      <c r="AF255" s="98"/>
      <c r="AG255" s="98"/>
      <c r="AH255" s="98"/>
      <c r="AI255" s="98"/>
      <c r="AJ255" s="98"/>
      <c r="AK255" s="98"/>
      <c r="AL255" s="98"/>
    </row>
    <row r="256" spans="1:38" x14ac:dyDescent="0.25">
      <c r="A256" s="115"/>
      <c r="B256" s="36"/>
      <c r="C256" s="24" t="s">
        <v>139</v>
      </c>
      <c r="D256" s="93">
        <f>+'[3]Chart book'!D75</f>
        <v>9.1212376612563872E-3</v>
      </c>
      <c r="Q256">
        <v>9.1212376612563872E-3</v>
      </c>
      <c r="AB256" s="98"/>
      <c r="AC256" s="98">
        <f t="shared" si="125"/>
        <v>0</v>
      </c>
      <c r="AD256" s="98"/>
      <c r="AE256" s="98"/>
      <c r="AF256" s="98"/>
      <c r="AG256" s="98"/>
      <c r="AH256" s="98"/>
      <c r="AI256" s="98"/>
      <c r="AJ256" s="98"/>
      <c r="AK256" s="98"/>
      <c r="AL256" s="98"/>
    </row>
    <row r="257" spans="1:38" x14ac:dyDescent="0.25">
      <c r="A257" s="115"/>
      <c r="B257" s="37"/>
      <c r="C257" s="24" t="s">
        <v>140</v>
      </c>
      <c r="D257" s="93">
        <f>+'[3]Chart book'!D76</f>
        <v>3.9778631753125238E-2</v>
      </c>
      <c r="Q257">
        <v>3.9778631753125238E-2</v>
      </c>
      <c r="AB257" s="98"/>
      <c r="AC257" s="98">
        <f t="shared" si="125"/>
        <v>0</v>
      </c>
      <c r="AD257" s="98"/>
      <c r="AE257" s="98"/>
      <c r="AF257" s="98"/>
      <c r="AG257" s="98"/>
      <c r="AH257" s="98"/>
      <c r="AI257" s="98"/>
      <c r="AJ257" s="98"/>
      <c r="AK257" s="98"/>
      <c r="AL257" s="98"/>
    </row>
    <row r="258" spans="1:38" x14ac:dyDescent="0.25">
      <c r="A258" s="115"/>
      <c r="AB258" s="98"/>
      <c r="AC258" s="98"/>
      <c r="AD258" s="98"/>
      <c r="AE258" s="98"/>
      <c r="AF258" s="98"/>
      <c r="AG258" s="98"/>
      <c r="AH258" s="98"/>
      <c r="AI258" s="98"/>
      <c r="AJ258" s="98"/>
      <c r="AK258" s="98"/>
      <c r="AL258" s="98"/>
    </row>
    <row r="259" spans="1:38" ht="21" x14ac:dyDescent="0.35">
      <c r="A259" s="114">
        <f>+A250+1</f>
        <v>31</v>
      </c>
      <c r="B259" s="50" t="s">
        <v>163</v>
      </c>
      <c r="AB259" s="98"/>
      <c r="AC259" s="98"/>
      <c r="AD259" s="98"/>
      <c r="AE259" s="98"/>
      <c r="AF259" s="98"/>
      <c r="AG259" s="98"/>
      <c r="AH259" s="98"/>
      <c r="AI259" s="98"/>
      <c r="AJ259" s="98"/>
      <c r="AK259" s="98"/>
      <c r="AL259" s="98"/>
    </row>
    <row r="260" spans="1:38" x14ac:dyDescent="0.25">
      <c r="A260" s="115"/>
      <c r="B260" s="38" t="s">
        <v>171</v>
      </c>
      <c r="C260" s="24" t="s">
        <v>138</v>
      </c>
      <c r="D260" s="93">
        <f>+'[3]Chart book'!D79</f>
        <v>2.6760756360710847E-2</v>
      </c>
      <c r="Q260">
        <v>2.6760756360710847E-2</v>
      </c>
      <c r="AB260" s="98"/>
      <c r="AC260" s="98">
        <f t="shared" ref="AC260:AC262" si="126">--(Q260&lt;&gt;D260)</f>
        <v>0</v>
      </c>
      <c r="AD260" s="98"/>
      <c r="AE260" s="98"/>
      <c r="AF260" s="98"/>
      <c r="AG260" s="98"/>
      <c r="AH260" s="98"/>
      <c r="AI260" s="98"/>
      <c r="AJ260" s="98"/>
      <c r="AK260" s="98"/>
      <c r="AL260" s="98"/>
    </row>
    <row r="261" spans="1:38" x14ac:dyDescent="0.25">
      <c r="A261" s="115"/>
      <c r="B261" s="36"/>
      <c r="C261" s="24" t="s">
        <v>139</v>
      </c>
      <c r="D261" s="93">
        <f>+'[3]Chart book'!D80</f>
        <v>1.8507349873730483E-2</v>
      </c>
      <c r="Q261">
        <v>1.8507349873730483E-2</v>
      </c>
      <c r="AB261" s="98"/>
      <c r="AC261" s="98">
        <f t="shared" si="126"/>
        <v>0</v>
      </c>
      <c r="AD261" s="98"/>
      <c r="AE261" s="98"/>
      <c r="AF261" s="98"/>
      <c r="AG261" s="98"/>
      <c r="AH261" s="98"/>
      <c r="AI261" s="98"/>
      <c r="AJ261" s="98"/>
      <c r="AK261" s="98"/>
      <c r="AL261" s="98"/>
    </row>
    <row r="262" spans="1:38" x14ac:dyDescent="0.25">
      <c r="A262" s="115"/>
      <c r="B262" s="37"/>
      <c r="C262" s="24" t="s">
        <v>140</v>
      </c>
      <c r="D262" s="93">
        <f>+'[3]Chart book'!D81</f>
        <v>-1.305484773955079E-2</v>
      </c>
      <c r="Q262">
        <v>-1.305484773955079E-2</v>
      </c>
      <c r="AB262" s="98"/>
      <c r="AC262" s="98">
        <f t="shared" si="126"/>
        <v>0</v>
      </c>
      <c r="AD262" s="98"/>
      <c r="AE262" s="98"/>
      <c r="AF262" s="98"/>
      <c r="AG262" s="98"/>
      <c r="AH262" s="98"/>
      <c r="AI262" s="98"/>
      <c r="AJ262" s="98"/>
      <c r="AK262" s="98"/>
      <c r="AL262" s="98"/>
    </row>
    <row r="263" spans="1:38" x14ac:dyDescent="0.25">
      <c r="A263" s="115"/>
      <c r="B263" s="24"/>
      <c r="C263" s="24"/>
      <c r="D263" s="39"/>
      <c r="AB263" s="98"/>
      <c r="AC263" s="98"/>
      <c r="AD263" s="98"/>
      <c r="AE263" s="98"/>
      <c r="AF263" s="98"/>
      <c r="AG263" s="98"/>
      <c r="AH263" s="98"/>
      <c r="AI263" s="98"/>
      <c r="AJ263" s="98"/>
      <c r="AK263" s="98"/>
      <c r="AL263" s="98"/>
    </row>
    <row r="264" spans="1:38" x14ac:dyDescent="0.25">
      <c r="A264" s="115"/>
      <c r="B264" s="38" t="s">
        <v>172</v>
      </c>
      <c r="C264" s="24" t="s">
        <v>138</v>
      </c>
      <c r="D264" s="93">
        <f>+'[3]Chart book'!D83</f>
        <v>1.5731997650656027E-2</v>
      </c>
      <c r="Q264">
        <v>1.5731997650656027E-2</v>
      </c>
      <c r="AB264" s="98"/>
      <c r="AC264" s="98">
        <f t="shared" ref="AC264:AC266" si="127">--(Q264&lt;&gt;D264)</f>
        <v>0</v>
      </c>
      <c r="AD264" s="98"/>
      <c r="AE264" s="98"/>
      <c r="AF264" s="98"/>
      <c r="AG264" s="98"/>
      <c r="AH264" s="98"/>
      <c r="AI264" s="98"/>
      <c r="AJ264" s="98"/>
      <c r="AK264" s="98"/>
      <c r="AL264" s="98"/>
    </row>
    <row r="265" spans="1:38" x14ac:dyDescent="0.25">
      <c r="A265" s="115"/>
      <c r="B265" s="36"/>
      <c r="C265" s="24" t="s">
        <v>139</v>
      </c>
      <c r="D265" s="93">
        <f>+'[3]Chart book'!D84</f>
        <v>3.7769324302567409E-2</v>
      </c>
      <c r="Q265">
        <v>3.7769324302567409E-2</v>
      </c>
      <c r="AB265" s="98"/>
      <c r="AC265" s="98">
        <f t="shared" si="127"/>
        <v>0</v>
      </c>
      <c r="AD265" s="98"/>
      <c r="AE265" s="98"/>
      <c r="AF265" s="98"/>
      <c r="AG265" s="98"/>
      <c r="AH265" s="98"/>
      <c r="AI265" s="98"/>
      <c r="AJ265" s="98"/>
      <c r="AK265" s="98"/>
      <c r="AL265" s="98"/>
    </row>
    <row r="266" spans="1:38" x14ac:dyDescent="0.25">
      <c r="A266" s="115"/>
      <c r="B266" s="37"/>
      <c r="C266" s="24" t="s">
        <v>140</v>
      </c>
      <c r="D266" s="93">
        <f>+'[3]Chart book'!D85</f>
        <v>3.0912388400749835E-2</v>
      </c>
      <c r="Q266">
        <v>3.0912388400749835E-2</v>
      </c>
      <c r="AB266" s="98"/>
      <c r="AC266" s="98">
        <f t="shared" si="127"/>
        <v>0</v>
      </c>
      <c r="AD266" s="98"/>
      <c r="AE266" s="98"/>
      <c r="AF266" s="98"/>
      <c r="AG266" s="98"/>
      <c r="AH266" s="98"/>
      <c r="AI266" s="98"/>
      <c r="AJ266" s="98"/>
      <c r="AK266" s="98"/>
      <c r="AL266" s="98"/>
    </row>
    <row r="267" spans="1:38" x14ac:dyDescent="0.25">
      <c r="A267" s="115"/>
      <c r="AB267" s="98"/>
      <c r="AC267" s="98"/>
      <c r="AD267" s="98"/>
      <c r="AE267" s="98"/>
      <c r="AF267" s="98"/>
      <c r="AG267" s="98"/>
      <c r="AH267" s="98"/>
      <c r="AI267" s="98"/>
      <c r="AJ267" s="98"/>
      <c r="AK267" s="98"/>
      <c r="AL267" s="98"/>
    </row>
    <row r="268" spans="1:38" ht="21" x14ac:dyDescent="0.35">
      <c r="A268" s="114">
        <f>+A259+1</f>
        <v>32</v>
      </c>
      <c r="B268" s="50" t="s">
        <v>165</v>
      </c>
      <c r="AB268" s="98"/>
      <c r="AC268" s="98"/>
      <c r="AD268" s="98"/>
      <c r="AE268" s="98"/>
      <c r="AF268" s="98"/>
      <c r="AG268" s="98"/>
      <c r="AH268" s="98"/>
      <c r="AI268" s="98"/>
      <c r="AJ268" s="98"/>
      <c r="AK268" s="98"/>
      <c r="AL268" s="98"/>
    </row>
    <row r="269" spans="1:38" x14ac:dyDescent="0.25">
      <c r="A269" s="115"/>
      <c r="B269" s="38" t="s">
        <v>171</v>
      </c>
      <c r="C269" s="24" t="s">
        <v>138</v>
      </c>
      <c r="D269" s="93">
        <f>+'[3]Chart book'!D88</f>
        <v>7.5667614201522237E-3</v>
      </c>
      <c r="Q269">
        <v>7.5667614201522237E-3</v>
      </c>
      <c r="AB269" s="98"/>
      <c r="AC269" s="98">
        <f t="shared" ref="AC269:AC271" si="128">--(Q269&lt;&gt;D269)</f>
        <v>0</v>
      </c>
      <c r="AD269" s="98"/>
      <c r="AE269" s="98"/>
      <c r="AF269" s="98"/>
      <c r="AG269" s="98"/>
      <c r="AH269" s="98"/>
      <c r="AI269" s="98"/>
      <c r="AJ269" s="98"/>
      <c r="AK269" s="98"/>
      <c r="AL269" s="98"/>
    </row>
    <row r="270" spans="1:38" x14ac:dyDescent="0.25">
      <c r="A270" s="115"/>
      <c r="B270" s="36"/>
      <c r="C270" s="24" t="s">
        <v>139</v>
      </c>
      <c r="D270" s="93">
        <f>+'[3]Chart book'!D89</f>
        <v>1.3928288366518382E-2</v>
      </c>
      <c r="Q270">
        <v>1.3928288366518382E-2</v>
      </c>
      <c r="AB270" s="98"/>
      <c r="AC270" s="98">
        <f t="shared" si="128"/>
        <v>0</v>
      </c>
      <c r="AD270" s="98"/>
      <c r="AE270" s="98"/>
      <c r="AF270" s="98"/>
      <c r="AG270" s="98"/>
      <c r="AH270" s="98"/>
      <c r="AI270" s="98"/>
      <c r="AJ270" s="98"/>
      <c r="AK270" s="98"/>
      <c r="AL270" s="98"/>
    </row>
    <row r="271" spans="1:38" x14ac:dyDescent="0.25">
      <c r="A271" s="115"/>
      <c r="B271" s="37"/>
      <c r="C271" s="24" t="s">
        <v>140</v>
      </c>
      <c r="D271" s="93">
        <f>+'[3]Chart book'!D90</f>
        <v>-4.9497794831267816E-2</v>
      </c>
      <c r="Q271">
        <v>-4.9497794831267816E-2</v>
      </c>
      <c r="AB271" s="98"/>
      <c r="AC271" s="98">
        <f t="shared" si="128"/>
        <v>0</v>
      </c>
      <c r="AD271" s="98"/>
      <c r="AE271" s="98"/>
      <c r="AF271" s="98"/>
      <c r="AG271" s="98"/>
      <c r="AH271" s="98"/>
      <c r="AI271" s="98"/>
      <c r="AJ271" s="98"/>
      <c r="AK271" s="98"/>
      <c r="AL271" s="98"/>
    </row>
    <row r="272" spans="1:38" x14ac:dyDescent="0.25">
      <c r="A272" s="115"/>
      <c r="B272" s="24"/>
      <c r="C272" s="24"/>
      <c r="D272" s="39"/>
      <c r="AB272" s="98"/>
      <c r="AC272" s="98"/>
      <c r="AD272" s="98"/>
      <c r="AE272" s="98"/>
      <c r="AF272" s="98"/>
      <c r="AG272" s="98"/>
      <c r="AH272" s="98"/>
      <c r="AI272" s="98"/>
      <c r="AJ272" s="98"/>
      <c r="AK272" s="98"/>
      <c r="AL272" s="98"/>
    </row>
    <row r="273" spans="1:38" x14ac:dyDescent="0.25">
      <c r="A273" s="115"/>
      <c r="B273" s="38" t="s">
        <v>172</v>
      </c>
      <c r="C273" s="24" t="s">
        <v>138</v>
      </c>
      <c r="D273" s="93">
        <f>+'[3]Chart book'!D92</f>
        <v>-9.1912412101424756E-4</v>
      </c>
      <c r="Q273">
        <v>-9.1912412101424756E-4</v>
      </c>
      <c r="AB273" s="98"/>
      <c r="AC273" s="98">
        <f t="shared" ref="AC273:AC275" si="129">--(Q273&lt;&gt;D273)</f>
        <v>0</v>
      </c>
      <c r="AD273" s="98"/>
      <c r="AE273" s="98"/>
      <c r="AF273" s="98"/>
      <c r="AG273" s="98"/>
      <c r="AH273" s="98"/>
      <c r="AI273" s="98"/>
      <c r="AJ273" s="98"/>
      <c r="AK273" s="98"/>
      <c r="AL273" s="98"/>
    </row>
    <row r="274" spans="1:38" x14ac:dyDescent="0.25">
      <c r="A274" s="115"/>
      <c r="B274" s="36"/>
      <c r="C274" s="24" t="s">
        <v>139</v>
      </c>
      <c r="D274" s="93">
        <f>+'[3]Chart book'!D93</f>
        <v>8.1455009136347734E-2</v>
      </c>
      <c r="Q274">
        <v>8.1455009136347734E-2</v>
      </c>
      <c r="AB274" s="98"/>
      <c r="AC274" s="98">
        <f t="shared" si="129"/>
        <v>0</v>
      </c>
      <c r="AD274" s="98"/>
      <c r="AE274" s="98"/>
      <c r="AF274" s="98"/>
      <c r="AG274" s="98"/>
      <c r="AH274" s="98"/>
      <c r="AI274" s="98"/>
      <c r="AJ274" s="98"/>
      <c r="AK274" s="98"/>
      <c r="AL274" s="98"/>
    </row>
    <row r="275" spans="1:38" x14ac:dyDescent="0.25">
      <c r="A275" s="115"/>
      <c r="B275" s="37"/>
      <c r="C275" s="24" t="s">
        <v>140</v>
      </c>
      <c r="D275" s="93">
        <f>+'[3]Chart book'!D94</f>
        <v>-1.8764885042724666E-3</v>
      </c>
      <c r="Q275">
        <v>-1.8764885042724666E-3</v>
      </c>
      <c r="AB275" s="98"/>
      <c r="AC275" s="98">
        <f t="shared" si="129"/>
        <v>0</v>
      </c>
      <c r="AD275" s="98"/>
      <c r="AE275" s="98"/>
      <c r="AF275" s="98"/>
      <c r="AG275" s="98"/>
      <c r="AH275" s="98"/>
      <c r="AI275" s="98"/>
      <c r="AJ275" s="98"/>
      <c r="AK275" s="98"/>
      <c r="AL275" s="98"/>
    </row>
    <row r="276" spans="1:38" x14ac:dyDescent="0.25">
      <c r="A276" s="115"/>
      <c r="AB276" s="98"/>
      <c r="AC276" s="98"/>
      <c r="AD276" s="98"/>
      <c r="AE276" s="98"/>
      <c r="AF276" s="98"/>
      <c r="AG276" s="98"/>
      <c r="AH276" s="98"/>
      <c r="AI276" s="98"/>
      <c r="AJ276" s="98"/>
      <c r="AK276" s="98"/>
      <c r="AL276" s="98"/>
    </row>
    <row r="277" spans="1:38" ht="21" x14ac:dyDescent="0.35">
      <c r="A277" s="114">
        <f>+A268+1</f>
        <v>33</v>
      </c>
      <c r="B277" s="50" t="s">
        <v>167</v>
      </c>
      <c r="AB277" s="98"/>
      <c r="AC277" s="98"/>
      <c r="AD277" s="98"/>
      <c r="AE277" s="98"/>
      <c r="AF277" s="98"/>
      <c r="AG277" s="98"/>
      <c r="AH277" s="98"/>
      <c r="AI277" s="98"/>
      <c r="AJ277" s="98"/>
      <c r="AK277" s="98"/>
      <c r="AL277" s="98"/>
    </row>
    <row r="278" spans="1:38" x14ac:dyDescent="0.25">
      <c r="A278" s="115"/>
      <c r="B278" s="26"/>
      <c r="C278" s="26">
        <v>2012</v>
      </c>
      <c r="D278" s="26">
        <v>2013</v>
      </c>
      <c r="E278" s="26">
        <v>2014</v>
      </c>
      <c r="AB278" s="98"/>
      <c r="AC278" s="98"/>
      <c r="AD278" s="98"/>
      <c r="AE278" s="98"/>
      <c r="AF278" s="98"/>
      <c r="AG278" s="98"/>
      <c r="AH278" s="98"/>
      <c r="AI278" s="98"/>
      <c r="AJ278" s="98"/>
      <c r="AK278" s="98"/>
      <c r="AL278" s="98"/>
    </row>
    <row r="279" spans="1:38" x14ac:dyDescent="0.25">
      <c r="A279" s="115"/>
      <c r="B279" s="24" t="s">
        <v>224</v>
      </c>
      <c r="C279" s="90">
        <f>+'[3]Chart book'!C98</f>
        <v>3.2500000000000001E-2</v>
      </c>
      <c r="D279" s="90">
        <f>+'[3]Chart book'!D98</f>
        <v>1.9199999999999998E-2</v>
      </c>
      <c r="E279" s="90">
        <f>+'[3]Chart book'!E98</f>
        <v>3.1E-2</v>
      </c>
      <c r="P279">
        <v>3.2500000000000001E-2</v>
      </c>
      <c r="Q279">
        <v>1.9199999999999998E-2</v>
      </c>
      <c r="R279">
        <v>3.1E-2</v>
      </c>
      <c r="AB279" s="98">
        <f t="shared" ref="AB279:AB280" si="130">--(P279&lt;&gt;C279)</f>
        <v>0</v>
      </c>
      <c r="AC279" s="98">
        <f t="shared" ref="AC279:AC280" si="131">--(Q279&lt;&gt;D279)</f>
        <v>0</v>
      </c>
      <c r="AD279" s="98">
        <f t="shared" ref="AD279:AD280" si="132">--(R279&lt;&gt;E279)</f>
        <v>0</v>
      </c>
      <c r="AE279" s="98"/>
      <c r="AF279" s="98"/>
      <c r="AG279" s="98"/>
      <c r="AH279" s="98"/>
      <c r="AI279" s="98"/>
      <c r="AJ279" s="98"/>
      <c r="AK279" s="98"/>
      <c r="AL279" s="98"/>
    </row>
    <row r="280" spans="1:38" x14ac:dyDescent="0.25">
      <c r="A280" s="115"/>
      <c r="B280" s="24" t="s">
        <v>225</v>
      </c>
      <c r="C280" s="90">
        <f>+'[3]Chart book'!C99</f>
        <v>2.2200000000000001E-2</v>
      </c>
      <c r="D280" s="90">
        <f>+'[3]Chart book'!D99</f>
        <v>-1.1999999999999999E-3</v>
      </c>
      <c r="E280" s="90">
        <f>+'[3]Chart book'!E99</f>
        <v>3.5799999999999998E-2</v>
      </c>
      <c r="P280">
        <v>2.2200000000000001E-2</v>
      </c>
      <c r="Q280">
        <v>-1.1999999999999999E-3</v>
      </c>
      <c r="R280">
        <v>3.5799999999999998E-2</v>
      </c>
      <c r="AB280" s="98">
        <f t="shared" si="130"/>
        <v>0</v>
      </c>
      <c r="AC280" s="98">
        <f t="shared" si="131"/>
        <v>0</v>
      </c>
      <c r="AD280" s="98">
        <f t="shared" si="132"/>
        <v>0</v>
      </c>
      <c r="AE280" s="98"/>
      <c r="AF280" s="98"/>
      <c r="AG280" s="98"/>
      <c r="AH280" s="98"/>
      <c r="AI280" s="98"/>
      <c r="AJ280" s="98"/>
      <c r="AK280" s="98"/>
      <c r="AL280" s="98"/>
    </row>
    <row r="281" spans="1:38" s="1" customFormat="1" x14ac:dyDescent="0.25">
      <c r="A281" s="115"/>
      <c r="AB281" s="98"/>
      <c r="AC281" s="98"/>
      <c r="AD281" s="98"/>
      <c r="AE281" s="98"/>
      <c r="AF281" s="98"/>
      <c r="AG281" s="98"/>
      <c r="AH281" s="98"/>
      <c r="AI281" s="98"/>
      <c r="AJ281" s="98"/>
      <c r="AK281" s="98"/>
      <c r="AL281" s="98"/>
    </row>
    <row r="282" spans="1:38" s="1" customFormat="1" ht="21" x14ac:dyDescent="0.35">
      <c r="A282" s="114">
        <f>+A277+1</f>
        <v>34</v>
      </c>
      <c r="B282" s="50" t="s">
        <v>241</v>
      </c>
      <c r="AB282" s="98"/>
      <c r="AC282" s="98"/>
      <c r="AD282" s="98"/>
      <c r="AE282" s="98"/>
      <c r="AF282" s="98"/>
      <c r="AG282" s="98"/>
      <c r="AH282" s="98"/>
      <c r="AI282" s="98"/>
      <c r="AJ282" s="98"/>
      <c r="AK282" s="98"/>
      <c r="AL282" s="98"/>
    </row>
    <row r="283" spans="1:38" s="1" customFormat="1" x14ac:dyDescent="0.25">
      <c r="A283" s="115"/>
      <c r="B283" s="26"/>
      <c r="C283" s="26">
        <v>2017</v>
      </c>
      <c r="D283" s="26">
        <v>2018</v>
      </c>
      <c r="E283" s="26">
        <v>2019</v>
      </c>
      <c r="F283" s="26">
        <v>2020</v>
      </c>
      <c r="G283" s="26">
        <v>2021</v>
      </c>
      <c r="H283" s="26">
        <v>2022</v>
      </c>
      <c r="AB283" s="98"/>
      <c r="AC283" s="98"/>
      <c r="AD283" s="98"/>
      <c r="AE283" s="98"/>
      <c r="AF283" s="98"/>
      <c r="AG283" s="98"/>
      <c r="AH283" s="98"/>
      <c r="AI283" s="98"/>
      <c r="AJ283" s="98"/>
      <c r="AK283" s="98"/>
      <c r="AL283" s="98"/>
    </row>
    <row r="284" spans="1:38" s="1" customFormat="1" x14ac:dyDescent="0.25">
      <c r="A284" s="115"/>
      <c r="B284" s="24" t="s">
        <v>229</v>
      </c>
      <c r="C284" s="91">
        <f>+'[2]Chart book'!C100</f>
        <v>11560.704227849144</v>
      </c>
      <c r="D284" s="91">
        <f>+'[2]Chart book'!D100</f>
        <v>11560.704227849144</v>
      </c>
      <c r="E284" s="91">
        <f>+'[2]Chart book'!E100</f>
        <v>11560.704227849144</v>
      </c>
      <c r="F284" s="91">
        <f>+'[2]Chart book'!F100</f>
        <v>11560.704227849144</v>
      </c>
      <c r="G284" s="91">
        <f>+'[2]Chart book'!G100</f>
        <v>11560.704227849144</v>
      </c>
      <c r="H284" s="91">
        <f>+'[2]Chart book'!H100</f>
        <v>11560.704227849144</v>
      </c>
      <c r="P284" s="1">
        <v>11560.704227849144</v>
      </c>
      <c r="Q284" s="1">
        <v>11560.704227849144</v>
      </c>
      <c r="R284" s="1">
        <v>11560.704227849144</v>
      </c>
      <c r="S284" s="1">
        <v>11560.704227849144</v>
      </c>
      <c r="T284" s="1">
        <v>11560.704227849144</v>
      </c>
      <c r="U284" s="1">
        <v>11560.704227849144</v>
      </c>
      <c r="AB284" s="98">
        <f t="shared" ref="AB284:AB287" si="133">--(P284&lt;&gt;C284)</f>
        <v>0</v>
      </c>
      <c r="AC284" s="98">
        <f t="shared" ref="AC284:AC287" si="134">--(Q284&lt;&gt;D284)</f>
        <v>0</v>
      </c>
      <c r="AD284" s="98">
        <f t="shared" ref="AD284:AD287" si="135">--(R284&lt;&gt;E284)</f>
        <v>0</v>
      </c>
      <c r="AE284" s="98">
        <f t="shared" ref="AE284:AE287" si="136">--(S284&lt;&gt;F284)</f>
        <v>0</v>
      </c>
      <c r="AF284" s="98">
        <f t="shared" ref="AF284:AF287" si="137">--(T284&lt;&gt;G284)</f>
        <v>0</v>
      </c>
      <c r="AG284" s="98">
        <f t="shared" ref="AG284:AG287" si="138">--(U284&lt;&gt;H284)</f>
        <v>0</v>
      </c>
      <c r="AH284" s="98"/>
      <c r="AI284" s="98"/>
      <c r="AJ284" s="98"/>
      <c r="AK284" s="98"/>
      <c r="AL284" s="98"/>
    </row>
    <row r="285" spans="1:38" s="1" customFormat="1" x14ac:dyDescent="0.25">
      <c r="A285" s="115"/>
      <c r="B285" s="24" t="s">
        <v>230</v>
      </c>
      <c r="C285" s="91">
        <f>+'[2]Chart book'!C101</f>
        <v>4781.711772150853</v>
      </c>
      <c r="D285" s="91">
        <f>+'[2]Chart book'!D101</f>
        <v>7652.1677721508531</v>
      </c>
      <c r="E285" s="91">
        <f>+'[2]Chart book'!E101</f>
        <v>7961.1997721508578</v>
      </c>
      <c r="F285" s="91">
        <f>+'[2]Chart book'!F101</f>
        <v>6381.5147721508529</v>
      </c>
      <c r="G285" s="91">
        <f>+'[2]Chart book'!G101</f>
        <v>4383.2957721508556</v>
      </c>
      <c r="H285" s="91">
        <f>+'[2]Chart book'!H101</f>
        <v>2884.295772150861</v>
      </c>
      <c r="P285" s="1">
        <v>4781.711772150853</v>
      </c>
      <c r="Q285" s="1">
        <v>7652.1677721508531</v>
      </c>
      <c r="R285" s="1">
        <v>7961.1997721508578</v>
      </c>
      <c r="S285" s="1">
        <v>6381.5147721508529</v>
      </c>
      <c r="T285" s="1">
        <v>4383.2957721508556</v>
      </c>
      <c r="U285" s="1">
        <v>2884.295772150861</v>
      </c>
      <c r="AB285" s="98">
        <f t="shared" si="133"/>
        <v>0</v>
      </c>
      <c r="AC285" s="98">
        <f t="shared" si="134"/>
        <v>0</v>
      </c>
      <c r="AD285" s="98">
        <f t="shared" si="135"/>
        <v>0</v>
      </c>
      <c r="AE285" s="98">
        <f t="shared" si="136"/>
        <v>0</v>
      </c>
      <c r="AF285" s="98">
        <f t="shared" si="137"/>
        <v>0</v>
      </c>
      <c r="AG285" s="98">
        <f t="shared" si="138"/>
        <v>0</v>
      </c>
      <c r="AH285" s="98"/>
      <c r="AI285" s="98"/>
      <c r="AJ285" s="98"/>
      <c r="AK285" s="98"/>
      <c r="AL285" s="98"/>
    </row>
    <row r="286" spans="1:38" s="1" customFormat="1" x14ac:dyDescent="0.25">
      <c r="A286" s="115"/>
      <c r="B286" s="24" t="s">
        <v>231</v>
      </c>
      <c r="C286" s="91">
        <f>+'[2]Chart book'!C102</f>
        <v>3457</v>
      </c>
      <c r="D286" s="91">
        <f>+'[2]Chart book'!D102</f>
        <v>13146</v>
      </c>
      <c r="E286" s="91">
        <f>+'[2]Chart book'!E102</f>
        <v>500</v>
      </c>
      <c r="F286" s="91">
        <f>+'[2]Chart book'!F102</f>
        <v>500</v>
      </c>
      <c r="G286" s="91">
        <f>+'[2]Chart book'!G102</f>
        <v>500</v>
      </c>
      <c r="H286" s="91">
        <f>+'[2]Chart book'!H102</f>
        <v>20249.91</v>
      </c>
      <c r="P286" s="1">
        <v>3457</v>
      </c>
      <c r="Q286" s="1">
        <v>13146</v>
      </c>
      <c r="R286" s="1">
        <v>500</v>
      </c>
      <c r="S286" s="1">
        <v>500</v>
      </c>
      <c r="T286" s="1">
        <v>500</v>
      </c>
      <c r="U286" s="1">
        <v>20249.91</v>
      </c>
      <c r="AB286" s="98">
        <f t="shared" si="133"/>
        <v>0</v>
      </c>
      <c r="AC286" s="98">
        <f t="shared" si="134"/>
        <v>0</v>
      </c>
      <c r="AD286" s="98">
        <f t="shared" si="135"/>
        <v>0</v>
      </c>
      <c r="AE286" s="98">
        <f t="shared" si="136"/>
        <v>0</v>
      </c>
      <c r="AF286" s="98">
        <f t="shared" si="137"/>
        <v>0</v>
      </c>
      <c r="AG286" s="98">
        <f t="shared" si="138"/>
        <v>0</v>
      </c>
      <c r="AH286" s="98"/>
      <c r="AI286" s="98"/>
      <c r="AJ286" s="98"/>
      <c r="AK286" s="98"/>
      <c r="AL286" s="98"/>
    </row>
    <row r="287" spans="1:38" s="1" customFormat="1" x14ac:dyDescent="0.25">
      <c r="A287" s="115"/>
      <c r="B287" s="24" t="s">
        <v>232</v>
      </c>
      <c r="C287" s="91">
        <f>+'[2]Chart book'!C103</f>
        <v>10509.731116226494</v>
      </c>
      <c r="D287" s="91">
        <f>+'[2]Chart book'!D103</f>
        <v>10509.731116226494</v>
      </c>
      <c r="E287" s="91">
        <f>+'[2]Chart book'!E103</f>
        <v>10509.731116226494</v>
      </c>
      <c r="F287" s="91">
        <f>+'[2]Chart book'!F103</f>
        <v>10509.731116226494</v>
      </c>
      <c r="G287" s="91">
        <f>+'[2]Chart book'!G103</f>
        <v>10509.731116226494</v>
      </c>
      <c r="H287" s="91">
        <f>+'[2]Chart book'!H103</f>
        <v>10509.731116226494</v>
      </c>
      <c r="P287" s="1">
        <v>10509.731116226494</v>
      </c>
      <c r="Q287" s="1">
        <v>10509.731116226494</v>
      </c>
      <c r="R287" s="1">
        <v>10509.731116226494</v>
      </c>
      <c r="S287" s="1">
        <v>10509.731116226494</v>
      </c>
      <c r="T287" s="1">
        <v>10509.731116226494</v>
      </c>
      <c r="U287" s="1">
        <v>10509.731116226494</v>
      </c>
      <c r="AB287" s="98">
        <f t="shared" si="133"/>
        <v>0</v>
      </c>
      <c r="AC287" s="98">
        <f t="shared" si="134"/>
        <v>0</v>
      </c>
      <c r="AD287" s="98">
        <f t="shared" si="135"/>
        <v>0</v>
      </c>
      <c r="AE287" s="98">
        <f t="shared" si="136"/>
        <v>0</v>
      </c>
      <c r="AF287" s="98">
        <f t="shared" si="137"/>
        <v>0</v>
      </c>
      <c r="AG287" s="98">
        <f t="shared" si="138"/>
        <v>0</v>
      </c>
      <c r="AH287" s="98"/>
      <c r="AI287" s="98"/>
      <c r="AJ287" s="98"/>
      <c r="AK287" s="98"/>
      <c r="AL287" s="98"/>
    </row>
    <row r="288" spans="1:38" s="1" customFormat="1" x14ac:dyDescent="0.25">
      <c r="A288" s="115"/>
      <c r="AB288" s="98"/>
      <c r="AC288" s="98"/>
      <c r="AD288" s="98"/>
      <c r="AE288" s="98"/>
      <c r="AF288" s="98"/>
      <c r="AG288" s="98"/>
      <c r="AH288" s="98"/>
      <c r="AI288" s="98"/>
      <c r="AJ288" s="98"/>
      <c r="AK288" s="98"/>
      <c r="AL288" s="98"/>
    </row>
    <row r="289" spans="1:38" s="1" customFormat="1" ht="21" x14ac:dyDescent="0.35">
      <c r="A289" s="114">
        <f>+A282+1</f>
        <v>35</v>
      </c>
      <c r="B289" s="50" t="s">
        <v>242</v>
      </c>
      <c r="AB289" s="98"/>
      <c r="AC289" s="98"/>
      <c r="AD289" s="98"/>
      <c r="AE289" s="98"/>
      <c r="AF289" s="98"/>
      <c r="AG289" s="98"/>
      <c r="AH289" s="98"/>
      <c r="AI289" s="98"/>
      <c r="AJ289" s="98"/>
      <c r="AK289" s="98"/>
      <c r="AL289" s="98"/>
    </row>
    <row r="290" spans="1:38" s="1" customFormat="1" x14ac:dyDescent="0.25">
      <c r="A290" s="115"/>
      <c r="B290" s="26"/>
      <c r="C290" s="26">
        <v>2013</v>
      </c>
      <c r="D290" s="26">
        <v>2014</v>
      </c>
      <c r="E290" s="26">
        <v>2015</v>
      </c>
      <c r="F290" s="26">
        <v>2016</v>
      </c>
      <c r="G290" s="26">
        <v>2017</v>
      </c>
      <c r="H290" s="26">
        <v>2018</v>
      </c>
      <c r="I290" s="26">
        <v>2019</v>
      </c>
      <c r="J290" s="26">
        <v>2020</v>
      </c>
      <c r="K290" s="26">
        <v>2021</v>
      </c>
      <c r="L290" s="26">
        <v>2022</v>
      </c>
      <c r="M290" s="26">
        <v>2023</v>
      </c>
      <c r="AB290" s="98"/>
      <c r="AC290" s="98"/>
      <c r="AD290" s="98"/>
      <c r="AE290" s="98"/>
      <c r="AF290" s="98"/>
      <c r="AG290" s="98"/>
      <c r="AH290" s="98"/>
      <c r="AI290" s="98"/>
      <c r="AJ290" s="98"/>
      <c r="AK290" s="98"/>
      <c r="AL290" s="98"/>
    </row>
    <row r="291" spans="1:38" s="1" customFormat="1" x14ac:dyDescent="0.25">
      <c r="A291" s="115"/>
      <c r="B291" s="24" t="s">
        <v>233</v>
      </c>
      <c r="C291" s="91">
        <f>+'[2]Chart book'!C107</f>
        <v>0</v>
      </c>
      <c r="D291" s="91">
        <f>+'[2]Chart book'!D107</f>
        <v>0</v>
      </c>
      <c r="E291" s="91">
        <f>+'[2]Chart book'!E107</f>
        <v>53.396873531666543</v>
      </c>
      <c r="F291" s="91">
        <f>+'[2]Chart book'!F107</f>
        <v>58.791560722812058</v>
      </c>
      <c r="G291" s="91">
        <f>+'[2]Chart book'!G107</f>
        <v>68.548800372699745</v>
      </c>
      <c r="H291" s="91">
        <f>+'[2]Chart book'!H107</f>
        <v>66.597266226124745</v>
      </c>
      <c r="I291" s="91">
        <f>+'[2]Chart book'!I107</f>
        <v>64.756623536660513</v>
      </c>
      <c r="J291" s="91">
        <f>+'[2]Chart book'!J107</f>
        <v>62.970222454272331</v>
      </c>
      <c r="K291" s="91">
        <f>+'[2]Chart book'!K107</f>
        <v>61.259325872635223</v>
      </c>
      <c r="L291" s="91">
        <f>+'[2]Chart book'!L107</f>
        <v>59.697350580136209</v>
      </c>
      <c r="M291" s="91">
        <f>+'[2]Chart book'!M107</f>
        <v>58.190855248171303</v>
      </c>
      <c r="P291" s="1">
        <v>0</v>
      </c>
      <c r="Q291" s="1">
        <v>0</v>
      </c>
      <c r="R291" s="1">
        <v>53.396873531666543</v>
      </c>
      <c r="S291" s="1">
        <v>58.791560722812058</v>
      </c>
      <c r="T291" s="1">
        <v>68.548800372699745</v>
      </c>
      <c r="U291" s="1">
        <v>66.597266226124745</v>
      </c>
      <c r="V291" s="1">
        <v>64.756623536660513</v>
      </c>
      <c r="W291" s="1">
        <v>62.970222454272331</v>
      </c>
      <c r="X291" s="1">
        <v>61.259325872635223</v>
      </c>
      <c r="Y291" s="1">
        <v>59.697350580136209</v>
      </c>
      <c r="Z291" s="1">
        <v>58.190855248171303</v>
      </c>
      <c r="AB291" s="98">
        <f t="shared" ref="AB291:AB293" si="139">--(P291&lt;&gt;C291)</f>
        <v>0</v>
      </c>
      <c r="AC291" s="98">
        <f t="shared" ref="AC291:AC293" si="140">--(Q291&lt;&gt;D291)</f>
        <v>0</v>
      </c>
      <c r="AD291" s="98">
        <f t="shared" ref="AD291:AD293" si="141">--(R291&lt;&gt;E291)</f>
        <v>0</v>
      </c>
      <c r="AE291" s="98">
        <f t="shared" ref="AE291:AE293" si="142">--(S291&lt;&gt;F291)</f>
        <v>0</v>
      </c>
      <c r="AF291" s="98">
        <f t="shared" ref="AF291:AF293" si="143">--(T291&lt;&gt;G291)</f>
        <v>0</v>
      </c>
      <c r="AG291" s="98">
        <f t="shared" ref="AG291:AG293" si="144">--(U291&lt;&gt;H291)</f>
        <v>0</v>
      </c>
      <c r="AH291" s="98">
        <f t="shared" ref="AH291:AH293" si="145">--(V291&lt;&gt;I291)</f>
        <v>0</v>
      </c>
      <c r="AI291" s="98">
        <f t="shared" ref="AI291:AI293" si="146">--(W291&lt;&gt;J291)</f>
        <v>0</v>
      </c>
      <c r="AJ291" s="98">
        <f t="shared" ref="AJ291:AJ293" si="147">--(X291&lt;&gt;K291)</f>
        <v>0</v>
      </c>
      <c r="AK291" s="98">
        <f t="shared" ref="AK291:AK293" si="148">--(Y291&lt;&gt;L291)</f>
        <v>0</v>
      </c>
      <c r="AL291" s="98">
        <f t="shared" ref="AL291:AL293" si="149">--(Z291&lt;&gt;M291)</f>
        <v>0</v>
      </c>
    </row>
    <row r="292" spans="1:38" s="1" customFormat="1" x14ac:dyDescent="0.25">
      <c r="A292" s="115"/>
      <c r="B292" s="24" t="s">
        <v>234</v>
      </c>
      <c r="C292" s="91">
        <f>+'[2]Chart book'!C108</f>
        <v>0</v>
      </c>
      <c r="D292" s="91">
        <f>+'[2]Chart book'!D108</f>
        <v>0</v>
      </c>
      <c r="E292" s="91">
        <f>+'[2]Chart book'!E108</f>
        <v>53.396873531666543</v>
      </c>
      <c r="F292" s="91">
        <f>+'[2]Chart book'!F108</f>
        <v>44.653235180162724</v>
      </c>
      <c r="G292" s="91">
        <f>+'[2]Chart book'!G108</f>
        <v>50.619476370931778</v>
      </c>
      <c r="H292" s="91">
        <f>+'[2]Chart book'!H108</f>
        <v>47.092766817915916</v>
      </c>
      <c r="I292" s="91">
        <f>+'[2]Chart book'!I108</f>
        <v>46.790207257304431</v>
      </c>
      <c r="J292" s="91">
        <f>+'[2]Chart book'!J108</f>
        <v>46.439322648539935</v>
      </c>
      <c r="K292" s="91">
        <f>+'[2]Chart book'!K108</f>
        <v>44.451626074321396</v>
      </c>
      <c r="L292" s="91">
        <f>+'[2]Chart book'!L108</f>
        <v>44.166657871213673</v>
      </c>
      <c r="M292" s="91">
        <f>+'[2]Chart book'!M108</f>
        <v>43.85239407710138</v>
      </c>
      <c r="P292" s="1">
        <v>0</v>
      </c>
      <c r="Q292" s="1">
        <v>0</v>
      </c>
      <c r="R292" s="1">
        <v>53.396873531666543</v>
      </c>
      <c r="S292" s="1">
        <v>44.653235180162724</v>
      </c>
      <c r="T292" s="1">
        <v>50.619476370931778</v>
      </c>
      <c r="U292" s="1">
        <v>47.092766817915916</v>
      </c>
      <c r="V292" s="1">
        <v>46.790207257304431</v>
      </c>
      <c r="W292" s="1">
        <v>46.439322648539935</v>
      </c>
      <c r="X292" s="1">
        <v>44.451626074321396</v>
      </c>
      <c r="Y292" s="1">
        <v>44.166657871213673</v>
      </c>
      <c r="Z292" s="1">
        <v>43.85239407710138</v>
      </c>
      <c r="AB292" s="98">
        <f t="shared" si="139"/>
        <v>0</v>
      </c>
      <c r="AC292" s="98">
        <f t="shared" si="140"/>
        <v>0</v>
      </c>
      <c r="AD292" s="98">
        <f t="shared" si="141"/>
        <v>0</v>
      </c>
      <c r="AE292" s="98">
        <f t="shared" si="142"/>
        <v>0</v>
      </c>
      <c r="AF292" s="98">
        <f t="shared" si="143"/>
        <v>0</v>
      </c>
      <c r="AG292" s="98">
        <f t="shared" si="144"/>
        <v>0</v>
      </c>
      <c r="AH292" s="98">
        <f t="shared" si="145"/>
        <v>0</v>
      </c>
      <c r="AI292" s="98">
        <f t="shared" si="146"/>
        <v>0</v>
      </c>
      <c r="AJ292" s="98">
        <f t="shared" si="147"/>
        <v>0</v>
      </c>
      <c r="AK292" s="98">
        <f t="shared" si="148"/>
        <v>0</v>
      </c>
      <c r="AL292" s="98">
        <f t="shared" si="149"/>
        <v>0</v>
      </c>
    </row>
    <row r="293" spans="1:38" s="1" customFormat="1" x14ac:dyDescent="0.25">
      <c r="A293" s="115"/>
      <c r="B293" s="24" t="s">
        <v>235</v>
      </c>
      <c r="C293" s="91">
        <f>+'[2]Chart book'!C109</f>
        <v>63.80804831859367</v>
      </c>
      <c r="D293" s="91">
        <f>+'[2]Chart book'!D109</f>
        <v>57.011836585264149</v>
      </c>
      <c r="E293" s="91">
        <f>+'[2]Chart book'!E109</f>
        <v>53.396873531666543</v>
      </c>
      <c r="F293" s="91">
        <f>+'[2]Chart book'!F109</f>
        <v>53.483325857951584</v>
      </c>
      <c r="G293" s="91">
        <f>+'[2]Chart book'!G109</f>
        <v>61.930097714087552</v>
      </c>
      <c r="H293" s="91">
        <f>+'[2]Chart book'!H109</f>
        <v>59.495769619101893</v>
      </c>
      <c r="I293" s="91">
        <f>+'[2]Chart book'!I109</f>
        <v>58.304645986348504</v>
      </c>
      <c r="J293" s="91">
        <f>+'[2]Chart book'!J109</f>
        <v>57.111323140340602</v>
      </c>
      <c r="K293" s="91">
        <f>+'[2]Chart book'!K109</f>
        <v>55.375157445288657</v>
      </c>
      <c r="L293" s="91">
        <f>+'[2]Chart book'!L109</f>
        <v>54.32858799974727</v>
      </c>
      <c r="M293" s="91">
        <f>+'[2]Chart book'!M109</f>
        <v>53.293795748856283</v>
      </c>
      <c r="P293" s="1">
        <v>63.80804831859367</v>
      </c>
      <c r="Q293" s="1">
        <v>57.011836585264149</v>
      </c>
      <c r="R293" s="1">
        <v>53.396873531666543</v>
      </c>
      <c r="S293" s="1">
        <v>53.483325857951584</v>
      </c>
      <c r="T293" s="1">
        <v>61.930097714087552</v>
      </c>
      <c r="U293" s="1">
        <v>59.495769619101893</v>
      </c>
      <c r="V293" s="1">
        <v>58.304645986348504</v>
      </c>
      <c r="W293" s="1">
        <v>57.111323140340602</v>
      </c>
      <c r="X293" s="1">
        <v>55.375157445288657</v>
      </c>
      <c r="Y293" s="1">
        <v>54.32858799974727</v>
      </c>
      <c r="Z293" s="1">
        <v>53.293795748856283</v>
      </c>
      <c r="AB293" s="98">
        <f t="shared" si="139"/>
        <v>0</v>
      </c>
      <c r="AC293" s="98">
        <f t="shared" si="140"/>
        <v>0</v>
      </c>
      <c r="AD293" s="98">
        <f t="shared" si="141"/>
        <v>0</v>
      </c>
      <c r="AE293" s="98">
        <f t="shared" si="142"/>
        <v>0</v>
      </c>
      <c r="AF293" s="98">
        <f t="shared" si="143"/>
        <v>0</v>
      </c>
      <c r="AG293" s="98">
        <f t="shared" si="144"/>
        <v>0</v>
      </c>
      <c r="AH293" s="98">
        <f t="shared" si="145"/>
        <v>0</v>
      </c>
      <c r="AI293" s="98">
        <f t="shared" si="146"/>
        <v>0</v>
      </c>
      <c r="AJ293" s="98">
        <f t="shared" si="147"/>
        <v>0</v>
      </c>
      <c r="AK293" s="98">
        <f t="shared" si="148"/>
        <v>0</v>
      </c>
      <c r="AL293" s="98">
        <f t="shared" si="149"/>
        <v>0</v>
      </c>
    </row>
    <row r="294" spans="1:38" s="98" customFormat="1" x14ac:dyDescent="0.25">
      <c r="A294" s="115"/>
    </row>
    <row r="295" spans="1:38" s="98" customFormat="1" ht="21" x14ac:dyDescent="0.35">
      <c r="A295" s="114">
        <f>+A289+1</f>
        <v>36</v>
      </c>
      <c r="B295" s="50" t="s">
        <v>248</v>
      </c>
    </row>
    <row r="296" spans="1:38" s="98" customFormat="1" x14ac:dyDescent="0.25">
      <c r="A296" s="115"/>
      <c r="B296" s="26"/>
      <c r="C296" s="26" t="s">
        <v>114</v>
      </c>
      <c r="D296" s="26" t="s">
        <v>273</v>
      </c>
    </row>
    <row r="297" spans="1:38" s="98" customFormat="1" x14ac:dyDescent="0.25">
      <c r="A297" s="115"/>
      <c r="B297" s="112" t="s">
        <v>281</v>
      </c>
      <c r="C297" s="91">
        <f>+'[1]Reasons Paper Tables'!C44</f>
        <v>271844.06095587113</v>
      </c>
      <c r="D297" s="91">
        <f>+'[1]Reasons Paper Tables'!D44</f>
        <v>0</v>
      </c>
      <c r="P297" s="98">
        <v>271844.06095587113</v>
      </c>
      <c r="Q297" s="98">
        <v>0</v>
      </c>
      <c r="AB297" s="98">
        <f t="shared" ref="AB297:AB307" si="150">--(P297&lt;&gt;C297)</f>
        <v>0</v>
      </c>
      <c r="AC297" s="98">
        <f t="shared" ref="AC297:AC307" si="151">--(Q297&lt;&gt;D297)</f>
        <v>0</v>
      </c>
    </row>
    <row r="298" spans="1:38" s="98" customFormat="1" x14ac:dyDescent="0.25">
      <c r="A298" s="115"/>
      <c r="B298" s="24" t="s">
        <v>246</v>
      </c>
      <c r="C298" s="91">
        <f>+'[1]Reasons Paper Tables'!C45</f>
        <v>248172.27388335794</v>
      </c>
      <c r="D298" s="91">
        <f>+'[1]Reasons Paper Tables'!D45</f>
        <v>23671.787072513194</v>
      </c>
      <c r="P298" s="98">
        <v>248172.27388335794</v>
      </c>
      <c r="Q298" s="98">
        <v>23671.787072513194</v>
      </c>
      <c r="AB298" s="98">
        <f t="shared" si="150"/>
        <v>0</v>
      </c>
      <c r="AC298" s="98">
        <f t="shared" si="151"/>
        <v>0</v>
      </c>
    </row>
    <row r="299" spans="1:38" s="98" customFormat="1" x14ac:dyDescent="0.25">
      <c r="A299" s="115"/>
      <c r="B299" s="24" t="s">
        <v>25</v>
      </c>
      <c r="C299" s="91">
        <f>+'[1]Reasons Paper Tables'!C46</f>
        <v>231341.53660254786</v>
      </c>
      <c r="D299" s="91">
        <f>+'[1]Reasons Paper Tables'!D46</f>
        <v>16830.737280810077</v>
      </c>
      <c r="P299" s="98">
        <v>231341.53660254786</v>
      </c>
      <c r="Q299" s="98">
        <v>16830.737280810077</v>
      </c>
      <c r="AB299" s="98">
        <f t="shared" si="150"/>
        <v>0</v>
      </c>
      <c r="AC299" s="98">
        <f t="shared" si="151"/>
        <v>0</v>
      </c>
    </row>
    <row r="300" spans="1:38" s="98" customFormat="1" x14ac:dyDescent="0.25">
      <c r="A300" s="115"/>
      <c r="B300" s="24" t="s">
        <v>247</v>
      </c>
      <c r="C300" s="91">
        <f>+'[1]Reasons Paper Tables'!C47</f>
        <v>222148.805778965</v>
      </c>
      <c r="D300" s="91">
        <f>+'[1]Reasons Paper Tables'!D47</f>
        <v>9192.7308235828532</v>
      </c>
      <c r="P300" s="98">
        <v>222148.805778965</v>
      </c>
      <c r="Q300" s="98">
        <v>9192.7308235828532</v>
      </c>
      <c r="AB300" s="98">
        <f t="shared" si="150"/>
        <v>0</v>
      </c>
      <c r="AC300" s="98">
        <f t="shared" si="151"/>
        <v>0</v>
      </c>
    </row>
    <row r="301" spans="1:38" s="98" customFormat="1" x14ac:dyDescent="0.25">
      <c r="A301" s="115"/>
      <c r="B301" s="112" t="s">
        <v>296</v>
      </c>
      <c r="C301" s="91">
        <f>+'[1]Reasons Paper Tables'!C48</f>
        <v>222148.805778965</v>
      </c>
      <c r="D301" s="91">
        <f>+'[1]Reasons Paper Tables'!D48</f>
        <v>0</v>
      </c>
      <c r="P301" s="98">
        <v>222148.805778965</v>
      </c>
      <c r="Q301" s="98">
        <v>0</v>
      </c>
      <c r="AB301" s="98">
        <f t="shared" si="150"/>
        <v>0</v>
      </c>
      <c r="AC301" s="98">
        <f t="shared" si="151"/>
        <v>0</v>
      </c>
    </row>
    <row r="302" spans="1:38" s="98" customFormat="1" x14ac:dyDescent="0.25">
      <c r="A302" s="115"/>
      <c r="B302" s="24" t="s">
        <v>246</v>
      </c>
      <c r="C302" s="91">
        <f>+'[1]Reasons Paper Tables'!C49</f>
        <v>222148.805778965</v>
      </c>
      <c r="D302" s="91">
        <f>+'[1]Reasons Paper Tables'!D49</f>
        <v>3759.9178038394894</v>
      </c>
      <c r="P302" s="98">
        <v>222148.805778965</v>
      </c>
      <c r="Q302" s="98">
        <v>3759.9178038394894</v>
      </c>
      <c r="AB302" s="98">
        <f t="shared" si="150"/>
        <v>0</v>
      </c>
      <c r="AC302" s="98">
        <f t="shared" si="151"/>
        <v>0</v>
      </c>
    </row>
    <row r="303" spans="1:38" s="98" customFormat="1" x14ac:dyDescent="0.25">
      <c r="A303" s="115"/>
      <c r="B303" s="24" t="s">
        <v>25</v>
      </c>
      <c r="C303" s="91">
        <f>+'[1]Reasons Paper Tables'!C50</f>
        <v>225908.72358280449</v>
      </c>
      <c r="D303" s="91">
        <f>+'[1]Reasons Paper Tables'!D50</f>
        <v>4215.1015315955156</v>
      </c>
      <c r="P303" s="98">
        <v>225908.72358280449</v>
      </c>
      <c r="Q303" s="98">
        <v>4215.1015315955156</v>
      </c>
      <c r="AB303" s="98">
        <f t="shared" si="150"/>
        <v>0</v>
      </c>
      <c r="AC303" s="98">
        <f t="shared" si="151"/>
        <v>0</v>
      </c>
    </row>
    <row r="304" spans="1:38" s="98" customFormat="1" x14ac:dyDescent="0.25">
      <c r="A304" s="115"/>
      <c r="B304" s="24" t="s">
        <v>26</v>
      </c>
      <c r="C304" s="91">
        <f>+'[1]Reasons Paper Tables'!C51</f>
        <v>230123.82511440001</v>
      </c>
      <c r="D304" s="91">
        <f>+'[1]Reasons Paper Tables'!D51</f>
        <v>3325.611913920613</v>
      </c>
      <c r="P304" s="98">
        <v>230123.82511440001</v>
      </c>
      <c r="Q304" s="98">
        <v>3325.611913920613</v>
      </c>
      <c r="AB304" s="98">
        <f t="shared" si="150"/>
        <v>0</v>
      </c>
      <c r="AC304" s="98">
        <f t="shared" si="151"/>
        <v>0</v>
      </c>
    </row>
    <row r="305" spans="1:38" s="98" customFormat="1" x14ac:dyDescent="0.25">
      <c r="A305" s="115"/>
      <c r="B305" s="112" t="s">
        <v>297</v>
      </c>
      <c r="C305" s="91">
        <f>+'[1]Reasons Paper Tables'!C52</f>
        <v>233449.43702832062</v>
      </c>
      <c r="D305" s="91">
        <f>+'[1]Reasons Paper Tables'!D52</f>
        <v>2613.4532105801627</v>
      </c>
      <c r="P305" s="98">
        <v>233449.43702832062</v>
      </c>
      <c r="Q305" s="98">
        <v>2613.4532105801627</v>
      </c>
      <c r="AB305" s="98">
        <f t="shared" si="150"/>
        <v>0</v>
      </c>
      <c r="AC305" s="98">
        <f t="shared" si="151"/>
        <v>0</v>
      </c>
    </row>
    <row r="306" spans="1:38" s="98" customFormat="1" x14ac:dyDescent="0.25">
      <c r="A306" s="115"/>
      <c r="B306" s="24" t="s">
        <v>247</v>
      </c>
      <c r="C306" s="91">
        <f>+'[1]Reasons Paper Tables'!C53</f>
        <v>236062.89023890079</v>
      </c>
      <c r="D306" s="91">
        <f>+'[1]Reasons Paper Tables'!D53</f>
        <v>601.48331845385837</v>
      </c>
      <c r="P306" s="98">
        <v>236062.89023890079</v>
      </c>
      <c r="Q306" s="98">
        <v>601.48331845385837</v>
      </c>
      <c r="AB306" s="98">
        <f t="shared" si="150"/>
        <v>0</v>
      </c>
      <c r="AC306" s="98">
        <f t="shared" si="151"/>
        <v>0</v>
      </c>
    </row>
    <row r="307" spans="1:38" s="98" customFormat="1" x14ac:dyDescent="0.25">
      <c r="A307" s="115"/>
      <c r="B307" s="112" t="s">
        <v>298</v>
      </c>
      <c r="C307" s="91">
        <f>+'[1]Reasons Paper Tables'!C54</f>
        <v>236664.37355735464</v>
      </c>
      <c r="D307" s="91">
        <f>+'[1]Reasons Paper Tables'!D54</f>
        <v>0</v>
      </c>
      <c r="P307" s="98">
        <v>236664.37355735464</v>
      </c>
      <c r="Q307" s="98">
        <v>0</v>
      </c>
      <c r="AB307" s="98">
        <f t="shared" si="150"/>
        <v>0</v>
      </c>
      <c r="AC307" s="98">
        <f t="shared" si="151"/>
        <v>0</v>
      </c>
    </row>
    <row r="308" spans="1:38" s="1" customFormat="1" x14ac:dyDescent="0.25">
      <c r="A308" s="115"/>
      <c r="E308" s="98"/>
      <c r="F308" s="98"/>
      <c r="G308" s="98"/>
      <c r="AB308" s="98"/>
      <c r="AC308" s="98"/>
      <c r="AD308" s="98"/>
      <c r="AE308" s="98"/>
      <c r="AF308" s="98"/>
      <c r="AG308" s="98"/>
      <c r="AH308" s="98"/>
      <c r="AI308" s="98"/>
      <c r="AJ308" s="98"/>
      <c r="AK308" s="98"/>
      <c r="AL308" s="98"/>
    </row>
    <row r="309" spans="1:38" ht="23.25" x14ac:dyDescent="0.35">
      <c r="A309" s="116" t="s">
        <v>173</v>
      </c>
      <c r="AB309" s="98"/>
      <c r="AC309" s="98"/>
      <c r="AD309" s="98"/>
      <c r="AE309" s="98"/>
      <c r="AF309" s="98"/>
      <c r="AG309" s="98"/>
      <c r="AH309" s="98"/>
      <c r="AI309" s="98"/>
      <c r="AJ309" s="98"/>
      <c r="AK309" s="98"/>
      <c r="AL309" s="98"/>
    </row>
    <row r="310" spans="1:38" x14ac:dyDescent="0.25">
      <c r="A310" s="115"/>
      <c r="AB310" s="98"/>
      <c r="AC310" s="98"/>
      <c r="AD310" s="98"/>
      <c r="AE310" s="98"/>
      <c r="AF310" s="98"/>
      <c r="AG310" s="98"/>
      <c r="AH310" s="98"/>
      <c r="AI310" s="98"/>
      <c r="AJ310" s="98"/>
      <c r="AK310" s="98"/>
      <c r="AL310" s="98"/>
    </row>
    <row r="311" spans="1:38" ht="21" x14ac:dyDescent="0.35">
      <c r="A311" s="114">
        <f>+A295+1</f>
        <v>37</v>
      </c>
      <c r="B311" s="50" t="s">
        <v>175</v>
      </c>
      <c r="AB311" s="98"/>
      <c r="AC311" s="98"/>
      <c r="AD311" s="98"/>
      <c r="AE311" s="98"/>
      <c r="AF311" s="98"/>
      <c r="AG311" s="98"/>
      <c r="AH311" s="98"/>
      <c r="AI311" s="98"/>
      <c r="AJ311" s="98"/>
      <c r="AK311" s="98"/>
      <c r="AL311" s="98"/>
    </row>
    <row r="312" spans="1:38" ht="25.5" x14ac:dyDescent="0.25">
      <c r="A312" s="115"/>
      <c r="B312" s="26"/>
      <c r="C312" s="80" t="s">
        <v>180</v>
      </c>
      <c r="D312" s="80" t="s">
        <v>182</v>
      </c>
      <c r="AB312" s="98"/>
      <c r="AC312" s="98"/>
      <c r="AD312" s="98"/>
      <c r="AE312" s="98"/>
      <c r="AF312" s="98"/>
      <c r="AG312" s="98"/>
      <c r="AH312" s="98"/>
      <c r="AI312" s="98"/>
      <c r="AJ312" s="98"/>
      <c r="AK312" s="98"/>
      <c r="AL312" s="98"/>
    </row>
    <row r="313" spans="1:38" x14ac:dyDescent="0.25">
      <c r="A313" s="115"/>
      <c r="B313" s="24" t="s">
        <v>176</v>
      </c>
      <c r="C313" s="159">
        <f>+'[4]Outputs to Chartbook'!C43</f>
        <v>121.5960462418189</v>
      </c>
      <c r="D313" s="160">
        <f>+'[4]Outputs to Chartbook'!D43</f>
        <v>3</v>
      </c>
      <c r="P313">
        <v>121.5960462418189</v>
      </c>
      <c r="Q313">
        <v>3</v>
      </c>
      <c r="AB313" s="98">
        <f t="shared" ref="AB313:AC313" si="152">--(P313&lt;&gt;C313)</f>
        <v>0</v>
      </c>
      <c r="AC313" s="98">
        <f t="shared" si="152"/>
        <v>0</v>
      </c>
      <c r="AD313" s="98"/>
      <c r="AE313" s="98"/>
      <c r="AF313" s="98"/>
      <c r="AG313" s="98"/>
      <c r="AH313" s="98"/>
      <c r="AI313" s="98"/>
      <c r="AJ313" s="98"/>
      <c r="AK313" s="98"/>
      <c r="AL313" s="98"/>
    </row>
    <row r="314" spans="1:38" x14ac:dyDescent="0.25">
      <c r="A314" s="115"/>
      <c r="AB314" s="98"/>
      <c r="AC314" s="98"/>
      <c r="AD314" s="98"/>
      <c r="AE314" s="98"/>
      <c r="AF314" s="98"/>
      <c r="AG314" s="98"/>
      <c r="AH314" s="98"/>
      <c r="AI314" s="98"/>
      <c r="AJ314" s="98"/>
      <c r="AK314" s="98"/>
      <c r="AL314" s="98"/>
    </row>
    <row r="315" spans="1:38" ht="21" x14ac:dyDescent="0.35">
      <c r="A315" s="114">
        <f>+A311+1</f>
        <v>38</v>
      </c>
      <c r="B315" s="50" t="s">
        <v>183</v>
      </c>
      <c r="AB315" s="98"/>
      <c r="AC315" s="98"/>
      <c r="AD315" s="98"/>
      <c r="AE315" s="98"/>
      <c r="AF315" s="98"/>
      <c r="AG315" s="98"/>
      <c r="AH315" s="98"/>
      <c r="AI315" s="98"/>
      <c r="AJ315" s="98"/>
      <c r="AK315" s="98"/>
      <c r="AL315" s="98"/>
    </row>
    <row r="316" spans="1:38" ht="25.5" x14ac:dyDescent="0.25">
      <c r="A316" s="115"/>
      <c r="B316" s="26"/>
      <c r="C316" s="80" t="s">
        <v>181</v>
      </c>
      <c r="D316" s="80" t="s">
        <v>182</v>
      </c>
      <c r="AB316" s="98"/>
      <c r="AC316" s="98"/>
      <c r="AD316" s="98"/>
      <c r="AE316" s="98"/>
      <c r="AF316" s="98"/>
      <c r="AG316" s="98"/>
      <c r="AH316" s="98"/>
      <c r="AI316" s="98"/>
      <c r="AJ316" s="98"/>
      <c r="AK316" s="98"/>
      <c r="AL316" s="98"/>
    </row>
    <row r="317" spans="1:38" x14ac:dyDescent="0.25">
      <c r="A317" s="115"/>
      <c r="B317" s="46">
        <v>43373</v>
      </c>
      <c r="C317" s="161">
        <f>+'[4]Outputs to Chartbook'!C47</f>
        <v>121.5960462418189</v>
      </c>
      <c r="D317" s="160">
        <f>+'[4]Outputs to Chartbook'!D47</f>
        <v>3</v>
      </c>
      <c r="P317">
        <v>121.5960462418189</v>
      </c>
      <c r="Q317">
        <v>3</v>
      </c>
      <c r="AB317" s="98">
        <f t="shared" ref="AB317:AB321" si="153">--(P317&lt;&gt;C317)</f>
        <v>0</v>
      </c>
      <c r="AC317" s="98">
        <f t="shared" ref="AC317:AC321" si="154">--(Q317&lt;&gt;D317)</f>
        <v>0</v>
      </c>
      <c r="AD317" s="98"/>
      <c r="AE317" s="98"/>
      <c r="AF317" s="98"/>
      <c r="AG317" s="98"/>
      <c r="AH317" s="98"/>
      <c r="AI317" s="98"/>
      <c r="AJ317" s="98"/>
      <c r="AK317" s="98"/>
      <c r="AL317" s="98"/>
    </row>
    <row r="318" spans="1:38" x14ac:dyDescent="0.25">
      <c r="A318" s="115"/>
      <c r="B318" s="46">
        <v>43738</v>
      </c>
      <c r="C318" s="161">
        <f>+'[4]Outputs to Chartbook'!C48</f>
        <v>123.90421028598914</v>
      </c>
      <c r="D318" s="160">
        <f>+'[4]Outputs to Chartbook'!D48</f>
        <v>3</v>
      </c>
      <c r="P318">
        <v>123.90421028598914</v>
      </c>
      <c r="Q318">
        <v>3</v>
      </c>
      <c r="AB318" s="98">
        <f t="shared" si="153"/>
        <v>0</v>
      </c>
      <c r="AC318" s="98">
        <f t="shared" si="154"/>
        <v>0</v>
      </c>
      <c r="AD318" s="98"/>
      <c r="AE318" s="98"/>
      <c r="AF318" s="98"/>
      <c r="AG318" s="98"/>
      <c r="AH318" s="98"/>
      <c r="AI318" s="98"/>
      <c r="AJ318" s="98"/>
      <c r="AK318" s="98"/>
      <c r="AL318" s="98"/>
    </row>
    <row r="319" spans="1:38" x14ac:dyDescent="0.25">
      <c r="A319" s="115"/>
      <c r="B319" s="46">
        <v>44104</v>
      </c>
      <c r="C319" s="161">
        <f>+'[4]Outputs to Chartbook'!C49</f>
        <v>126.45590069796185</v>
      </c>
      <c r="D319" s="160">
        <f>+'[4]Outputs to Chartbook'!D49</f>
        <v>3</v>
      </c>
      <c r="P319">
        <v>126.45590069796185</v>
      </c>
      <c r="Q319">
        <v>3</v>
      </c>
      <c r="AB319" s="98">
        <f t="shared" si="153"/>
        <v>0</v>
      </c>
      <c r="AC319" s="98">
        <f t="shared" si="154"/>
        <v>0</v>
      </c>
      <c r="AD319" s="98"/>
      <c r="AE319" s="98"/>
      <c r="AF319" s="98"/>
      <c r="AG319" s="98"/>
      <c r="AH319" s="98"/>
      <c r="AI319" s="98"/>
      <c r="AJ319" s="98"/>
      <c r="AK319" s="98"/>
      <c r="AL319" s="98"/>
    </row>
    <row r="320" spans="1:38" x14ac:dyDescent="0.25">
      <c r="A320" s="115"/>
      <c r="B320" s="46">
        <v>44469</v>
      </c>
      <c r="C320" s="161">
        <f>+'[4]Outputs to Chartbook'!C50</f>
        <v>129.02819352579198</v>
      </c>
      <c r="D320" s="160">
        <f>+'[4]Outputs to Chartbook'!D50</f>
        <v>3</v>
      </c>
      <c r="P320">
        <v>129.02819352579198</v>
      </c>
      <c r="Q320">
        <v>3</v>
      </c>
      <c r="AB320" s="98">
        <f t="shared" si="153"/>
        <v>0</v>
      </c>
      <c r="AC320" s="98">
        <f t="shared" si="154"/>
        <v>0</v>
      </c>
      <c r="AD320" s="98"/>
      <c r="AE320" s="98"/>
      <c r="AF320" s="98"/>
      <c r="AG320" s="98"/>
      <c r="AH320" s="98"/>
      <c r="AI320" s="98"/>
      <c r="AJ320" s="98"/>
      <c r="AK320" s="98"/>
      <c r="AL320" s="98"/>
    </row>
    <row r="321" spans="1:38" x14ac:dyDescent="0.25">
      <c r="A321" s="115"/>
      <c r="B321" s="46">
        <v>44834</v>
      </c>
      <c r="C321" s="161">
        <f>+'[4]Outputs to Chartbook'!C51</f>
        <v>131.62338640956241</v>
      </c>
      <c r="D321" s="160">
        <f>+'[4]Outputs to Chartbook'!D51</f>
        <v>3</v>
      </c>
      <c r="P321">
        <v>131.62338640956241</v>
      </c>
      <c r="Q321">
        <v>3</v>
      </c>
      <c r="AB321" s="98">
        <f t="shared" si="153"/>
        <v>0</v>
      </c>
      <c r="AC321" s="98">
        <f t="shared" si="154"/>
        <v>0</v>
      </c>
      <c r="AD321" s="98"/>
      <c r="AE321" s="98"/>
      <c r="AF321" s="98"/>
      <c r="AG321" s="98"/>
      <c r="AH321" s="98"/>
      <c r="AI321" s="98"/>
      <c r="AJ321" s="98"/>
      <c r="AK321" s="98"/>
      <c r="AL321" s="98"/>
    </row>
    <row r="322" spans="1:38" x14ac:dyDescent="0.25">
      <c r="A322" s="115"/>
      <c r="AB322" s="98"/>
      <c r="AC322" s="98"/>
      <c r="AD322" s="98"/>
      <c r="AE322" s="98"/>
      <c r="AF322" s="98"/>
      <c r="AG322" s="98"/>
      <c r="AH322" s="98"/>
      <c r="AI322" s="98"/>
      <c r="AJ322" s="98"/>
      <c r="AK322" s="98"/>
      <c r="AL322" s="98"/>
    </row>
    <row r="323" spans="1:38" ht="21" x14ac:dyDescent="0.35">
      <c r="A323" s="114">
        <f>+A315+1</f>
        <v>39</v>
      </c>
      <c r="B323" s="50" t="s">
        <v>301</v>
      </c>
      <c r="AB323" s="98"/>
      <c r="AC323" s="98"/>
      <c r="AD323" s="98"/>
      <c r="AE323" s="98"/>
      <c r="AF323" s="98"/>
      <c r="AG323" s="98"/>
      <c r="AH323" s="98"/>
      <c r="AI323" s="98"/>
      <c r="AJ323" s="98"/>
      <c r="AK323" s="98"/>
      <c r="AL323" s="98"/>
    </row>
    <row r="324" spans="1:38" x14ac:dyDescent="0.25">
      <c r="A324" s="115"/>
      <c r="B324" s="26"/>
      <c r="C324" s="80" t="s">
        <v>177</v>
      </c>
      <c r="D324" s="80" t="s">
        <v>182</v>
      </c>
      <c r="AB324" s="98"/>
      <c r="AC324" s="98"/>
      <c r="AD324" s="98"/>
      <c r="AE324" s="98"/>
      <c r="AF324" s="98"/>
      <c r="AG324" s="98"/>
      <c r="AH324" s="98"/>
      <c r="AI324" s="98"/>
      <c r="AJ324" s="98"/>
      <c r="AK324" s="98"/>
      <c r="AL324" s="98"/>
    </row>
    <row r="325" spans="1:38" x14ac:dyDescent="0.25">
      <c r="A325" s="115"/>
      <c r="B325" s="24" t="s">
        <v>184</v>
      </c>
      <c r="C325" s="150">
        <f>+'[4]Outputs to Chartbook'!C55</f>
        <v>5.3800000000000001E-2</v>
      </c>
      <c r="D325" s="160">
        <f>+'[4]Outputs to Chartbook'!D55</f>
        <v>2</v>
      </c>
      <c r="P325">
        <v>5.3800000000000001E-2</v>
      </c>
      <c r="Q325">
        <v>2</v>
      </c>
      <c r="AB325" s="98">
        <f t="shared" ref="AB325:AC325" si="155">--(P325&lt;&gt;C325)</f>
        <v>0</v>
      </c>
      <c r="AC325" s="98">
        <f t="shared" si="155"/>
        <v>0</v>
      </c>
      <c r="AD325" s="98"/>
      <c r="AE325" s="98"/>
      <c r="AF325" s="98"/>
      <c r="AG325" s="98"/>
      <c r="AH325" s="98"/>
      <c r="AI325" s="98"/>
      <c r="AJ325" s="98"/>
      <c r="AK325" s="98"/>
      <c r="AL325" s="98"/>
    </row>
    <row r="326" spans="1:38" x14ac:dyDescent="0.25">
      <c r="A326" s="115"/>
      <c r="AB326" s="98"/>
      <c r="AC326" s="98"/>
      <c r="AD326" s="98"/>
      <c r="AE326" s="98"/>
      <c r="AF326" s="98"/>
      <c r="AG326" s="98"/>
      <c r="AH326" s="98"/>
      <c r="AI326" s="98"/>
      <c r="AJ326" s="98"/>
      <c r="AK326" s="98"/>
      <c r="AL326" s="98"/>
    </row>
    <row r="327" spans="1:38" ht="21" x14ac:dyDescent="0.35">
      <c r="A327" s="114">
        <f>+A323+1</f>
        <v>40</v>
      </c>
      <c r="B327" s="50" t="s">
        <v>302</v>
      </c>
      <c r="AB327" s="98"/>
      <c r="AC327" s="98"/>
      <c r="AD327" s="98"/>
      <c r="AE327" s="98"/>
      <c r="AF327" s="98"/>
      <c r="AG327" s="98"/>
      <c r="AH327" s="98"/>
      <c r="AI327" s="98"/>
      <c r="AJ327" s="98"/>
      <c r="AK327" s="98"/>
      <c r="AL327" s="98"/>
    </row>
    <row r="328" spans="1:38" x14ac:dyDescent="0.25">
      <c r="A328" s="115"/>
      <c r="B328" s="26"/>
      <c r="C328" s="80" t="s">
        <v>177</v>
      </c>
      <c r="D328" s="80" t="s">
        <v>182</v>
      </c>
      <c r="AB328" s="98"/>
      <c r="AC328" s="98"/>
      <c r="AD328" s="98"/>
      <c r="AE328" s="98"/>
      <c r="AF328" s="98"/>
      <c r="AG328" s="98"/>
      <c r="AH328" s="98"/>
      <c r="AI328" s="98"/>
      <c r="AJ328" s="98"/>
      <c r="AK328" s="98"/>
      <c r="AL328" s="98"/>
    </row>
    <row r="329" spans="1:38" x14ac:dyDescent="0.25">
      <c r="A329" s="115"/>
      <c r="B329" s="24" t="s">
        <v>184</v>
      </c>
      <c r="C329" s="150">
        <f>+'[4]Outputs to Chartbook'!C59</f>
        <v>5.8500000000000003E-2</v>
      </c>
      <c r="D329" s="160">
        <f>+'[4]Outputs to Chartbook'!D59</f>
        <v>2</v>
      </c>
      <c r="P329">
        <v>5.8500000000000003E-2</v>
      </c>
      <c r="Q329">
        <v>2</v>
      </c>
      <c r="AB329" s="98">
        <f t="shared" ref="AB329:AC329" si="156">--(P329&lt;&gt;C329)</f>
        <v>0</v>
      </c>
      <c r="AC329" s="98">
        <f t="shared" si="156"/>
        <v>0</v>
      </c>
      <c r="AD329" s="98"/>
      <c r="AE329" s="98"/>
      <c r="AF329" s="98"/>
      <c r="AG329" s="98"/>
      <c r="AH329" s="98"/>
      <c r="AI329" s="98"/>
      <c r="AJ329" s="98"/>
      <c r="AK329" s="98"/>
      <c r="AL329" s="98"/>
    </row>
    <row r="330" spans="1:38" x14ac:dyDescent="0.25">
      <c r="A330" s="115"/>
      <c r="AB330" s="98"/>
      <c r="AC330" s="98"/>
      <c r="AD330" s="98"/>
      <c r="AE330" s="98"/>
      <c r="AF330" s="98"/>
      <c r="AG330" s="98"/>
      <c r="AH330" s="98"/>
      <c r="AI330" s="98"/>
      <c r="AJ330" s="98"/>
      <c r="AK330" s="98"/>
      <c r="AL330" s="98"/>
    </row>
    <row r="331" spans="1:38" ht="23.25" x14ac:dyDescent="0.35">
      <c r="A331" s="116" t="s">
        <v>185</v>
      </c>
      <c r="AB331" s="98"/>
      <c r="AC331" s="98"/>
      <c r="AD331" s="98"/>
      <c r="AE331" s="98"/>
      <c r="AF331" s="98"/>
      <c r="AG331" s="98"/>
      <c r="AH331" s="98"/>
      <c r="AI331" s="98"/>
      <c r="AJ331" s="98"/>
      <c r="AK331" s="98"/>
      <c r="AL331" s="98"/>
    </row>
    <row r="332" spans="1:38" x14ac:dyDescent="0.25">
      <c r="A332" s="115"/>
      <c r="AB332" s="98"/>
      <c r="AC332" s="98"/>
      <c r="AD332" s="98"/>
      <c r="AE332" s="98"/>
      <c r="AF332" s="98"/>
      <c r="AG332" s="98"/>
      <c r="AH332" s="98"/>
      <c r="AI332" s="98"/>
      <c r="AJ332" s="98"/>
      <c r="AK332" s="98"/>
      <c r="AL332" s="98"/>
    </row>
    <row r="333" spans="1:38" ht="21" x14ac:dyDescent="0.35">
      <c r="A333" s="114">
        <f>+A327+1</f>
        <v>41</v>
      </c>
      <c r="B333" s="50" t="s">
        <v>175</v>
      </c>
      <c r="AB333" s="98"/>
      <c r="AC333" s="98"/>
      <c r="AD333" s="98"/>
      <c r="AE333" s="98"/>
      <c r="AF333" s="98"/>
      <c r="AG333" s="98"/>
      <c r="AH333" s="98"/>
      <c r="AI333" s="98"/>
      <c r="AJ333" s="98"/>
      <c r="AK333" s="98"/>
      <c r="AL333" s="98"/>
    </row>
    <row r="334" spans="1:38" ht="25.5" x14ac:dyDescent="0.25">
      <c r="A334" s="115"/>
      <c r="B334" s="78" t="s">
        <v>186</v>
      </c>
      <c r="C334" s="80" t="s">
        <v>192</v>
      </c>
      <c r="D334" s="80" t="s">
        <v>182</v>
      </c>
      <c r="AB334" s="98"/>
      <c r="AC334" s="98"/>
      <c r="AD334" s="98"/>
      <c r="AE334" s="98"/>
      <c r="AF334" s="98"/>
      <c r="AG334" s="98"/>
      <c r="AH334" s="98"/>
      <c r="AI334" s="98"/>
      <c r="AJ334" s="98"/>
      <c r="AK334" s="98"/>
      <c r="AL334" s="98"/>
    </row>
    <row r="335" spans="1:38" x14ac:dyDescent="0.25">
      <c r="A335" s="115"/>
      <c r="B335" s="46" t="s">
        <v>188</v>
      </c>
      <c r="C335" s="159">
        <f>+'[4]Outputs to Chartbook'!C65</f>
        <v>4.1537783378700874</v>
      </c>
      <c r="D335" s="160">
        <f>+'[4]Outputs to Chartbook'!D65</f>
        <v>3</v>
      </c>
      <c r="P335">
        <v>4.1537783378700874</v>
      </c>
      <c r="Q335">
        <v>3</v>
      </c>
      <c r="AB335" s="98">
        <f t="shared" ref="AB335:AB338" si="157">--(P335&lt;&gt;C335)</f>
        <v>0</v>
      </c>
      <c r="AC335" s="98">
        <f t="shared" ref="AC335:AC338" si="158">--(Q335&lt;&gt;D335)</f>
        <v>0</v>
      </c>
      <c r="AD335" s="98"/>
      <c r="AE335" s="98"/>
      <c r="AF335" s="98"/>
      <c r="AG335" s="98"/>
      <c r="AH335" s="98"/>
      <c r="AI335" s="98"/>
      <c r="AJ335" s="98"/>
      <c r="AK335" s="98"/>
      <c r="AL335" s="98"/>
    </row>
    <row r="336" spans="1:38" x14ac:dyDescent="0.25">
      <c r="A336" s="115"/>
      <c r="B336" s="46" t="s">
        <v>189</v>
      </c>
      <c r="C336" s="159">
        <f>+'[4]Outputs to Chartbook'!C66</f>
        <v>47.309313519581558</v>
      </c>
      <c r="D336" s="160">
        <f>+'[4]Outputs to Chartbook'!D66</f>
        <v>3</v>
      </c>
      <c r="P336">
        <v>47.309313519581558</v>
      </c>
      <c r="Q336">
        <v>3</v>
      </c>
      <c r="AB336" s="98">
        <f t="shared" si="157"/>
        <v>0</v>
      </c>
      <c r="AC336" s="98">
        <f t="shared" si="158"/>
        <v>0</v>
      </c>
      <c r="AD336" s="98"/>
      <c r="AE336" s="98"/>
      <c r="AF336" s="98"/>
      <c r="AG336" s="98"/>
      <c r="AH336" s="98"/>
      <c r="AI336" s="98"/>
      <c r="AJ336" s="98"/>
      <c r="AK336" s="98"/>
      <c r="AL336" s="98"/>
    </row>
    <row r="337" spans="1:38" x14ac:dyDescent="0.25">
      <c r="A337" s="115"/>
      <c r="B337" s="46" t="s">
        <v>190</v>
      </c>
      <c r="C337" s="159">
        <f>+'[4]Outputs to Chartbook'!C67</f>
        <v>43.917273093070008</v>
      </c>
      <c r="D337" s="160">
        <f>+'[4]Outputs to Chartbook'!D67</f>
        <v>3</v>
      </c>
      <c r="P337">
        <v>43.917273093070008</v>
      </c>
      <c r="Q337">
        <v>3</v>
      </c>
      <c r="AB337" s="98">
        <f t="shared" si="157"/>
        <v>0</v>
      </c>
      <c r="AC337" s="98">
        <f t="shared" si="158"/>
        <v>0</v>
      </c>
      <c r="AD337" s="98"/>
      <c r="AE337" s="98"/>
      <c r="AF337" s="98"/>
      <c r="AG337" s="98"/>
      <c r="AH337" s="98"/>
      <c r="AI337" s="98"/>
      <c r="AJ337" s="98"/>
      <c r="AK337" s="98"/>
      <c r="AL337" s="98"/>
    </row>
    <row r="338" spans="1:38" x14ac:dyDescent="0.25">
      <c r="A338" s="115"/>
      <c r="B338" s="46" t="s">
        <v>191</v>
      </c>
      <c r="C338" s="159">
        <f>+'[4]Outputs to Chartbook'!C68</f>
        <v>22.14466766467616</v>
      </c>
      <c r="D338" s="160">
        <f>+'[4]Outputs to Chartbook'!D68</f>
        <v>3</v>
      </c>
      <c r="P338">
        <v>22.14466766467616</v>
      </c>
      <c r="Q338">
        <v>3</v>
      </c>
      <c r="AB338" s="98">
        <f t="shared" si="157"/>
        <v>0</v>
      </c>
      <c r="AC338" s="98">
        <f t="shared" si="158"/>
        <v>0</v>
      </c>
      <c r="AD338" s="98"/>
      <c r="AE338" s="98"/>
      <c r="AF338" s="98"/>
      <c r="AG338" s="98"/>
      <c r="AH338" s="98"/>
      <c r="AI338" s="98"/>
      <c r="AJ338" s="98"/>
      <c r="AK338" s="98"/>
      <c r="AL338" s="98"/>
    </row>
    <row r="339" spans="1:38" x14ac:dyDescent="0.25">
      <c r="A339" s="115"/>
      <c r="AB339" s="98"/>
      <c r="AC339" s="98"/>
      <c r="AD339" s="98"/>
      <c r="AE339" s="98"/>
      <c r="AF339" s="98"/>
      <c r="AG339" s="98"/>
      <c r="AH339" s="98"/>
      <c r="AI339" s="98"/>
      <c r="AJ339" s="98"/>
      <c r="AK339" s="98"/>
      <c r="AL339" s="98"/>
    </row>
    <row r="340" spans="1:38" ht="21" x14ac:dyDescent="0.35">
      <c r="A340" s="114">
        <f>+A333+1</f>
        <v>42</v>
      </c>
      <c r="B340" s="50" t="s">
        <v>193</v>
      </c>
      <c r="AB340" s="98"/>
      <c r="AC340" s="98"/>
      <c r="AD340" s="98"/>
      <c r="AE340" s="98"/>
      <c r="AF340" s="98"/>
      <c r="AG340" s="98"/>
      <c r="AH340" s="98"/>
      <c r="AI340" s="98"/>
      <c r="AJ340" s="98"/>
      <c r="AK340" s="98"/>
      <c r="AL340" s="98"/>
    </row>
    <row r="341" spans="1:38" x14ac:dyDescent="0.25">
      <c r="A341" s="115"/>
      <c r="B341" s="78" t="s">
        <v>186</v>
      </c>
      <c r="C341" s="80" t="s">
        <v>194</v>
      </c>
      <c r="D341" s="80" t="s">
        <v>182</v>
      </c>
      <c r="AB341" s="98"/>
      <c r="AC341" s="98"/>
      <c r="AD341" s="98"/>
      <c r="AE341" s="98"/>
      <c r="AF341" s="98"/>
      <c r="AG341" s="98"/>
      <c r="AH341" s="98"/>
      <c r="AI341" s="98"/>
      <c r="AJ341" s="98"/>
      <c r="AK341" s="98"/>
      <c r="AL341" s="98"/>
    </row>
    <row r="342" spans="1:38" x14ac:dyDescent="0.25">
      <c r="A342" s="115"/>
      <c r="B342" s="46" t="s">
        <v>188</v>
      </c>
      <c r="C342" s="159">
        <f>+'[4]Outputs to Chartbook'!C72</f>
        <v>0.9909151767647767</v>
      </c>
      <c r="D342" s="160">
        <f>+'[4]Outputs to Chartbook'!D72</f>
        <v>4</v>
      </c>
      <c r="P342">
        <v>0.9909151767647767</v>
      </c>
      <c r="Q342">
        <v>4</v>
      </c>
      <c r="AB342" s="98">
        <f t="shared" ref="AB342:AB345" si="159">--(P342&lt;&gt;C342)</f>
        <v>0</v>
      </c>
      <c r="AC342" s="98">
        <f t="shared" ref="AC342:AC345" si="160">--(Q342&lt;&gt;D342)</f>
        <v>0</v>
      </c>
      <c r="AD342" s="98"/>
      <c r="AE342" s="98"/>
      <c r="AF342" s="98"/>
      <c r="AG342" s="98"/>
      <c r="AH342" s="98"/>
      <c r="AI342" s="98"/>
      <c r="AJ342" s="98"/>
      <c r="AK342" s="98"/>
      <c r="AL342" s="98"/>
    </row>
    <row r="343" spans="1:38" x14ac:dyDescent="0.25">
      <c r="A343" s="115"/>
      <c r="B343" s="46" t="s">
        <v>189</v>
      </c>
      <c r="C343" s="159">
        <f>+'[4]Outputs to Chartbook'!C73</f>
        <v>1.0081566830270154</v>
      </c>
      <c r="D343" s="160">
        <f>+'[4]Outputs to Chartbook'!D73</f>
        <v>4</v>
      </c>
      <c r="P343">
        <v>1.0081566830270154</v>
      </c>
      <c r="Q343">
        <v>4</v>
      </c>
      <c r="AB343" s="98">
        <f t="shared" si="159"/>
        <v>0</v>
      </c>
      <c r="AC343" s="98">
        <f t="shared" si="160"/>
        <v>0</v>
      </c>
      <c r="AD343" s="98"/>
      <c r="AE343" s="98"/>
      <c r="AF343" s="98"/>
      <c r="AG343" s="98"/>
      <c r="AH343" s="98"/>
      <c r="AI343" s="98"/>
      <c r="AJ343" s="98"/>
      <c r="AK343" s="98"/>
      <c r="AL343" s="98"/>
    </row>
    <row r="344" spans="1:38" x14ac:dyDescent="0.25">
      <c r="A344" s="115"/>
      <c r="B344" s="46" t="s">
        <v>190</v>
      </c>
      <c r="C344" s="159">
        <f>+'[4]Outputs to Chartbook'!C74</f>
        <v>1.0401343075377238</v>
      </c>
      <c r="D344" s="160">
        <f>+'[4]Outputs to Chartbook'!D74</f>
        <v>4</v>
      </c>
      <c r="P344">
        <v>1.0401343075377238</v>
      </c>
      <c r="Q344">
        <v>4</v>
      </c>
      <c r="AB344" s="98">
        <f t="shared" si="159"/>
        <v>0</v>
      </c>
      <c r="AC344" s="98">
        <f t="shared" si="160"/>
        <v>0</v>
      </c>
      <c r="AD344" s="98"/>
      <c r="AE344" s="98"/>
      <c r="AF344" s="98"/>
      <c r="AG344" s="98"/>
      <c r="AH344" s="98"/>
      <c r="AI344" s="98"/>
      <c r="AJ344" s="98"/>
      <c r="AK344" s="98"/>
      <c r="AL344" s="98"/>
    </row>
    <row r="345" spans="1:38" x14ac:dyDescent="0.25">
      <c r="A345" s="115"/>
      <c r="B345" s="46" t="s">
        <v>191</v>
      </c>
      <c r="C345" s="159">
        <f>+'[4]Outputs to Chartbook'!C75</f>
        <v>1.0192129483280357</v>
      </c>
      <c r="D345" s="160">
        <f>+'[4]Outputs to Chartbook'!D75</f>
        <v>4</v>
      </c>
      <c r="P345">
        <v>1.0192129483280357</v>
      </c>
      <c r="Q345">
        <v>4</v>
      </c>
      <c r="AB345" s="98">
        <f t="shared" si="159"/>
        <v>0</v>
      </c>
      <c r="AC345" s="98">
        <f t="shared" si="160"/>
        <v>0</v>
      </c>
      <c r="AD345" s="98"/>
      <c r="AE345" s="98"/>
      <c r="AF345" s="98"/>
      <c r="AG345" s="98"/>
      <c r="AH345" s="98"/>
      <c r="AI345" s="98"/>
      <c r="AJ345" s="98"/>
      <c r="AK345" s="98"/>
      <c r="AL345" s="98"/>
    </row>
    <row r="346" spans="1:38" x14ac:dyDescent="0.25">
      <c r="A346" s="115"/>
      <c r="AB346" s="98"/>
      <c r="AC346" s="98"/>
      <c r="AD346" s="98"/>
      <c r="AE346" s="98"/>
      <c r="AF346" s="98"/>
      <c r="AG346" s="98"/>
      <c r="AH346" s="98"/>
      <c r="AI346" s="98"/>
      <c r="AJ346" s="98"/>
      <c r="AK346" s="98"/>
      <c r="AL346" s="98"/>
    </row>
    <row r="347" spans="1:38" ht="21" x14ac:dyDescent="0.35">
      <c r="A347" s="114">
        <f>+A340+1</f>
        <v>43</v>
      </c>
      <c r="B347" s="50" t="s">
        <v>280</v>
      </c>
      <c r="AB347" s="98"/>
      <c r="AC347" s="98"/>
      <c r="AD347" s="98"/>
      <c r="AE347" s="98"/>
      <c r="AF347" s="98"/>
      <c r="AG347" s="98"/>
      <c r="AH347" s="98"/>
      <c r="AI347" s="98"/>
      <c r="AJ347" s="98"/>
      <c r="AK347" s="98"/>
      <c r="AL347" s="98"/>
    </row>
    <row r="348" spans="1:38" x14ac:dyDescent="0.25">
      <c r="B348" s="26"/>
      <c r="C348" s="80" t="s">
        <v>177</v>
      </c>
      <c r="D348" s="80" t="s">
        <v>182</v>
      </c>
      <c r="AB348" s="98"/>
      <c r="AC348" s="98"/>
      <c r="AD348" s="98"/>
      <c r="AE348" s="98"/>
      <c r="AF348" s="98"/>
      <c r="AG348" s="98"/>
      <c r="AH348" s="98"/>
      <c r="AI348" s="98"/>
      <c r="AJ348" s="98"/>
      <c r="AK348" s="98"/>
      <c r="AL348" s="98"/>
    </row>
    <row r="349" spans="1:38" x14ac:dyDescent="0.25">
      <c r="B349" s="24" t="s">
        <v>184</v>
      </c>
      <c r="C349" s="150">
        <f>+'[4]Outputs to Chartbook'!C79</f>
        <v>4.7600000000000003E-2</v>
      </c>
      <c r="D349" s="160">
        <f>+'[4]Outputs to Chartbook'!D79</f>
        <v>2</v>
      </c>
      <c r="P349">
        <v>4.7600000000000003E-2</v>
      </c>
      <c r="Q349">
        <v>2</v>
      </c>
      <c r="AB349" s="98">
        <f t="shared" ref="AB349:AC349" si="161">--(P349&lt;&gt;C349)</f>
        <v>0</v>
      </c>
      <c r="AC349" s="98">
        <f t="shared" si="161"/>
        <v>0</v>
      </c>
      <c r="AD349" s="98"/>
      <c r="AE349" s="98"/>
      <c r="AF349" s="98"/>
      <c r="AG349" s="98"/>
      <c r="AH349" s="98"/>
      <c r="AI349" s="98"/>
      <c r="AJ349" s="98"/>
      <c r="AK349" s="98"/>
      <c r="AL349" s="98"/>
    </row>
    <row r="350" spans="1:38" x14ac:dyDescent="0.25">
      <c r="AB350" s="98"/>
      <c r="AC350" s="98"/>
      <c r="AD350" s="98"/>
      <c r="AE350" s="98"/>
      <c r="AF350" s="98"/>
      <c r="AG350" s="98"/>
      <c r="AH350" s="98"/>
      <c r="AI350" s="98"/>
      <c r="AJ350" s="98"/>
      <c r="AK350" s="98"/>
      <c r="AL350" s="98"/>
    </row>
  </sheetData>
  <sheetProtection formatColumns="0" formatRows="0"/>
  <sortState ref="B5:E33">
    <sortCondition ref="B5:B33"/>
  </sortState>
  <mergeCells count="1">
    <mergeCell ref="C153:D153"/>
  </mergeCells>
  <pageMargins left="0.70866141732283472" right="0.70866141732283472" top="0.74803149606299213" bottom="0.74803149606299213" header="0.31496062992125984" footer="0.31496062992125984"/>
  <pageSetup paperSize="9" scale="34" fitToHeight="0" orientation="portrait" r:id="rId1"/>
  <headerFooter>
    <oddFooter>&amp;L&amp;F&amp;C&amp;A&amp;R&amp;P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P162"/>
  <sheetViews>
    <sheetView showGridLines="0" view="pageBreakPreview" zoomScaleNormal="100" zoomScaleSheetLayoutView="100" workbookViewId="0"/>
  </sheetViews>
  <sheetFormatPr defaultRowHeight="15" x14ac:dyDescent="0.25"/>
  <cols>
    <col min="1" max="2" width="13.42578125" customWidth="1"/>
    <col min="3" max="3" width="2.7109375" customWidth="1"/>
    <col min="4" max="4" width="39.140625" customWidth="1"/>
    <col min="5" max="11" width="17.140625" customWidth="1"/>
    <col min="13" max="13" width="39.140625" style="1" customWidth="1"/>
    <col min="14" max="16" width="17.140625" style="1" customWidth="1"/>
    <col min="17" max="17" width="2.7109375" customWidth="1"/>
  </cols>
  <sheetData>
    <row r="1" spans="1:16" ht="26.25" x14ac:dyDescent="0.4">
      <c r="A1" s="5" t="s">
        <v>98</v>
      </c>
    </row>
    <row r="3" spans="1:16" s="1" customFormat="1" ht="23.25" x14ac:dyDescent="0.35">
      <c r="A3" s="6" t="s">
        <v>15</v>
      </c>
    </row>
    <row r="4" spans="1:16" x14ac:dyDescent="0.25">
      <c r="A4" s="31" t="s">
        <v>200</v>
      </c>
      <c r="M4" s="31" t="s">
        <v>119</v>
      </c>
    </row>
    <row r="5" spans="1:16" s="1" customFormat="1" ht="33.75" customHeight="1" x14ac:dyDescent="0.3">
      <c r="A5" s="27" t="s">
        <v>101</v>
      </c>
      <c r="D5" s="8" t="str">
        <f>+Inputs!B6</f>
        <v>Supplier</v>
      </c>
      <c r="E5" s="51" t="str">
        <f>+Inputs!C6</f>
        <v xml:space="preserve">Starting prices </v>
      </c>
      <c r="F5" s="51" t="str">
        <f>+Inputs!D6</f>
        <v xml:space="preserve">Impact of reset on price/revenue cap </v>
      </c>
      <c r="M5"/>
      <c r="N5"/>
      <c r="O5"/>
      <c r="P5"/>
    </row>
    <row r="6" spans="1:16" s="1" customFormat="1" ht="28.5" customHeight="1" x14ac:dyDescent="0.25">
      <c r="A6" s="25" t="s">
        <v>99</v>
      </c>
      <c r="B6" s="26" t="s">
        <v>100</v>
      </c>
      <c r="D6" s="9" t="str">
        <f>+Inputs!B7</f>
        <v>GasNet</v>
      </c>
      <c r="E6" s="104">
        <f>+Inputs!C7</f>
        <v>4.1537783378700874</v>
      </c>
      <c r="F6" s="52">
        <f>+Inputs!D7</f>
        <v>-0.11820785457885341</v>
      </c>
      <c r="M6"/>
      <c r="N6"/>
      <c r="O6"/>
      <c r="P6"/>
    </row>
    <row r="7" spans="1:16" s="1" customFormat="1" ht="27.75" customHeight="1" x14ac:dyDescent="0.25">
      <c r="A7" s="23" t="s">
        <v>14</v>
      </c>
      <c r="B7" s="23" t="s">
        <v>14</v>
      </c>
      <c r="D7" s="10" t="str">
        <f>+Inputs!B8</f>
        <v>Powerco</v>
      </c>
      <c r="E7" s="105">
        <f>+Inputs!C8</f>
        <v>47.309313519581558</v>
      </c>
      <c r="F7" s="53">
        <f>+Inputs!D8</f>
        <v>-8.5480937198431306E-2</v>
      </c>
      <c r="M7"/>
      <c r="N7"/>
      <c r="O7"/>
      <c r="P7"/>
    </row>
    <row r="8" spans="1:16" ht="29.25" customHeight="1" x14ac:dyDescent="0.25">
      <c r="A8" s="23" t="s">
        <v>44</v>
      </c>
      <c r="B8" s="23" t="s">
        <v>44</v>
      </c>
      <c r="D8" s="9" t="str">
        <f>+Inputs!B9</f>
        <v>Vector</v>
      </c>
      <c r="E8" s="104">
        <f>+Inputs!C9</f>
        <v>43.917273093070008</v>
      </c>
      <c r="F8" s="52">
        <f>+Inputs!D9</f>
        <v>-0.21088062494027981</v>
      </c>
      <c r="M8"/>
      <c r="N8"/>
      <c r="O8"/>
      <c r="P8"/>
    </row>
    <row r="9" spans="1:16" ht="30" customHeight="1" x14ac:dyDescent="0.25">
      <c r="D9" s="10" t="str">
        <f>+Inputs!B10</f>
        <v>First Gas distribution</v>
      </c>
      <c r="E9" s="105">
        <f>+Inputs!C10</f>
        <v>22.14466766467616</v>
      </c>
      <c r="F9" s="53">
        <f>+Inputs!D10</f>
        <v>-0.19774908138153235</v>
      </c>
      <c r="M9"/>
      <c r="N9"/>
      <c r="O9"/>
      <c r="P9"/>
    </row>
    <row r="10" spans="1:16" s="1" customFormat="1" ht="27" customHeight="1" thickBot="1" x14ac:dyDescent="0.3">
      <c r="A10"/>
      <c r="D10" s="9" t="str">
        <f>+Inputs!B11</f>
        <v>First Gas transmission</v>
      </c>
      <c r="E10" s="104">
        <f>+Inputs!C11</f>
        <v>121.5960462418189</v>
      </c>
      <c r="F10" s="52">
        <f>+Inputs!D11</f>
        <v>-0.10054463423912063</v>
      </c>
      <c r="M10"/>
      <c r="N10"/>
      <c r="O10"/>
      <c r="P10"/>
    </row>
    <row r="11" spans="1:16" ht="29.25" customHeight="1" thickBot="1" x14ac:dyDescent="0.3">
      <c r="D11" s="11" t="str">
        <f>+Inputs!B12</f>
        <v>Industry total</v>
      </c>
      <c r="E11" s="106">
        <f>+Inputs!C12</f>
        <v>239.1210788570167</v>
      </c>
      <c r="F11" s="54">
        <f>+Inputs!D12</f>
        <v>-0.12941127819683085</v>
      </c>
      <c r="M11"/>
      <c r="N11"/>
      <c r="O11"/>
      <c r="P11"/>
    </row>
    <row r="12" spans="1:16" x14ac:dyDescent="0.25">
      <c r="M12"/>
      <c r="N12"/>
      <c r="O12"/>
      <c r="P12"/>
    </row>
    <row r="13" spans="1:16" ht="23.25" x14ac:dyDescent="0.35">
      <c r="A13" s="6" t="s">
        <v>22</v>
      </c>
      <c r="D13" s="1"/>
      <c r="M13"/>
      <c r="N13"/>
      <c r="O13"/>
      <c r="P13"/>
    </row>
    <row r="14" spans="1:16" s="1" customFormat="1" x14ac:dyDescent="0.25">
      <c r="A14" s="31" t="s">
        <v>201</v>
      </c>
      <c r="M14" s="31" t="s">
        <v>119</v>
      </c>
    </row>
    <row r="15" spans="1:16" ht="63" customHeight="1" x14ac:dyDescent="0.3">
      <c r="A15" s="27" t="s">
        <v>101</v>
      </c>
      <c r="D15" s="8" t="str">
        <f>+Inputs!B15</f>
        <v>Supplier</v>
      </c>
      <c r="E15" s="51" t="str">
        <f>+Inputs!C15</f>
        <v xml:space="preserve">Forecast revenue based on draft decision </v>
      </c>
      <c r="F15" s="51" t="str">
        <f>+Inputs!D15</f>
        <v xml:space="preserve">Forecast revenue from a roll-over </v>
      </c>
      <c r="G15" s="51" t="str">
        <f>+Inputs!E15</f>
        <v xml:space="preserve">Forecast over-recovery if prices rolled over </v>
      </c>
      <c r="H15" s="55" t="str">
        <f>+Inputs!F15</f>
        <v>% difference</v>
      </c>
      <c r="M15"/>
      <c r="N15"/>
      <c r="O15"/>
      <c r="P15"/>
    </row>
    <row r="16" spans="1:16" ht="29.25" customHeight="1" x14ac:dyDescent="0.25">
      <c r="A16" s="25" t="s">
        <v>99</v>
      </c>
      <c r="B16" s="26" t="s">
        <v>100</v>
      </c>
      <c r="D16" s="9" t="str">
        <f>+Inputs!B16</f>
        <v>GasNet</v>
      </c>
      <c r="E16" s="104">
        <f>+Inputs!C16</f>
        <v>19.012530469264366</v>
      </c>
      <c r="F16" s="104">
        <f>+Inputs!D16</f>
        <v>21.571095541481338</v>
      </c>
      <c r="G16" s="104">
        <f>+Inputs!E16</f>
        <v>2.5585650722169717</v>
      </c>
      <c r="H16" s="52">
        <f>+Inputs!F16</f>
        <v>-0.11861080802766077</v>
      </c>
      <c r="M16"/>
      <c r="N16"/>
      <c r="O16"/>
      <c r="P16"/>
    </row>
    <row r="17" spans="1:16" ht="29.25" customHeight="1" x14ac:dyDescent="0.25">
      <c r="A17" s="23" t="s">
        <v>20</v>
      </c>
      <c r="B17" s="23" t="s">
        <v>20</v>
      </c>
      <c r="D17" s="10" t="str">
        <f>+Inputs!B17</f>
        <v>Powerco</v>
      </c>
      <c r="E17" s="105">
        <f>+Inputs!C17</f>
        <v>216.23901412889077</v>
      </c>
      <c r="F17" s="105">
        <f>+Inputs!D17</f>
        <v>236.17041094840255</v>
      </c>
      <c r="G17" s="105">
        <f>+Inputs!E17</f>
        <v>19.931396819511775</v>
      </c>
      <c r="H17" s="53">
        <f>+Inputs!F17</f>
        <v>-8.4394131929872884E-2</v>
      </c>
      <c r="M17"/>
      <c r="N17"/>
      <c r="O17"/>
      <c r="P17"/>
    </row>
    <row r="18" spans="1:16" ht="26.25" customHeight="1" x14ac:dyDescent="0.25">
      <c r="A18" s="23" t="s">
        <v>45</v>
      </c>
      <c r="B18" s="23" t="s">
        <v>45</v>
      </c>
      <c r="D18" s="9" t="str">
        <f>+Inputs!B18</f>
        <v>Vector</v>
      </c>
      <c r="E18" s="104">
        <f>+Inputs!C18</f>
        <v>200.48341510510696</v>
      </c>
      <c r="F18" s="104">
        <f>+Inputs!D18</f>
        <v>253.54419332666237</v>
      </c>
      <c r="G18" s="104">
        <f>+Inputs!E18</f>
        <v>53.06077822155541</v>
      </c>
      <c r="H18" s="52">
        <f>+Inputs!F18</f>
        <v>-0.20927625091848479</v>
      </c>
      <c r="M18"/>
      <c r="N18"/>
      <c r="O18"/>
      <c r="P18"/>
    </row>
    <row r="19" spans="1:16" ht="29.25" customHeight="1" x14ac:dyDescent="0.25">
      <c r="D19" s="10" t="str">
        <f>+Inputs!B19</f>
        <v>First Gas distribution</v>
      </c>
      <c r="E19" s="105">
        <f>+Inputs!C19</f>
        <v>101.19913722030778</v>
      </c>
      <c r="F19" s="105">
        <f>+Inputs!D19</f>
        <v>126.06132762118693</v>
      </c>
      <c r="G19" s="105">
        <f>+Inputs!E19</f>
        <v>24.862190400879157</v>
      </c>
      <c r="H19" s="53">
        <f>+Inputs!F19</f>
        <v>-0.19722297765727015</v>
      </c>
      <c r="M19"/>
      <c r="N19"/>
      <c r="O19"/>
      <c r="P19"/>
    </row>
    <row r="20" spans="1:16" ht="28.5" customHeight="1" thickBot="1" x14ac:dyDescent="0.3">
      <c r="D20" s="9" t="str">
        <f>+Inputs!B20</f>
        <v>First Gas transmission</v>
      </c>
      <c r="E20" s="104">
        <f>+Inputs!C20</f>
        <v>559.46373264746865</v>
      </c>
      <c r="F20" s="104">
        <f>+Inputs!D20</f>
        <v>622.00277406116697</v>
      </c>
      <c r="G20" s="104">
        <f>+Inputs!E20</f>
        <v>62.539041413698328</v>
      </c>
      <c r="H20" s="52">
        <f>+Inputs!F20</f>
        <v>-0.10054463423912052</v>
      </c>
      <c r="M20"/>
      <c r="N20"/>
      <c r="O20"/>
      <c r="P20"/>
    </row>
    <row r="21" spans="1:16" ht="29.25" customHeight="1" thickBot="1" x14ac:dyDescent="0.3">
      <c r="D21" s="11" t="str">
        <f>+Inputs!B21</f>
        <v>Industry total</v>
      </c>
      <c r="E21" s="106">
        <f>+Inputs!C21</f>
        <v>1096.3978295710385</v>
      </c>
      <c r="F21" s="106">
        <f>+Inputs!D21</f>
        <v>1259.3498014989002</v>
      </c>
      <c r="G21" s="106">
        <f>+Inputs!E21</f>
        <v>162.95197192786162</v>
      </c>
      <c r="H21" s="56">
        <f>+Inputs!F21</f>
        <v>-0.12939373296753087</v>
      </c>
      <c r="M21"/>
      <c r="N21"/>
      <c r="O21"/>
      <c r="P21"/>
    </row>
    <row r="22" spans="1:16" x14ac:dyDescent="0.25">
      <c r="M22"/>
      <c r="N22"/>
      <c r="O22"/>
      <c r="P22"/>
    </row>
    <row r="23" spans="1:16" ht="23.25" x14ac:dyDescent="0.35">
      <c r="A23" s="6" t="s">
        <v>23</v>
      </c>
      <c r="D23" s="1"/>
      <c r="M23"/>
      <c r="N23"/>
      <c r="O23"/>
      <c r="P23"/>
    </row>
    <row r="24" spans="1:16" s="1" customFormat="1" x14ac:dyDescent="0.25">
      <c r="A24" s="31" t="s">
        <v>202</v>
      </c>
      <c r="M24" s="31" t="s">
        <v>119</v>
      </c>
    </row>
    <row r="25" spans="1:16" ht="27.75" customHeight="1" x14ac:dyDescent="0.3">
      <c r="A25" s="27" t="s">
        <v>101</v>
      </c>
      <c r="D25" s="8" t="str">
        <f>+Inputs!B24</f>
        <v>Supplier</v>
      </c>
      <c r="E25" s="51" t="str">
        <f>+Inputs!C24</f>
        <v>Opex</v>
      </c>
      <c r="F25" s="51" t="str">
        <f>+Inputs!D24</f>
        <v xml:space="preserve">Capex </v>
      </c>
      <c r="M25"/>
      <c r="N25"/>
      <c r="O25"/>
      <c r="P25"/>
    </row>
    <row r="26" spans="1:16" ht="29.25" customHeight="1" x14ac:dyDescent="0.25">
      <c r="A26" s="25" t="s">
        <v>99</v>
      </c>
      <c r="B26" s="26" t="s">
        <v>100</v>
      </c>
      <c r="D26" s="9" t="str">
        <f>+Inputs!B25</f>
        <v>GasNet</v>
      </c>
      <c r="E26" s="104">
        <f>+Inputs!C25</f>
        <v>7.95</v>
      </c>
      <c r="F26" s="104">
        <f>+Inputs!D25</f>
        <v>4.1040998717531529</v>
      </c>
      <c r="M26"/>
      <c r="N26"/>
      <c r="O26"/>
      <c r="P26"/>
    </row>
    <row r="27" spans="1:16" ht="28.5" customHeight="1" x14ac:dyDescent="0.25">
      <c r="A27" s="23" t="s">
        <v>24</v>
      </c>
      <c r="B27" s="23" t="s">
        <v>24</v>
      </c>
      <c r="D27" s="10" t="str">
        <f>+Inputs!B26</f>
        <v>Powerco</v>
      </c>
      <c r="E27" s="105">
        <f>+Inputs!C26</f>
        <v>81.502838103400009</v>
      </c>
      <c r="F27" s="105">
        <f>+Inputs!D26</f>
        <v>66.788101218355123</v>
      </c>
      <c r="M27"/>
      <c r="N27"/>
      <c r="O27"/>
      <c r="P27"/>
    </row>
    <row r="28" spans="1:16" ht="27.75" customHeight="1" x14ac:dyDescent="0.25">
      <c r="D28" s="9" t="str">
        <f>+Inputs!B27</f>
        <v>Vector</v>
      </c>
      <c r="E28" s="104">
        <f>+Inputs!C27</f>
        <v>56.366500000000002</v>
      </c>
      <c r="F28" s="104">
        <f>+Inputs!D27</f>
        <v>85.936446404720172</v>
      </c>
      <c r="M28"/>
      <c r="N28"/>
      <c r="O28"/>
      <c r="P28"/>
    </row>
    <row r="29" spans="1:16" ht="27.75" customHeight="1" x14ac:dyDescent="0.25">
      <c r="D29" s="10" t="str">
        <f>+Inputs!B28</f>
        <v>First Gas distribution</v>
      </c>
      <c r="E29" s="105">
        <f>+Inputs!C28</f>
        <v>35.304813084687503</v>
      </c>
      <c r="F29" s="105">
        <f>+Inputs!D28</f>
        <v>49.946177607213443</v>
      </c>
      <c r="M29"/>
      <c r="N29"/>
      <c r="O29"/>
      <c r="P29"/>
    </row>
    <row r="30" spans="1:16" ht="29.25" customHeight="1" thickBot="1" x14ac:dyDescent="0.3">
      <c r="D30" s="9" t="str">
        <f>+Inputs!B29</f>
        <v>First Gas transmission</v>
      </c>
      <c r="E30" s="104">
        <f>+Inputs!C29</f>
        <v>212.17713781599997</v>
      </c>
      <c r="F30" s="104">
        <f>+Inputs!D29</f>
        <v>138.61299523955248</v>
      </c>
      <c r="M30"/>
      <c r="N30"/>
      <c r="O30"/>
      <c r="P30"/>
    </row>
    <row r="31" spans="1:16" ht="28.5" customHeight="1" thickBot="1" x14ac:dyDescent="0.3">
      <c r="D31" s="12" t="str">
        <f>+Inputs!B30</f>
        <v>Industry total</v>
      </c>
      <c r="E31" s="106">
        <f>+Inputs!C30</f>
        <v>393.30128900408749</v>
      </c>
      <c r="F31" s="106">
        <f>+Inputs!D30</f>
        <v>345.38782034159431</v>
      </c>
      <c r="M31"/>
      <c r="N31"/>
      <c r="O31"/>
      <c r="P31"/>
    </row>
    <row r="32" spans="1:16" x14ac:dyDescent="0.25">
      <c r="M32"/>
      <c r="N32"/>
      <c r="O32"/>
      <c r="P32"/>
    </row>
    <row r="33" spans="1:16" ht="23.25" x14ac:dyDescent="0.35">
      <c r="A33" s="6" t="s">
        <v>27</v>
      </c>
      <c r="M33"/>
      <c r="N33"/>
      <c r="O33"/>
      <c r="P33"/>
    </row>
    <row r="34" spans="1:16" s="1" customFormat="1" x14ac:dyDescent="0.25">
      <c r="A34" s="31" t="s">
        <v>203</v>
      </c>
      <c r="M34" s="31" t="s">
        <v>119</v>
      </c>
    </row>
    <row r="35" spans="1:16" ht="28.5" customHeight="1" x14ac:dyDescent="0.3">
      <c r="A35" s="27" t="s">
        <v>101</v>
      </c>
      <c r="D35" s="13" t="str">
        <f>+Inputs!B33</f>
        <v>Supplier</v>
      </c>
      <c r="E35" s="57" t="str">
        <f>+Inputs!C33</f>
        <v>Opex</v>
      </c>
      <c r="F35" s="57" t="str">
        <f>+Inputs!D33</f>
        <v xml:space="preserve">Capex </v>
      </c>
      <c r="M35"/>
      <c r="N35"/>
      <c r="O35"/>
      <c r="P35"/>
    </row>
    <row r="36" spans="1:16" ht="27" customHeight="1" x14ac:dyDescent="0.25">
      <c r="A36" s="25" t="s">
        <v>99</v>
      </c>
      <c r="B36" s="26" t="s">
        <v>100</v>
      </c>
      <c r="D36" s="14" t="str">
        <f>+Inputs!B34</f>
        <v>GasNet</v>
      </c>
      <c r="E36" s="58">
        <f>+Inputs!C34</f>
        <v>1</v>
      </c>
      <c r="F36" s="58">
        <f>+Inputs!D34</f>
        <v>0.90199997181387981</v>
      </c>
      <c r="M36"/>
      <c r="N36"/>
      <c r="O36"/>
      <c r="P36"/>
    </row>
    <row r="37" spans="1:16" ht="30.75" customHeight="1" x14ac:dyDescent="0.25">
      <c r="A37" s="23" t="s">
        <v>28</v>
      </c>
      <c r="B37" s="23" t="s">
        <v>28</v>
      </c>
      <c r="D37" s="15" t="str">
        <f>+Inputs!B35</f>
        <v>Powerco</v>
      </c>
      <c r="E37" s="59">
        <f>+Inputs!C35</f>
        <v>1</v>
      </c>
      <c r="F37" s="59">
        <f>+Inputs!D35</f>
        <v>1.0033000000000001</v>
      </c>
      <c r="M37"/>
      <c r="N37"/>
      <c r="O37"/>
      <c r="P37"/>
    </row>
    <row r="38" spans="1:16" ht="24.75" customHeight="1" x14ac:dyDescent="0.25">
      <c r="D38" s="14" t="str">
        <f>+Inputs!B36</f>
        <v>Vector</v>
      </c>
      <c r="E38" s="58">
        <f>+Inputs!C36</f>
        <v>0.95733993452590727</v>
      </c>
      <c r="F38" s="58">
        <f>+Inputs!D36</f>
        <v>0.99114675442829381</v>
      </c>
      <c r="M38"/>
      <c r="N38"/>
      <c r="O38"/>
      <c r="P38"/>
    </row>
    <row r="39" spans="1:16" ht="29.25" customHeight="1" x14ac:dyDescent="0.25">
      <c r="D39" s="15" t="str">
        <f>+Inputs!B37</f>
        <v>First Gas distribution</v>
      </c>
      <c r="E39" s="59">
        <f>+Inputs!C37</f>
        <v>1</v>
      </c>
      <c r="F39" s="59">
        <f>+Inputs!D37</f>
        <v>1.0194683979876482</v>
      </c>
      <c r="M39"/>
      <c r="N39"/>
      <c r="O39"/>
      <c r="P39"/>
    </row>
    <row r="40" spans="1:16" ht="30" customHeight="1" thickBot="1" x14ac:dyDescent="0.3">
      <c r="D40" s="14" t="str">
        <f>+Inputs!B38</f>
        <v>First Gas transmission</v>
      </c>
      <c r="E40" s="58">
        <f>+Inputs!C38</f>
        <v>0.99073132151068877</v>
      </c>
      <c r="F40" s="58">
        <f>+Inputs!D38</f>
        <v>0.82465963088298155</v>
      </c>
      <c r="M40"/>
      <c r="N40"/>
      <c r="O40"/>
      <c r="P40"/>
    </row>
    <row r="41" spans="1:16" ht="28.5" customHeight="1" thickBot="1" x14ac:dyDescent="0.3">
      <c r="D41" s="16" t="str">
        <f>+Inputs!B39</f>
        <v>Industry total</v>
      </c>
      <c r="E41" s="60">
        <f>+Inputs!C39</f>
        <v>0.98869589701533478</v>
      </c>
      <c r="F41" s="60">
        <f>+Inputs!D39</f>
        <v>0.92127996751246544</v>
      </c>
      <c r="M41"/>
      <c r="N41"/>
      <c r="O41"/>
      <c r="P41"/>
    </row>
    <row r="42" spans="1:16" x14ac:dyDescent="0.25">
      <c r="M42"/>
      <c r="N42"/>
      <c r="O42"/>
      <c r="P42"/>
    </row>
    <row r="43" spans="1:16" ht="23.25" x14ac:dyDescent="0.35">
      <c r="A43" s="6" t="s">
        <v>31</v>
      </c>
      <c r="D43" s="1"/>
      <c r="M43"/>
      <c r="N43"/>
      <c r="O43"/>
      <c r="P43"/>
    </row>
    <row r="44" spans="1:16" s="1" customFormat="1" x14ac:dyDescent="0.25">
      <c r="A44" s="31" t="s">
        <v>204</v>
      </c>
      <c r="M44" s="31" t="s">
        <v>119</v>
      </c>
    </row>
    <row r="45" spans="1:16" ht="28.5" customHeight="1" x14ac:dyDescent="0.3">
      <c r="A45" s="27" t="s">
        <v>101</v>
      </c>
      <c r="D45" s="8" t="str">
        <f>+Inputs!B42</f>
        <v>Supplier</v>
      </c>
      <c r="E45" s="51" t="str">
        <f>+Inputs!C42</f>
        <v>CPRG forecast</v>
      </c>
      <c r="M45"/>
      <c r="N45"/>
      <c r="O45"/>
      <c r="P45"/>
    </row>
    <row r="46" spans="1:16" ht="27" customHeight="1" x14ac:dyDescent="0.25">
      <c r="A46" s="25" t="s">
        <v>99</v>
      </c>
      <c r="B46" s="26" t="s">
        <v>100</v>
      </c>
      <c r="D46" s="9" t="str">
        <f>+Inputs!B43</f>
        <v>GasNet</v>
      </c>
      <c r="E46" s="61">
        <f>+Inputs!C43</f>
        <v>-4.5903216328345318E-3</v>
      </c>
      <c r="M46"/>
      <c r="N46"/>
      <c r="O46"/>
      <c r="P46"/>
    </row>
    <row r="47" spans="1:16" ht="29.25" customHeight="1" x14ac:dyDescent="0.25">
      <c r="A47" s="23" t="s">
        <v>30</v>
      </c>
      <c r="B47" s="23" t="s">
        <v>30</v>
      </c>
      <c r="D47" s="10" t="str">
        <f>+Inputs!B44</f>
        <v>Powerco</v>
      </c>
      <c r="E47" s="62">
        <f>+Inputs!C44</f>
        <v>4.1285587424882593E-3</v>
      </c>
      <c r="M47"/>
      <c r="N47"/>
      <c r="O47"/>
      <c r="P47"/>
    </row>
    <row r="48" spans="1:16" ht="27.75" customHeight="1" x14ac:dyDescent="0.25">
      <c r="D48" s="9" t="str">
        <f>+Inputs!B45</f>
        <v>Vector</v>
      </c>
      <c r="E48" s="61">
        <f>+Inputs!C45</f>
        <v>2.0118869174267869E-2</v>
      </c>
      <c r="M48"/>
      <c r="N48"/>
      <c r="O48"/>
      <c r="P48"/>
    </row>
    <row r="49" spans="1:16" ht="26.25" customHeight="1" x14ac:dyDescent="0.25">
      <c r="D49" s="10" t="str">
        <f>+Inputs!B46</f>
        <v>First Gas distribution</v>
      </c>
      <c r="E49" s="62">
        <f>+Inputs!C46</f>
        <v>9.6390607400597267E-3</v>
      </c>
      <c r="M49"/>
      <c r="N49"/>
      <c r="O49"/>
      <c r="P49"/>
    </row>
    <row r="50" spans="1:16" x14ac:dyDescent="0.25">
      <c r="M50"/>
      <c r="N50"/>
      <c r="O50"/>
      <c r="P50"/>
    </row>
    <row r="51" spans="1:16" ht="23.25" x14ac:dyDescent="0.35">
      <c r="A51" s="6" t="s">
        <v>37</v>
      </c>
      <c r="D51" s="1"/>
      <c r="M51"/>
      <c r="N51"/>
      <c r="O51"/>
      <c r="P51"/>
    </row>
    <row r="52" spans="1:16" s="1" customFormat="1" x14ac:dyDescent="0.25">
      <c r="A52" s="31" t="s">
        <v>205</v>
      </c>
      <c r="M52" s="31" t="s">
        <v>119</v>
      </c>
    </row>
    <row r="53" spans="1:16" ht="27.75" customHeight="1" x14ac:dyDescent="0.3">
      <c r="A53" s="27" t="s">
        <v>101</v>
      </c>
      <c r="D53" s="8" t="str">
        <f>+Inputs!B49</f>
        <v>Year</v>
      </c>
      <c r="E53" s="51" t="str">
        <f>+Inputs!C49</f>
        <v>2017/18</v>
      </c>
      <c r="F53" s="51" t="str">
        <f>+Inputs!D49</f>
        <v>2018/19</v>
      </c>
      <c r="G53" s="51" t="str">
        <f>+Inputs!E49</f>
        <v>2019/20</v>
      </c>
      <c r="H53" s="51" t="str">
        <f>+Inputs!F49</f>
        <v>2020/21</v>
      </c>
      <c r="I53" s="55" t="str">
        <f>+Inputs!G49</f>
        <v>2021/22</v>
      </c>
      <c r="M53"/>
      <c r="N53"/>
      <c r="O53"/>
      <c r="P53"/>
    </row>
    <row r="54" spans="1:16" ht="27.75" customHeight="1" x14ac:dyDescent="0.25">
      <c r="A54" s="25" t="s">
        <v>99</v>
      </c>
      <c r="B54" s="26" t="s">
        <v>100</v>
      </c>
      <c r="D54" s="9" t="str">
        <f>+Inputs!B50</f>
        <v>GasNet</v>
      </c>
      <c r="E54" s="104">
        <f>+Inputs!C50</f>
        <v>4.1537783378700874</v>
      </c>
      <c r="F54" s="104">
        <f>+Inputs!D50</f>
        <v>4.1963963768068471</v>
      </c>
      <c r="G54" s="104">
        <f>+Inputs!E50</f>
        <v>4.2467606661928405</v>
      </c>
      <c r="H54" s="104">
        <f>+Inputs!F50</f>
        <v>4.3149151926887601</v>
      </c>
      <c r="I54" s="104">
        <f>+Inputs!G50</f>
        <v>4.3839982678933236</v>
      </c>
      <c r="M54"/>
      <c r="N54"/>
      <c r="O54"/>
      <c r="P54"/>
    </row>
    <row r="55" spans="1:16" ht="29.25" customHeight="1" x14ac:dyDescent="0.25">
      <c r="A55" s="24" t="s">
        <v>42</v>
      </c>
      <c r="B55" s="24" t="s">
        <v>42</v>
      </c>
      <c r="D55" s="15" t="str">
        <f>+Inputs!B51</f>
        <v>Powerco</v>
      </c>
      <c r="E55" s="105">
        <f>+Inputs!C51</f>
        <v>47.309313519581558</v>
      </c>
      <c r="F55" s="105">
        <f>+Inputs!D51</f>
        <v>48.152755871246896</v>
      </c>
      <c r="G55" s="105">
        <f>+Inputs!E51</f>
        <v>49.094266257870252</v>
      </c>
      <c r="H55" s="105">
        <f>+Inputs!F51</f>
        <v>50.252911901884524</v>
      </c>
      <c r="I55" s="105">
        <f>+Inputs!G51</f>
        <v>51.435568618416461</v>
      </c>
      <c r="M55"/>
      <c r="N55"/>
      <c r="O55"/>
      <c r="P55"/>
    </row>
    <row r="56" spans="1:16" ht="27" customHeight="1" x14ac:dyDescent="0.25">
      <c r="D56" s="9" t="str">
        <f>+Inputs!B52</f>
        <v>Vector</v>
      </c>
      <c r="E56" s="104">
        <f>+Inputs!C52</f>
        <v>43.917273093070008</v>
      </c>
      <c r="F56" s="104">
        <f>+Inputs!D52</f>
        <v>45.384637205095686</v>
      </c>
      <c r="G56" s="104">
        <f>+Inputs!E52</f>
        <v>46.974419559174535</v>
      </c>
      <c r="H56" s="104">
        <f>+Inputs!F52</f>
        <v>48.807070660912309</v>
      </c>
      <c r="I56" s="104">
        <f>+Inputs!G52</f>
        <v>50.702277198411046</v>
      </c>
      <c r="M56"/>
      <c r="N56"/>
      <c r="O56"/>
      <c r="P56"/>
    </row>
    <row r="57" spans="1:16" ht="29.25" customHeight="1" x14ac:dyDescent="0.25">
      <c r="D57" s="10" t="str">
        <f>+Inputs!B53</f>
        <v>First Gas distribution</v>
      </c>
      <c r="E57" s="105">
        <f>+Inputs!C53</f>
        <v>22.14466766467616</v>
      </c>
      <c r="F57" s="105">
        <f>+Inputs!D53</f>
        <v>22.671802231485369</v>
      </c>
      <c r="G57" s="105">
        <f>+Inputs!E53</f>
        <v>23.250747182324087</v>
      </c>
      <c r="H57" s="105">
        <f>+Inputs!F53</f>
        <v>23.939086456942185</v>
      </c>
      <c r="I57" s="105">
        <f>+Inputs!G53</f>
        <v>24.646151307304976</v>
      </c>
      <c r="M57"/>
      <c r="N57"/>
      <c r="O57"/>
      <c r="P57"/>
    </row>
    <row r="58" spans="1:16" ht="29.25" customHeight="1" x14ac:dyDescent="0.25">
      <c r="D58" s="9" t="str">
        <f>+Inputs!B54</f>
        <v>First Gas transmission</v>
      </c>
      <c r="E58" s="104">
        <f>+Inputs!C54</f>
        <v>121.5960462418189</v>
      </c>
      <c r="F58" s="104">
        <f>+Inputs!D54</f>
        <v>123.90421028598914</v>
      </c>
      <c r="G58" s="104">
        <f>+Inputs!E54</f>
        <v>126.45590069796185</v>
      </c>
      <c r="H58" s="104">
        <f>+Inputs!F54</f>
        <v>129.02819352579198</v>
      </c>
      <c r="I58" s="104">
        <f>+Inputs!G54</f>
        <v>131.62338640956241</v>
      </c>
      <c r="M58"/>
      <c r="N58"/>
      <c r="O58"/>
      <c r="P58"/>
    </row>
    <row r="59" spans="1:16" x14ac:dyDescent="0.25">
      <c r="M59"/>
      <c r="N59"/>
      <c r="O59"/>
      <c r="P59"/>
    </row>
    <row r="60" spans="1:16" ht="23.25" x14ac:dyDescent="0.35">
      <c r="A60" s="6" t="s">
        <v>46</v>
      </c>
      <c r="D60" s="1"/>
      <c r="M60"/>
      <c r="N60"/>
      <c r="O60"/>
      <c r="P60"/>
    </row>
    <row r="61" spans="1:16" s="1" customFormat="1" x14ac:dyDescent="0.25">
      <c r="A61" s="31" t="s">
        <v>206</v>
      </c>
      <c r="M61" s="31" t="s">
        <v>119</v>
      </c>
    </row>
    <row r="62" spans="1:16" ht="18.75" x14ac:dyDescent="0.3">
      <c r="A62" s="27" t="s">
        <v>101</v>
      </c>
      <c r="D62" s="8" t="str">
        <f>+Inputs!B57</f>
        <v>Supplier</v>
      </c>
      <c r="E62" s="51" t="s">
        <v>25</v>
      </c>
      <c r="F62" s="55" t="s">
        <v>26</v>
      </c>
      <c r="M62"/>
      <c r="N62"/>
      <c r="O62"/>
      <c r="P62"/>
    </row>
    <row r="63" spans="1:16" ht="21" customHeight="1" x14ac:dyDescent="0.25">
      <c r="A63" s="25" t="s">
        <v>99</v>
      </c>
      <c r="B63" s="26" t="s">
        <v>100</v>
      </c>
      <c r="D63" s="9" t="str">
        <f>+Inputs!B58</f>
        <v>GasNet</v>
      </c>
      <c r="E63" s="52">
        <f>+Inputs!C58</f>
        <v>1</v>
      </c>
      <c r="F63" s="52">
        <f>+Inputs!D58</f>
        <v>0.90199997181387981</v>
      </c>
      <c r="M63"/>
      <c r="N63"/>
      <c r="O63"/>
      <c r="P63"/>
    </row>
    <row r="64" spans="1:16" ht="24" customHeight="1" x14ac:dyDescent="0.25">
      <c r="A64" s="23" t="s">
        <v>43</v>
      </c>
      <c r="B64" s="23" t="s">
        <v>43</v>
      </c>
      <c r="D64" s="10" t="str">
        <f>+Inputs!B59</f>
        <v>Powerco</v>
      </c>
      <c r="E64" s="53">
        <f>+Inputs!C59</f>
        <v>1</v>
      </c>
      <c r="F64" s="53">
        <f>+Inputs!D59</f>
        <v>1.0033000000000001</v>
      </c>
      <c r="M64"/>
      <c r="N64"/>
      <c r="O64"/>
      <c r="P64"/>
    </row>
    <row r="65" spans="1:16" ht="22.5" customHeight="1" x14ac:dyDescent="0.25">
      <c r="D65" s="9" t="str">
        <f>+Inputs!B60</f>
        <v>Vector</v>
      </c>
      <c r="E65" s="52">
        <f>+Inputs!C60</f>
        <v>0.95733993452590727</v>
      </c>
      <c r="F65" s="52">
        <f>+Inputs!D60</f>
        <v>0.99114675442829381</v>
      </c>
      <c r="M65"/>
      <c r="N65"/>
      <c r="O65"/>
      <c r="P65"/>
    </row>
    <row r="66" spans="1:16" ht="23.25" customHeight="1" x14ac:dyDescent="0.25">
      <c r="D66" s="10" t="str">
        <f>+Inputs!B61</f>
        <v>First Gas distribution</v>
      </c>
      <c r="E66" s="53">
        <f>+Inputs!C61</f>
        <v>1</v>
      </c>
      <c r="F66" s="53">
        <f>+Inputs!D61</f>
        <v>1.0194683979876482</v>
      </c>
      <c r="M66"/>
      <c r="N66"/>
      <c r="O66"/>
      <c r="P66"/>
    </row>
    <row r="67" spans="1:16" ht="21" customHeight="1" x14ac:dyDescent="0.25">
      <c r="D67" s="9" t="str">
        <f>+Inputs!B62</f>
        <v>First Gas transmission</v>
      </c>
      <c r="E67" s="52">
        <f>+Inputs!C62</f>
        <v>0.99073132151068877</v>
      </c>
      <c r="F67" s="52">
        <f>+Inputs!D62</f>
        <v>0.82465963088298155</v>
      </c>
      <c r="M67"/>
      <c r="N67"/>
      <c r="O67"/>
      <c r="P67"/>
    </row>
    <row r="68" spans="1:16" x14ac:dyDescent="0.25">
      <c r="M68"/>
      <c r="N68"/>
      <c r="O68"/>
      <c r="P68"/>
    </row>
    <row r="69" spans="1:16" ht="23.25" x14ac:dyDescent="0.35">
      <c r="A69" s="6" t="s">
        <v>49</v>
      </c>
      <c r="D69" s="1"/>
      <c r="M69"/>
      <c r="N69"/>
      <c r="O69"/>
      <c r="P69"/>
    </row>
    <row r="70" spans="1:16" s="1" customFormat="1" x14ac:dyDescent="0.25">
      <c r="A70" s="31" t="s">
        <v>207</v>
      </c>
      <c r="M70" s="31" t="s">
        <v>119</v>
      </c>
    </row>
    <row r="71" spans="1:16" ht="27" customHeight="1" x14ac:dyDescent="0.3">
      <c r="A71" s="27" t="s">
        <v>101</v>
      </c>
      <c r="D71" s="8" t="str">
        <f>+Inputs!B65</f>
        <v>Supplier</v>
      </c>
      <c r="E71" s="51" t="str">
        <f>+Inputs!C65</f>
        <v>Opex</v>
      </c>
      <c r="F71" s="51" t="str">
        <f>+Inputs!D65</f>
        <v xml:space="preserve">Capex </v>
      </c>
      <c r="G71" s="51" t="str">
        <f>+Inputs!E65</f>
        <v>Total</v>
      </c>
    </row>
    <row r="72" spans="1:16" ht="28.5" customHeight="1" x14ac:dyDescent="0.25">
      <c r="A72" s="25" t="s">
        <v>99</v>
      </c>
      <c r="B72" s="26" t="s">
        <v>100</v>
      </c>
      <c r="D72" s="9" t="str">
        <f>+Inputs!B66</f>
        <v>GasNet</v>
      </c>
      <c r="E72" s="65">
        <f>+Inputs!C66</f>
        <v>7950</v>
      </c>
      <c r="F72" s="65">
        <f>+Inputs!D66</f>
        <v>4104.0998717531529</v>
      </c>
      <c r="G72" s="65">
        <f>+Inputs!E66</f>
        <v>12054.099871753153</v>
      </c>
    </row>
    <row r="73" spans="1:16" ht="28.5" customHeight="1" x14ac:dyDescent="0.25">
      <c r="A73" s="23" t="s">
        <v>50</v>
      </c>
      <c r="B73" s="23" t="s">
        <v>50</v>
      </c>
      <c r="D73" s="10" t="str">
        <f>+Inputs!B67</f>
        <v>Powerco</v>
      </c>
      <c r="E73" s="66">
        <f>+Inputs!C67</f>
        <v>81502.838103400005</v>
      </c>
      <c r="F73" s="66">
        <f>+Inputs!D67</f>
        <v>66788.101218355121</v>
      </c>
      <c r="G73" s="66">
        <f>+Inputs!E67</f>
        <v>148290.93932175514</v>
      </c>
    </row>
    <row r="74" spans="1:16" ht="28.5" customHeight="1" x14ac:dyDescent="0.25">
      <c r="D74" s="9" t="str">
        <f>+Inputs!B68</f>
        <v>Vector</v>
      </c>
      <c r="E74" s="65">
        <f>+Inputs!C68</f>
        <v>56366.5</v>
      </c>
      <c r="F74" s="65">
        <f>+Inputs!D68</f>
        <v>85936.446404720176</v>
      </c>
      <c r="G74" s="65">
        <f>+Inputs!E68</f>
        <v>142302.94640472019</v>
      </c>
    </row>
    <row r="75" spans="1:16" ht="28.5" customHeight="1" x14ac:dyDescent="0.25">
      <c r="D75" s="10" t="str">
        <f>+Inputs!B69</f>
        <v>First Gas distribution</v>
      </c>
      <c r="E75" s="66">
        <f>+Inputs!C69</f>
        <v>35304.813084687499</v>
      </c>
      <c r="F75" s="66">
        <f>+Inputs!D69</f>
        <v>49946.177607213445</v>
      </c>
      <c r="G75" s="66">
        <f>+Inputs!E69</f>
        <v>85250.990691900952</v>
      </c>
    </row>
    <row r="76" spans="1:16" ht="28.5" customHeight="1" thickBot="1" x14ac:dyDescent="0.3">
      <c r="D76" s="9" t="str">
        <f>+Inputs!B70</f>
        <v>First Gas transmission</v>
      </c>
      <c r="E76" s="65">
        <f>+Inputs!C70</f>
        <v>212177.13781599997</v>
      </c>
      <c r="F76" s="65">
        <f>+Inputs!D70</f>
        <v>138612.99523955249</v>
      </c>
      <c r="G76" s="65">
        <f>+Inputs!E70</f>
        <v>350790.13305555249</v>
      </c>
    </row>
    <row r="77" spans="1:16" ht="27.75" customHeight="1" thickBot="1" x14ac:dyDescent="0.3">
      <c r="D77" s="11" t="str">
        <f>+Inputs!B71</f>
        <v>Industry total</v>
      </c>
      <c r="E77" s="67">
        <f>+Inputs!C71</f>
        <v>393301.28900408751</v>
      </c>
      <c r="F77" s="67">
        <f>+Inputs!D71</f>
        <v>345387.82034159428</v>
      </c>
      <c r="G77" s="67">
        <f>+Inputs!E71</f>
        <v>738689.10934568173</v>
      </c>
    </row>
    <row r="78" spans="1:16" x14ac:dyDescent="0.25">
      <c r="M78"/>
      <c r="N78"/>
      <c r="O78"/>
      <c r="P78"/>
    </row>
    <row r="79" spans="1:16" ht="23.25" x14ac:dyDescent="0.35">
      <c r="A79" s="6" t="s">
        <v>51</v>
      </c>
      <c r="D79" s="1"/>
      <c r="M79"/>
      <c r="N79"/>
      <c r="O79"/>
      <c r="P79"/>
    </row>
    <row r="80" spans="1:16" s="1" customFormat="1" x14ac:dyDescent="0.25">
      <c r="A80" s="31" t="s">
        <v>208</v>
      </c>
      <c r="M80" s="31" t="s">
        <v>119</v>
      </c>
    </row>
    <row r="81" spans="1:16" ht="27.75" customHeight="1" x14ac:dyDescent="0.3">
      <c r="A81" s="27" t="s">
        <v>101</v>
      </c>
      <c r="D81" s="8" t="str">
        <f>+Inputs!B74</f>
        <v>Supplier</v>
      </c>
      <c r="E81" s="51" t="str">
        <f>+Inputs!C74</f>
        <v>Opex</v>
      </c>
      <c r="F81" s="51" t="str">
        <f>+Inputs!D74</f>
        <v>Capex</v>
      </c>
      <c r="G81" s="55" t="str">
        <f>+Inputs!E74</f>
        <v>Total</v>
      </c>
      <c r="M81"/>
      <c r="N81"/>
      <c r="O81"/>
      <c r="P81"/>
    </row>
    <row r="82" spans="1:16" ht="33.75" customHeight="1" x14ac:dyDescent="0.25">
      <c r="A82" s="25" t="s">
        <v>99</v>
      </c>
      <c r="B82" s="26" t="s">
        <v>100</v>
      </c>
      <c r="D82" s="9" t="str">
        <f>+Inputs!B75</f>
        <v>GasNet</v>
      </c>
      <c r="E82" s="52">
        <f>+Inputs!C75</f>
        <v>-5.8583183104403891E-3</v>
      </c>
      <c r="F82" s="52">
        <f>+Inputs!D75</f>
        <v>0.13290379790312307</v>
      </c>
      <c r="G82" s="52">
        <f>+Inputs!E75</f>
        <v>3.740391131220086E-2</v>
      </c>
      <c r="M82"/>
      <c r="N82"/>
      <c r="O82"/>
      <c r="P82"/>
    </row>
    <row r="83" spans="1:16" ht="36" customHeight="1" x14ac:dyDescent="0.25">
      <c r="A83" s="23" t="s">
        <v>52</v>
      </c>
      <c r="B83" s="23" t="s">
        <v>52</v>
      </c>
      <c r="D83" s="10" t="str">
        <f>+Inputs!B76</f>
        <v>Powerco</v>
      </c>
      <c r="E83" s="53">
        <f>+Inputs!C76</f>
        <v>5.6673308697273231E-2</v>
      </c>
      <c r="F83" s="53">
        <f>+Inputs!D76</f>
        <v>0.21096003201698976</v>
      </c>
      <c r="G83" s="53">
        <f>+Inputs!E76</f>
        <v>0.1209996269338648</v>
      </c>
      <c r="M83"/>
      <c r="N83"/>
      <c r="O83"/>
      <c r="P83"/>
    </row>
    <row r="84" spans="1:16" ht="30" customHeight="1" x14ac:dyDescent="0.25">
      <c r="D84" s="9" t="str">
        <f>+Inputs!B77</f>
        <v>Vector</v>
      </c>
      <c r="E84" s="52">
        <f>+Inputs!C77</f>
        <v>4.0598797158244049E-2</v>
      </c>
      <c r="F84" s="52">
        <f>+Inputs!D77</f>
        <v>7.4215412705735048E-3</v>
      </c>
      <c r="G84" s="52">
        <f>+Inputs!E77</f>
        <v>2.0306858804981714E-2</v>
      </c>
      <c r="M84"/>
      <c r="N84"/>
      <c r="O84"/>
      <c r="P84"/>
    </row>
    <row r="85" spans="1:16" ht="26.25" customHeight="1" x14ac:dyDescent="0.25">
      <c r="D85" s="10" t="str">
        <f>+Inputs!B78</f>
        <v>First Gas distribution</v>
      </c>
      <c r="E85" s="53">
        <f>+Inputs!C78</f>
        <v>0.10109596979464175</v>
      </c>
      <c r="F85" s="53">
        <f>+Inputs!D78</f>
        <v>0.51762588892381678</v>
      </c>
      <c r="G85" s="53">
        <f>+Inputs!E78</f>
        <v>0.3120771227762173</v>
      </c>
      <c r="M85"/>
      <c r="N85"/>
      <c r="O85"/>
      <c r="P85"/>
    </row>
    <row r="86" spans="1:16" ht="28.5" customHeight="1" thickBot="1" x14ac:dyDescent="0.3">
      <c r="D86" s="9" t="str">
        <f>+Inputs!B79</f>
        <v>First Gas transmission</v>
      </c>
      <c r="E86" s="52">
        <f>+Inputs!C79</f>
        <v>2.1309529889774675E-2</v>
      </c>
      <c r="F86" s="52">
        <f>+Inputs!D79</f>
        <v>0.52706879459786748</v>
      </c>
      <c r="G86" s="52">
        <f>+Inputs!E79</f>
        <v>0.17509479522078522</v>
      </c>
      <c r="M86"/>
      <c r="N86"/>
      <c r="O86"/>
      <c r="P86"/>
    </row>
    <row r="87" spans="1:16" ht="27.75" customHeight="1" thickBot="1" x14ac:dyDescent="0.3">
      <c r="D87" s="11" t="str">
        <f>+Inputs!B80</f>
        <v>Industry total</v>
      </c>
      <c r="E87" s="56">
        <f>+Inputs!C80</f>
        <v>3.7435422955176899E-2</v>
      </c>
      <c r="F87" s="56">
        <f>+Inputs!D80</f>
        <v>0.28991383908869445</v>
      </c>
      <c r="G87" s="56">
        <f>+Inputs!E80</f>
        <v>0.14194446349334067</v>
      </c>
      <c r="M87"/>
      <c r="N87"/>
      <c r="O87"/>
      <c r="P87"/>
    </row>
    <row r="88" spans="1:16" x14ac:dyDescent="0.25">
      <c r="M88"/>
      <c r="N88"/>
      <c r="O88"/>
      <c r="P88"/>
    </row>
    <row r="89" spans="1:16" ht="23.25" x14ac:dyDescent="0.35">
      <c r="A89" s="6" t="s">
        <v>54</v>
      </c>
      <c r="D89" s="1"/>
      <c r="M89"/>
      <c r="N89"/>
      <c r="O89"/>
      <c r="P89"/>
    </row>
    <row r="90" spans="1:16" s="1" customFormat="1" x14ac:dyDescent="0.25">
      <c r="A90" s="31" t="s">
        <v>209</v>
      </c>
      <c r="M90" s="31" t="s">
        <v>119</v>
      </c>
    </row>
    <row r="91" spans="1:16" ht="27.75" customHeight="1" x14ac:dyDescent="0.3">
      <c r="A91" s="27" t="s">
        <v>101</v>
      </c>
      <c r="D91" s="8" t="str">
        <f>+Inputs!B83</f>
        <v>Supplier</v>
      </c>
      <c r="E91" s="51" t="str">
        <f>+Inputs!C83</f>
        <v>Opex</v>
      </c>
      <c r="F91" s="51" t="str">
        <f>+Inputs!D83</f>
        <v>Capex</v>
      </c>
      <c r="G91" s="51" t="str">
        <f>+Inputs!E83</f>
        <v>Total</v>
      </c>
    </row>
    <row r="92" spans="1:16" ht="32.25" customHeight="1" x14ac:dyDescent="0.25">
      <c r="A92" s="25" t="s">
        <v>99</v>
      </c>
      <c r="B92" s="26" t="s">
        <v>100</v>
      </c>
      <c r="D92" s="9" t="str">
        <f>+Inputs!B84</f>
        <v>GasNet</v>
      </c>
      <c r="E92" s="52">
        <f>+Inputs!C84</f>
        <v>1</v>
      </c>
      <c r="F92" s="52">
        <f>+Inputs!D84</f>
        <v>0.90199997181387981</v>
      </c>
      <c r="G92" s="52">
        <f>+Inputs!E84</f>
        <v>0.96432798974025224</v>
      </c>
    </row>
    <row r="93" spans="1:16" ht="36.75" customHeight="1" x14ac:dyDescent="0.25">
      <c r="A93" s="23" t="s">
        <v>53</v>
      </c>
      <c r="B93" s="23" t="s">
        <v>53</v>
      </c>
      <c r="D93" s="10" t="str">
        <f>+Inputs!B85</f>
        <v>Powerco</v>
      </c>
      <c r="E93" s="53">
        <f>+Inputs!C85</f>
        <v>1</v>
      </c>
      <c r="F93" s="53">
        <f>+Inputs!D85</f>
        <v>1.0033000000000001</v>
      </c>
      <c r="G93" s="53">
        <f>+Inputs!E85</f>
        <v>1.0014835816123178</v>
      </c>
    </row>
    <row r="94" spans="1:16" ht="29.25" customHeight="1" x14ac:dyDescent="0.25">
      <c r="D94" s="9" t="str">
        <f>+Inputs!B86</f>
        <v>Vector</v>
      </c>
      <c r="E94" s="52">
        <f>+Inputs!C86</f>
        <v>0.95733993452590727</v>
      </c>
      <c r="F94" s="52">
        <f>+Inputs!D86</f>
        <v>0.99114675442829381</v>
      </c>
      <c r="G94" s="52">
        <f>+Inputs!E86</f>
        <v>0.97747417009232951</v>
      </c>
    </row>
    <row r="95" spans="1:16" ht="30" customHeight="1" x14ac:dyDescent="0.25">
      <c r="D95" s="10" t="str">
        <f>+Inputs!B87</f>
        <v>First Gas distribution</v>
      </c>
      <c r="E95" s="53">
        <f>+Inputs!C87</f>
        <v>1</v>
      </c>
      <c r="F95" s="53">
        <f>+Inputs!D87</f>
        <v>1.0194683979876482</v>
      </c>
      <c r="G95" s="53">
        <f>+Inputs!E87</f>
        <v>1.0113147671108751</v>
      </c>
    </row>
    <row r="96" spans="1:16" ht="27" customHeight="1" thickBot="1" x14ac:dyDescent="0.3">
      <c r="D96" s="9" t="str">
        <f>+Inputs!B88</f>
        <v>First Gas transmission</v>
      </c>
      <c r="E96" s="52">
        <f>+Inputs!C88</f>
        <v>0.99073132151068877</v>
      </c>
      <c r="F96" s="52">
        <f>+Inputs!D88</f>
        <v>0.82465963088298155</v>
      </c>
      <c r="G96" s="52">
        <f>+Inputs!E88</f>
        <v>0.91770482499232153</v>
      </c>
    </row>
    <row r="97" spans="1:16" ht="28.5" customHeight="1" thickBot="1" x14ac:dyDescent="0.3">
      <c r="D97" s="11" t="str">
        <f>+Inputs!B89</f>
        <v>Industry total</v>
      </c>
      <c r="E97" s="56">
        <f>+Inputs!C89</f>
        <v>0.98869589701533478</v>
      </c>
      <c r="F97" s="56">
        <f>+Inputs!D89</f>
        <v>0.92127996751246544</v>
      </c>
      <c r="G97" s="56">
        <f>+Inputs!E89</f>
        <v>0.95598683188565348</v>
      </c>
    </row>
    <row r="98" spans="1:16" x14ac:dyDescent="0.25">
      <c r="M98"/>
      <c r="N98"/>
      <c r="O98"/>
      <c r="P98"/>
    </row>
    <row r="99" spans="1:16" ht="23.25" x14ac:dyDescent="0.35">
      <c r="A99" s="6" t="s">
        <v>55</v>
      </c>
      <c r="D99" s="1"/>
      <c r="M99"/>
      <c r="N99"/>
      <c r="O99"/>
      <c r="P99"/>
    </row>
    <row r="100" spans="1:16" s="1" customFormat="1" x14ac:dyDescent="0.25">
      <c r="A100" s="31" t="s">
        <v>210</v>
      </c>
      <c r="M100" s="31" t="s">
        <v>119</v>
      </c>
    </row>
    <row r="101" spans="1:16" ht="27" customHeight="1" x14ac:dyDescent="0.3">
      <c r="A101" s="27" t="s">
        <v>101</v>
      </c>
      <c r="D101" s="8" t="str">
        <f>+Inputs!B92</f>
        <v>Year</v>
      </c>
      <c r="E101" s="51" t="str">
        <f>+Inputs!C92</f>
        <v>2017/18</v>
      </c>
      <c r="F101" s="51" t="str">
        <f>+Inputs!D92</f>
        <v>2018/19</v>
      </c>
      <c r="G101" s="51" t="str">
        <f>+Inputs!E92</f>
        <v>2019/20</v>
      </c>
      <c r="H101" s="51" t="str">
        <f>+Inputs!F92</f>
        <v>2020/21</v>
      </c>
      <c r="I101" s="51" t="str">
        <f>+Inputs!G92</f>
        <v>2021/22</v>
      </c>
      <c r="J101" s="55" t="str">
        <f>+Inputs!H92</f>
        <v>2021/23</v>
      </c>
      <c r="M101"/>
      <c r="N101"/>
      <c r="O101"/>
      <c r="P101"/>
    </row>
    <row r="102" spans="1:16" ht="28.5" customHeight="1" x14ac:dyDescent="0.25">
      <c r="A102" s="25" t="s">
        <v>99</v>
      </c>
      <c r="B102" s="26" t="s">
        <v>100</v>
      </c>
      <c r="D102" s="9" t="str">
        <f>+Inputs!B93</f>
        <v>GasNet</v>
      </c>
      <c r="E102" s="61">
        <f>+Inputs!C93</f>
        <v>-4.5903216328345318E-3</v>
      </c>
      <c r="F102" s="61">
        <f>+Inputs!D93</f>
        <v>-4.5152279509290943E-3</v>
      </c>
      <c r="G102" s="61">
        <f>+Inputs!E93</f>
        <v>-4.1252484302279875E-3</v>
      </c>
      <c r="H102" s="61">
        <f>+Inputs!F93</f>
        <v>-4.2031976361316782E-3</v>
      </c>
      <c r="I102" s="61">
        <f>+Inputs!G93</f>
        <v>-4.2803526112091973E-3</v>
      </c>
      <c r="J102" s="61">
        <f>+Inputs!H93</f>
        <v>-4.3566940793967439E-3</v>
      </c>
      <c r="M102"/>
      <c r="N102"/>
      <c r="O102"/>
      <c r="P102"/>
    </row>
    <row r="103" spans="1:16" ht="30" customHeight="1" x14ac:dyDescent="0.25">
      <c r="A103" s="23" t="s">
        <v>56</v>
      </c>
      <c r="B103" s="23" t="s">
        <v>56</v>
      </c>
      <c r="D103" s="10" t="str">
        <f>+Inputs!B94</f>
        <v>Powerco</v>
      </c>
      <c r="E103" s="62">
        <f>+Inputs!C94</f>
        <v>4.1285587424882593E-3</v>
      </c>
      <c r="F103" s="62">
        <f>+Inputs!D94</f>
        <v>4.0115623138651359E-3</v>
      </c>
      <c r="G103" s="62">
        <f>+Inputs!E94</f>
        <v>3.3351724964697182E-3</v>
      </c>
      <c r="H103" s="62">
        <f>+Inputs!F94</f>
        <v>3.2266734052975709E-3</v>
      </c>
      <c r="I103" s="62">
        <f>+Inputs!G94</f>
        <v>3.1203870134423111E-3</v>
      </c>
      <c r="J103" s="62">
        <f>+Inputs!H94</f>
        <v>3.0162794952865359E-3</v>
      </c>
      <c r="M103"/>
      <c r="N103"/>
      <c r="O103"/>
      <c r="P103"/>
    </row>
    <row r="104" spans="1:16" ht="27.75" customHeight="1" x14ac:dyDescent="0.25">
      <c r="D104" s="9" t="str">
        <f>+Inputs!B95</f>
        <v>Vector</v>
      </c>
      <c r="E104" s="61">
        <f>+Inputs!C95</f>
        <v>2.0118869174267869E-2</v>
      </c>
      <c r="F104" s="61">
        <f>+Inputs!D95</f>
        <v>1.9620692223502691E-2</v>
      </c>
      <c r="G104" s="61">
        <f>+Inputs!E95</f>
        <v>1.8697024459209788E-2</v>
      </c>
      <c r="H104" s="61">
        <f>+Inputs!F95</f>
        <v>1.8455361521860364E-2</v>
      </c>
      <c r="I104" s="61">
        <f>+Inputs!G95</f>
        <v>1.8225381938143635E-2</v>
      </c>
      <c r="J104" s="61">
        <f>+Inputs!H95</f>
        <v>1.8006125587536611E-2</v>
      </c>
      <c r="M104"/>
      <c r="N104"/>
      <c r="O104"/>
      <c r="P104"/>
    </row>
    <row r="105" spans="1:16" ht="28.5" customHeight="1" x14ac:dyDescent="0.25">
      <c r="D105" s="10" t="str">
        <f>+Inputs!B96</f>
        <v>First Gas distribution</v>
      </c>
      <c r="E105" s="62">
        <f>+Inputs!C96</f>
        <v>9.6390607400597267E-3</v>
      </c>
      <c r="F105" s="62">
        <f>+Inputs!D96</f>
        <v>9.4824853358569019E-3</v>
      </c>
      <c r="G105" s="62">
        <f>+Inputs!E96</f>
        <v>9.2259597474951757E-3</v>
      </c>
      <c r="H105" s="62">
        <f>+Inputs!F96</f>
        <v>9.1141915393193398E-3</v>
      </c>
      <c r="I105" s="62">
        <f>+Inputs!G96</f>
        <v>9.0048596132123251E-3</v>
      </c>
      <c r="J105" s="62">
        <f>+Inputs!H96</f>
        <v>8.897871403114788E-3</v>
      </c>
      <c r="M105"/>
      <c r="N105"/>
      <c r="O105"/>
      <c r="P105"/>
    </row>
    <row r="106" spans="1:16" x14ac:dyDescent="0.25">
      <c r="M106"/>
      <c r="N106"/>
      <c r="O106"/>
      <c r="P106"/>
    </row>
    <row r="107" spans="1:16" ht="23.25" x14ac:dyDescent="0.35">
      <c r="A107" s="6" t="s">
        <v>237</v>
      </c>
      <c r="D107" s="1"/>
      <c r="M107"/>
      <c r="N107"/>
      <c r="O107"/>
      <c r="P107"/>
    </row>
    <row r="108" spans="1:16" s="1" customFormat="1" x14ac:dyDescent="0.25">
      <c r="A108" s="31" t="s">
        <v>211</v>
      </c>
      <c r="M108" s="31" t="s">
        <v>119</v>
      </c>
    </row>
    <row r="109" spans="1:16" ht="30" customHeight="1" x14ac:dyDescent="0.3">
      <c r="A109" s="27" t="s">
        <v>101</v>
      </c>
      <c r="D109" s="8" t="str">
        <f>+Inputs!B99</f>
        <v>Expenditure</v>
      </c>
      <c r="E109" s="51" t="str">
        <f>+Inputs!C99</f>
        <v>First Gas transmission</v>
      </c>
      <c r="F109" s="51" t="str">
        <f>+Inputs!D99</f>
        <v>GasNet</v>
      </c>
      <c r="G109" s="51" t="str">
        <f>+Inputs!E99</f>
        <v>Powerco</v>
      </c>
      <c r="H109" s="51" t="str">
        <f>+Inputs!F99</f>
        <v>Vector</v>
      </c>
      <c r="I109" s="51" t="str">
        <f>+Inputs!G99</f>
        <v>First Gas distribution</v>
      </c>
      <c r="J109" s="51" t="str">
        <f>+Inputs!H99</f>
        <v>Total</v>
      </c>
      <c r="K109" s="1"/>
      <c r="M109"/>
      <c r="N109"/>
      <c r="O109"/>
      <c r="P109"/>
    </row>
    <row r="110" spans="1:16" ht="26.25" customHeight="1" x14ac:dyDescent="0.25">
      <c r="A110" s="25" t="s">
        <v>99</v>
      </c>
      <c r="B110" s="26" t="s">
        <v>100</v>
      </c>
      <c r="D110" s="9" t="str">
        <f>+Inputs!B100</f>
        <v xml:space="preserve">Asset relocation </v>
      </c>
      <c r="E110" s="107">
        <f>+Inputs!C100</f>
        <v>1791.3451937499999</v>
      </c>
      <c r="F110" s="107">
        <f>+Inputs!D100</f>
        <v>97.5</v>
      </c>
      <c r="G110" s="107">
        <f>+Inputs!E100</f>
        <v>83.930148946687652</v>
      </c>
      <c r="H110" s="107">
        <f>+Inputs!F100</f>
        <v>627.18978912319631</v>
      </c>
      <c r="I110" s="107">
        <f>+Inputs!G100</f>
        <v>708.37258630952385</v>
      </c>
      <c r="J110" s="107">
        <f>+Inputs!H100</f>
        <v>3308.3377181294077</v>
      </c>
      <c r="K110" s="1"/>
      <c r="M110"/>
      <c r="N110"/>
      <c r="O110"/>
      <c r="P110"/>
    </row>
    <row r="111" spans="1:16" ht="41.25" customHeight="1" x14ac:dyDescent="0.25">
      <c r="A111" s="23" t="s">
        <v>73</v>
      </c>
      <c r="B111" s="23" t="s">
        <v>73</v>
      </c>
      <c r="D111" s="10" t="str">
        <f>+Inputs!B101</f>
        <v xml:space="preserve">Asset replacement and renewal </v>
      </c>
      <c r="E111" s="108">
        <f>+Inputs!C101</f>
        <v>92010.944499999998</v>
      </c>
      <c r="F111" s="108">
        <f>+Inputs!D101</f>
        <v>2031.5998717531531</v>
      </c>
      <c r="G111" s="108">
        <f>+Inputs!E101</f>
        <v>13949.607749000001</v>
      </c>
      <c r="H111" s="108">
        <f>+Inputs!F101</f>
        <v>7639</v>
      </c>
      <c r="I111" s="108">
        <f>+Inputs!G101</f>
        <v>18165.980625</v>
      </c>
      <c r="J111" s="108">
        <f>+Inputs!H101</f>
        <v>133797.13274575316</v>
      </c>
      <c r="K111" s="1"/>
      <c r="M111"/>
      <c r="N111"/>
      <c r="O111"/>
      <c r="P111"/>
    </row>
    <row r="112" spans="1:16" ht="26.25" customHeight="1" x14ac:dyDescent="0.25">
      <c r="A112" s="23" t="s">
        <v>228</v>
      </c>
      <c r="B112" s="23" t="s">
        <v>291</v>
      </c>
      <c r="D112" s="9" t="str">
        <f>+Inputs!B102</f>
        <v>Consumer connections</v>
      </c>
      <c r="E112" s="107">
        <f>+Inputs!C102</f>
        <v>7879.6875</v>
      </c>
      <c r="F112" s="107">
        <f>+Inputs!D102</f>
        <v>525</v>
      </c>
      <c r="G112" s="107">
        <f>+Inputs!E102</f>
        <v>16888.009431540624</v>
      </c>
      <c r="H112" s="107">
        <f>+Inputs!F102</f>
        <v>63322.368939585875</v>
      </c>
      <c r="I112" s="107">
        <f>+Inputs!G102</f>
        <v>11996.035912092344</v>
      </c>
      <c r="J112" s="107">
        <f>+Inputs!H102</f>
        <v>100611.10178321884</v>
      </c>
      <c r="K112" s="1"/>
      <c r="M112"/>
      <c r="N112"/>
      <c r="O112"/>
      <c r="P112"/>
    </row>
    <row r="113" spans="1:16" ht="26.25" customHeight="1" x14ac:dyDescent="0.25">
      <c r="D113" s="10" t="str">
        <f>+Inputs!B103</f>
        <v>Non-network assets</v>
      </c>
      <c r="E113" s="108">
        <f>+Inputs!C103</f>
        <v>17643.80875</v>
      </c>
      <c r="F113" s="108">
        <f>+Inputs!D103</f>
        <v>531.25</v>
      </c>
      <c r="G113" s="108">
        <f>+Inputs!E103</f>
        <v>5708.0030750000005</v>
      </c>
      <c r="H113" s="108">
        <f>+Inputs!F103</f>
        <v>6400.0856646052007</v>
      </c>
      <c r="I113" s="108">
        <f>+Inputs!G103</f>
        <v>2083.4662499999999</v>
      </c>
      <c r="J113" s="108">
        <f>+Inputs!H103</f>
        <v>32366.6137396052</v>
      </c>
      <c r="K113" s="1"/>
      <c r="M113"/>
      <c r="N113"/>
      <c r="O113"/>
      <c r="P113"/>
    </row>
    <row r="114" spans="1:16" ht="26.25" customHeight="1" x14ac:dyDescent="0.25">
      <c r="D114" s="9" t="str">
        <f>+Inputs!B104</f>
        <v>System growth</v>
      </c>
      <c r="E114" s="107">
        <f>+Inputs!C104</f>
        <v>0</v>
      </c>
      <c r="F114" s="107">
        <f>+Inputs!D104</f>
        <v>512.5</v>
      </c>
      <c r="G114" s="107">
        <f>+Inputs!E104</f>
        <v>8332.8788239999994</v>
      </c>
      <c r="H114" s="107">
        <f>+Inputs!F104</f>
        <v>5617.5</v>
      </c>
      <c r="I114" s="107">
        <f>+Inputs!G104</f>
        <v>16576.269187500002</v>
      </c>
      <c r="J114" s="107">
        <f>+Inputs!H104</f>
        <v>31039.148011500001</v>
      </c>
      <c r="K114" s="1"/>
      <c r="M114"/>
      <c r="N114"/>
      <c r="O114"/>
      <c r="P114"/>
    </row>
    <row r="115" spans="1:16" ht="41.25" customHeight="1" x14ac:dyDescent="0.25">
      <c r="D115" s="10" t="str">
        <f>+Inputs!B105</f>
        <v>Reliability, safety and environment</v>
      </c>
      <c r="E115" s="108">
        <f>+Inputs!C105</f>
        <v>15459.3125</v>
      </c>
      <c r="F115" s="108">
        <f>+Inputs!D105</f>
        <v>406.25</v>
      </c>
      <c r="G115" s="108">
        <f>+Inputs!E105</f>
        <v>21605.996185999997</v>
      </c>
      <c r="H115" s="108">
        <f>+Inputs!F105</f>
        <v>1894.25</v>
      </c>
      <c r="I115" s="108">
        <f>+Inputs!G105</f>
        <v>0</v>
      </c>
      <c r="J115" s="108">
        <f>+Inputs!H105</f>
        <v>39365.808685999997</v>
      </c>
      <c r="K115" s="1"/>
      <c r="M115"/>
      <c r="N115"/>
      <c r="O115"/>
      <c r="P115"/>
    </row>
    <row r="116" spans="1:16" s="98" customFormat="1" ht="26.25" customHeight="1" x14ac:dyDescent="0.25">
      <c r="D116" s="33" t="str">
        <f>+Inputs!B106</f>
        <v>Cost of financing</v>
      </c>
      <c r="E116" s="107">
        <f>+Inputs!C106</f>
        <v>3827.8967958024973</v>
      </c>
      <c r="F116" s="107">
        <f>+Inputs!D106</f>
        <v>0</v>
      </c>
      <c r="G116" s="107">
        <f>+Inputs!E106</f>
        <v>219.67580386781265</v>
      </c>
      <c r="H116" s="107">
        <f>+Inputs!F106</f>
        <v>436.05201140591089</v>
      </c>
      <c r="I116" s="107">
        <f>+Inputs!G106</f>
        <v>416.05304631157333</v>
      </c>
      <c r="J116" s="107">
        <f>+Inputs!H106</f>
        <v>4899.6776573877942</v>
      </c>
    </row>
    <row r="117" spans="1:16" ht="15" customHeight="1" x14ac:dyDescent="0.25">
      <c r="D117" s="10" t="str">
        <f>+Inputs!B107</f>
        <v>CAPEX TOTAL</v>
      </c>
      <c r="E117" s="130">
        <f>+Inputs!C107</f>
        <v>138612.99523955249</v>
      </c>
      <c r="F117" s="130">
        <f>+Inputs!D107</f>
        <v>4104.0998717531529</v>
      </c>
      <c r="G117" s="130">
        <f>+Inputs!E107</f>
        <v>66788.101218355121</v>
      </c>
      <c r="H117" s="130">
        <f>+Inputs!F107</f>
        <v>85936.446404720191</v>
      </c>
      <c r="I117" s="130">
        <f>+Inputs!G107</f>
        <v>49946.177607213438</v>
      </c>
      <c r="J117" s="130">
        <f>+Inputs!H107</f>
        <v>345387.8203415944</v>
      </c>
      <c r="K117" s="1"/>
      <c r="M117"/>
      <c r="N117"/>
      <c r="O117"/>
      <c r="P117"/>
    </row>
    <row r="118" spans="1:16" ht="41.25" customHeight="1" x14ac:dyDescent="0.25">
      <c r="D118" s="10" t="str">
        <f>+Inputs!B108</f>
        <v xml:space="preserve">Asset replacement and renewal </v>
      </c>
      <c r="E118" s="108">
        <f>+Inputs!C108</f>
        <v>0</v>
      </c>
      <c r="F118" s="108">
        <f>+Inputs!D108</f>
        <v>0</v>
      </c>
      <c r="G118" s="108">
        <f>+Inputs!E108</f>
        <v>15044.485316</v>
      </c>
      <c r="H118" s="108">
        <f>+Inputs!F108</f>
        <v>0</v>
      </c>
      <c r="I118" s="108">
        <f>+Inputs!G108</f>
        <v>0</v>
      </c>
      <c r="J118" s="108">
        <f>+Inputs!H108</f>
        <v>15044.485316</v>
      </c>
      <c r="K118" s="1"/>
      <c r="M118"/>
      <c r="N118"/>
      <c r="O118"/>
      <c r="P118"/>
    </row>
    <row r="119" spans="1:16" ht="26.25" customHeight="1" x14ac:dyDescent="0.25">
      <c r="D119" s="9" t="str">
        <f>+Inputs!B109</f>
        <v>Business support</v>
      </c>
      <c r="E119" s="107">
        <f>+Inputs!C109</f>
        <v>61176.953846500008</v>
      </c>
      <c r="F119" s="107">
        <f>+Inputs!D109</f>
        <v>3825</v>
      </c>
      <c r="G119" s="107">
        <f>+Inputs!E109</f>
        <v>33369.472177999996</v>
      </c>
      <c r="H119" s="107">
        <f>+Inputs!F109</f>
        <v>21700.5</v>
      </c>
      <c r="I119" s="107">
        <f>+Inputs!G109</f>
        <v>8235.9276874999996</v>
      </c>
      <c r="J119" s="107">
        <f>+Inputs!H109</f>
        <v>128307.853712</v>
      </c>
      <c r="K119" s="1"/>
      <c r="M119"/>
      <c r="N119"/>
      <c r="O119"/>
      <c r="P119"/>
    </row>
    <row r="120" spans="1:16" ht="51.75" customHeight="1" x14ac:dyDescent="0.25">
      <c r="D120" s="10" t="str">
        <f>+Inputs!B110</f>
        <v>Routine and corrective maintenance and inspection</v>
      </c>
      <c r="E120" s="108">
        <f>+Inputs!C110</f>
        <v>85535.595032500001</v>
      </c>
      <c r="F120" s="108">
        <f>+Inputs!D110</f>
        <v>425</v>
      </c>
      <c r="G120" s="108">
        <f>+Inputs!E110</f>
        <v>10335.580728000001</v>
      </c>
      <c r="H120" s="108">
        <f>+Inputs!F110</f>
        <v>12308.25</v>
      </c>
      <c r="I120" s="108">
        <f>+Inputs!G110</f>
        <v>9227.3418821875021</v>
      </c>
      <c r="J120" s="108">
        <f>+Inputs!H110</f>
        <v>117831.76764268751</v>
      </c>
      <c r="K120" s="1"/>
      <c r="M120"/>
      <c r="N120"/>
      <c r="O120"/>
      <c r="P120"/>
    </row>
    <row r="121" spans="1:16" ht="51.75" customHeight="1" x14ac:dyDescent="0.25">
      <c r="D121" s="9" t="str">
        <f>+Inputs!B111</f>
        <v>Service interruptions, incidents and emergencies</v>
      </c>
      <c r="E121" s="107">
        <f>+Inputs!C111</f>
        <v>3262.4219999999996</v>
      </c>
      <c r="F121" s="107">
        <f>+Inputs!D111</f>
        <v>300</v>
      </c>
      <c r="G121" s="107">
        <f>+Inputs!E111</f>
        <v>2072.5521604</v>
      </c>
      <c r="H121" s="107">
        <f>+Inputs!F111</f>
        <v>9785</v>
      </c>
      <c r="I121" s="107">
        <f>+Inputs!G111</f>
        <v>11352.565544999999</v>
      </c>
      <c r="J121" s="107">
        <f>+Inputs!H111</f>
        <v>26772.539705399999</v>
      </c>
      <c r="K121" s="1"/>
      <c r="M121"/>
      <c r="N121"/>
      <c r="O121"/>
      <c r="P121"/>
    </row>
    <row r="122" spans="1:16" ht="51.75" customHeight="1" x14ac:dyDescent="0.25">
      <c r="D122" s="10" t="str">
        <f>+Inputs!B112</f>
        <v>System operations and network support</v>
      </c>
      <c r="E122" s="108">
        <f>+Inputs!C112</f>
        <v>36449.224587000004</v>
      </c>
      <c r="F122" s="108">
        <f>+Inputs!D112</f>
        <v>3400</v>
      </c>
      <c r="G122" s="108">
        <f>+Inputs!E112</f>
        <v>20680.747721</v>
      </c>
      <c r="H122" s="108">
        <f>+Inputs!F112</f>
        <v>12572.75</v>
      </c>
      <c r="I122" s="108">
        <f>+Inputs!G112</f>
        <v>6488.9779699999999</v>
      </c>
      <c r="J122" s="108">
        <f>+Inputs!H112</f>
        <v>79591.700278000004</v>
      </c>
      <c r="K122" s="1"/>
      <c r="M122"/>
      <c r="N122"/>
      <c r="O122"/>
      <c r="P122"/>
    </row>
    <row r="123" spans="1:16" ht="26.25" customHeight="1" x14ac:dyDescent="0.25">
      <c r="D123" s="9" t="str">
        <f>+Inputs!B113</f>
        <v>Compressor fuel</v>
      </c>
      <c r="E123" s="107">
        <f>+Inputs!C113</f>
        <v>22001.6875</v>
      </c>
      <c r="F123" s="107">
        <f>+Inputs!D113</f>
        <v>0</v>
      </c>
      <c r="G123" s="107">
        <f>+Inputs!E113</f>
        <v>0</v>
      </c>
      <c r="H123" s="107">
        <f>+Inputs!F113</f>
        <v>0</v>
      </c>
      <c r="I123" s="107">
        <f>+Inputs!G113</f>
        <v>0</v>
      </c>
      <c r="J123" s="107">
        <f>+Inputs!H113</f>
        <v>22001.6875</v>
      </c>
      <c r="K123" s="1"/>
      <c r="M123"/>
      <c r="N123"/>
      <c r="O123"/>
      <c r="P123"/>
    </row>
    <row r="124" spans="1:16" ht="53.25" customHeight="1" x14ac:dyDescent="0.25">
      <c r="D124" s="10" t="str">
        <f>+Inputs!B114</f>
        <v>Land management and other activities</v>
      </c>
      <c r="E124" s="108">
        <f>+Inputs!C114</f>
        <v>3751.2548500000003</v>
      </c>
      <c r="F124" s="108">
        <f>+Inputs!D114</f>
        <v>0</v>
      </c>
      <c r="G124" s="108">
        <f>+Inputs!E114</f>
        <v>0</v>
      </c>
      <c r="H124" s="108">
        <f>+Inputs!F114</f>
        <v>0</v>
      </c>
      <c r="I124" s="108">
        <f>+Inputs!G114</f>
        <v>0</v>
      </c>
      <c r="J124" s="108">
        <f>+Inputs!H114</f>
        <v>3751.2548500000003</v>
      </c>
      <c r="K124" s="1"/>
      <c r="M124"/>
      <c r="N124"/>
      <c r="O124"/>
      <c r="P124"/>
    </row>
    <row r="125" spans="1:16" ht="15" customHeight="1" thickBot="1" x14ac:dyDescent="0.3">
      <c r="D125" s="9" t="str">
        <f>+Inputs!B115</f>
        <v>OPEX TOTAL</v>
      </c>
      <c r="E125" s="109">
        <f>+Inputs!C115</f>
        <v>212177.137816</v>
      </c>
      <c r="F125" s="109">
        <f>+Inputs!D115</f>
        <v>7950</v>
      </c>
      <c r="G125" s="109">
        <f>+Inputs!E115</f>
        <v>81502.83810339999</v>
      </c>
      <c r="H125" s="109">
        <f>+Inputs!F115</f>
        <v>56366.5</v>
      </c>
      <c r="I125" s="109">
        <f>+Inputs!G115</f>
        <v>35304.813084687499</v>
      </c>
      <c r="J125" s="110">
        <f>+Inputs!H115</f>
        <v>393301.28900408756</v>
      </c>
      <c r="K125" s="1"/>
      <c r="M125"/>
      <c r="N125"/>
      <c r="O125"/>
      <c r="P125"/>
    </row>
    <row r="126" spans="1:16" ht="27.75" customHeight="1" thickBot="1" x14ac:dyDescent="0.3">
      <c r="D126" s="11" t="str">
        <f>+Inputs!B116</f>
        <v>TOTAL</v>
      </c>
      <c r="E126" s="111">
        <f>+Inputs!C116</f>
        <v>350790.13305555249</v>
      </c>
      <c r="F126" s="111">
        <f>+Inputs!D116</f>
        <v>12054.099871753153</v>
      </c>
      <c r="G126" s="111">
        <f>+Inputs!E116</f>
        <v>148290.93932175511</v>
      </c>
      <c r="H126" s="111">
        <f>+Inputs!F116</f>
        <v>142302.94640472019</v>
      </c>
      <c r="I126" s="111">
        <f>+Inputs!G116</f>
        <v>85250.990691900937</v>
      </c>
      <c r="J126" s="111">
        <f>+Inputs!H116</f>
        <v>738689.10934568197</v>
      </c>
      <c r="K126" s="1"/>
      <c r="M126"/>
      <c r="N126"/>
      <c r="O126"/>
      <c r="P126"/>
    </row>
    <row r="127" spans="1:16" x14ac:dyDescent="0.25">
      <c r="K127" s="1"/>
      <c r="M127"/>
      <c r="N127"/>
      <c r="O127"/>
      <c r="P127"/>
    </row>
    <row r="128" spans="1:16" ht="23.25" x14ac:dyDescent="0.35">
      <c r="A128" s="6" t="s">
        <v>90</v>
      </c>
      <c r="D128" s="1"/>
      <c r="M128"/>
      <c r="N128"/>
      <c r="O128"/>
      <c r="P128"/>
    </row>
    <row r="129" spans="1:16" s="1" customFormat="1" x14ac:dyDescent="0.25">
      <c r="A129" s="31" t="s">
        <v>212</v>
      </c>
      <c r="M129" s="31" t="s">
        <v>119</v>
      </c>
    </row>
    <row r="130" spans="1:16" ht="26.25" customHeight="1" x14ac:dyDescent="0.3">
      <c r="A130" s="27" t="s">
        <v>101</v>
      </c>
      <c r="D130" s="18" t="str">
        <f>+Inputs!B119</f>
        <v xml:space="preserve"> </v>
      </c>
      <c r="E130" s="17" t="str">
        <f>+Inputs!C119</f>
        <v>Class #:</v>
      </c>
      <c r="F130" s="51">
        <f>+Inputs!D119</f>
        <v>1</v>
      </c>
      <c r="G130" s="51">
        <f>+Inputs!E119</f>
        <v>2</v>
      </c>
      <c r="H130" s="51">
        <f>+Inputs!F119</f>
        <v>3</v>
      </c>
      <c r="I130" s="51">
        <f>+Inputs!G119</f>
        <v>4</v>
      </c>
      <c r="J130" s="55"/>
      <c r="M130"/>
      <c r="N130"/>
      <c r="O130"/>
      <c r="P130"/>
    </row>
    <row r="131" spans="1:16" ht="40.5" customHeight="1" x14ac:dyDescent="0.25">
      <c r="A131" s="25" t="s">
        <v>99</v>
      </c>
      <c r="B131" s="26" t="s">
        <v>100</v>
      </c>
      <c r="D131" s="9"/>
      <c r="E131" s="19"/>
      <c r="F131" s="71" t="str">
        <f>+Inputs!D120</f>
        <v>Approved nomination (AQ)</v>
      </c>
      <c r="G131" s="71" t="str">
        <f>+Inputs!E120</f>
        <v>AQ times distance transported</v>
      </c>
      <c r="H131" s="71" t="str">
        <f>+Inputs!F120</f>
        <v>Capacity reservation fee</v>
      </c>
      <c r="I131" s="71" t="str">
        <f>+Inputs!G120</f>
        <v>Throughput fee</v>
      </c>
      <c r="J131" s="71" t="str">
        <f>+Inputs!H120</f>
        <v>Total</v>
      </c>
      <c r="M131"/>
      <c r="N131"/>
      <c r="O131"/>
      <c r="P131"/>
    </row>
    <row r="132" spans="1:16" ht="17.850000000000001" customHeight="1" x14ac:dyDescent="0.25">
      <c r="A132" s="23" t="s">
        <v>91</v>
      </c>
      <c r="B132" s="24"/>
      <c r="D132" s="15" t="str">
        <f>+Inputs!B121</f>
        <v>Revenue in year t-1</v>
      </c>
      <c r="E132" s="20" t="str">
        <f>+Inputs!C121</f>
        <v>Ri,t-1</v>
      </c>
      <c r="F132" s="72">
        <f>+Inputs!D121</f>
        <v>10</v>
      </c>
      <c r="G132" s="72">
        <f>+Inputs!E121</f>
        <v>20</v>
      </c>
      <c r="H132" s="72">
        <f>+Inputs!F121</f>
        <v>50</v>
      </c>
      <c r="I132" s="72">
        <f>+Inputs!G121</f>
        <v>30</v>
      </c>
      <c r="J132" s="63">
        <f>+Inputs!H121</f>
        <v>110</v>
      </c>
      <c r="M132"/>
      <c r="N132"/>
      <c r="O132"/>
      <c r="P132"/>
    </row>
    <row r="133" spans="1:16" ht="17.850000000000001" customHeight="1" x14ac:dyDescent="0.25">
      <c r="D133" s="14" t="str">
        <f>+Inputs!B122</f>
        <v>Revenue in year t</v>
      </c>
      <c r="E133" s="21" t="str">
        <f>+Inputs!C122</f>
        <v>Ri,t</v>
      </c>
      <c r="F133" s="72">
        <f>+Inputs!D122</f>
        <v>11</v>
      </c>
      <c r="G133" s="72">
        <f>+Inputs!E122</f>
        <v>23</v>
      </c>
      <c r="H133" s="72">
        <f>+Inputs!F122</f>
        <v>58</v>
      </c>
      <c r="I133" s="72">
        <f>+Inputs!G122</f>
        <v>33</v>
      </c>
      <c r="J133" s="64">
        <f>+Inputs!H122</f>
        <v>125</v>
      </c>
      <c r="M133"/>
      <c r="N133"/>
      <c r="O133"/>
      <c r="P133"/>
    </row>
    <row r="134" spans="1:16" ht="17.850000000000001" customHeight="1" x14ac:dyDescent="0.25">
      <c r="D134" s="15" t="str">
        <f>+Inputs!B123</f>
        <v>Quantity in year t-1</v>
      </c>
      <c r="E134" s="20" t="str">
        <f>+Inputs!C123</f>
        <v>Qi,t-1</v>
      </c>
      <c r="F134" s="72">
        <f>+Inputs!D123</f>
        <v>100</v>
      </c>
      <c r="G134" s="72">
        <f>+Inputs!E123</f>
        <v>101</v>
      </c>
      <c r="H134" s="72">
        <f>+Inputs!F123</f>
        <v>102</v>
      </c>
      <c r="I134" s="72">
        <f>+Inputs!G123</f>
        <v>103</v>
      </c>
      <c r="J134" s="73"/>
      <c r="M134"/>
      <c r="N134"/>
      <c r="O134"/>
      <c r="P134"/>
    </row>
    <row r="135" spans="1:16" ht="17.850000000000001" customHeight="1" x14ac:dyDescent="0.25">
      <c r="D135" s="14" t="str">
        <f>+Inputs!B124</f>
        <v>Quantity in year t</v>
      </c>
      <c r="E135" s="21" t="str">
        <f>+Inputs!C124</f>
        <v>Qi,t</v>
      </c>
      <c r="F135" s="72">
        <f>+Inputs!D124</f>
        <v>103</v>
      </c>
      <c r="G135" s="72">
        <f>+Inputs!E124</f>
        <v>104</v>
      </c>
      <c r="H135" s="72">
        <f>+Inputs!F124</f>
        <v>105</v>
      </c>
      <c r="I135" s="72">
        <f>+Inputs!G124</f>
        <v>106</v>
      </c>
      <c r="J135" s="74"/>
      <c r="M135"/>
      <c r="N135"/>
      <c r="O135"/>
      <c r="P135"/>
    </row>
    <row r="136" spans="1:16" ht="17.850000000000001" customHeight="1" x14ac:dyDescent="0.25">
      <c r="D136" s="15"/>
      <c r="E136" s="20"/>
      <c r="F136" s="63"/>
      <c r="G136" s="63"/>
      <c r="H136" s="63"/>
      <c r="I136" s="63"/>
      <c r="J136" s="63"/>
      <c r="M136"/>
      <c r="N136"/>
      <c r="O136"/>
      <c r="P136"/>
    </row>
    <row r="137" spans="1:16" ht="17.850000000000001" customHeight="1" x14ac:dyDescent="0.25">
      <c r="D137" s="14" t="str">
        <f>+Inputs!B126</f>
        <v>Proportion of revenue</v>
      </c>
      <c r="E137" s="21" t="str">
        <f>+Inputs!C126</f>
        <v>Ri,t-1 / Rtot,t-1</v>
      </c>
      <c r="F137" s="75">
        <f>+Inputs!D126</f>
        <v>9.0999999999999998E-2</v>
      </c>
      <c r="G137" s="75">
        <f>+Inputs!E126</f>
        <v>0.182</v>
      </c>
      <c r="H137" s="75">
        <f>+Inputs!F126</f>
        <v>0.45500000000000002</v>
      </c>
      <c r="I137" s="75">
        <f>+Inputs!G126</f>
        <v>0.27300000000000002</v>
      </c>
      <c r="J137" s="74"/>
      <c r="M137"/>
      <c r="N137"/>
      <c r="O137"/>
      <c r="P137"/>
    </row>
    <row r="138" spans="1:16" ht="17.850000000000001" customHeight="1" x14ac:dyDescent="0.25">
      <c r="D138" s="15" t="str">
        <f>+Inputs!B127</f>
        <v>Average price in year t</v>
      </c>
      <c r="E138" s="20" t="str">
        <f>+Inputs!C127</f>
        <v>Ri,t / Qi,t</v>
      </c>
      <c r="F138" s="63">
        <f>+Inputs!D127</f>
        <v>0.109</v>
      </c>
      <c r="G138" s="63">
        <f>+Inputs!E127</f>
        <v>0.216</v>
      </c>
      <c r="H138" s="63">
        <f>+Inputs!F127</f>
        <v>0.55200000000000005</v>
      </c>
      <c r="I138" s="63">
        <f>+Inputs!G127</f>
        <v>0.31</v>
      </c>
      <c r="J138" s="73"/>
      <c r="M138"/>
      <c r="N138"/>
      <c r="O138"/>
      <c r="P138"/>
    </row>
    <row r="139" spans="1:16" ht="17.850000000000001" customHeight="1" x14ac:dyDescent="0.25">
      <c r="D139" s="14" t="str">
        <f>+Inputs!B128</f>
        <v>Average price in year t-1</v>
      </c>
      <c r="E139" s="21" t="str">
        <f>+Inputs!C128</f>
        <v>Ri,t-1 / Qi,t-1</v>
      </c>
      <c r="F139" s="64">
        <f>+Inputs!D128</f>
        <v>0.1</v>
      </c>
      <c r="G139" s="64">
        <f>+Inputs!E128</f>
        <v>0.19800000000000001</v>
      </c>
      <c r="H139" s="64">
        <f>+Inputs!F128</f>
        <v>0.49</v>
      </c>
      <c r="I139" s="64">
        <f>+Inputs!G128</f>
        <v>0.28999999999999998</v>
      </c>
      <c r="J139" s="74"/>
      <c r="M139"/>
      <c r="N139"/>
      <c r="O139"/>
      <c r="P139"/>
    </row>
    <row r="140" spans="1:16" ht="30" customHeight="1" x14ac:dyDescent="0.25">
      <c r="D140" s="15" t="str">
        <f>+Inputs!B129</f>
        <v>Price change factor</v>
      </c>
      <c r="E140" s="20" t="str">
        <f>+Inputs!C129</f>
        <v>(Ri,t / Qi,t) / (Ri,t-1 / Qi,t-1)</v>
      </c>
      <c r="F140" s="63">
        <f>+Inputs!D129</f>
        <v>1.087</v>
      </c>
      <c r="G140" s="63">
        <f>+Inputs!E129</f>
        <v>1.093</v>
      </c>
      <c r="H140" s="63">
        <f>+Inputs!F129</f>
        <v>1.127</v>
      </c>
      <c r="I140" s="63">
        <f>+Inputs!G129</f>
        <v>1.069</v>
      </c>
      <c r="J140" s="73"/>
      <c r="M140"/>
      <c r="N140"/>
      <c r="O140"/>
      <c r="P140"/>
    </row>
    <row r="141" spans="1:16" ht="35.25" customHeight="1" x14ac:dyDescent="0.25">
      <c r="D141" s="33" t="str">
        <f>+Inputs!B130</f>
        <v>Weighted price change factor</v>
      </c>
      <c r="E141" s="19" t="str">
        <f>+Inputs!C130</f>
        <v>(Ri,t-1 / Rtot,t-1) × (Ri,t / Qi,t) / (Ri,t-1 / Qi,t-1)</v>
      </c>
      <c r="F141" s="64">
        <f>+Inputs!D130</f>
        <v>9.9000000000000005E-2</v>
      </c>
      <c r="G141" s="64">
        <f>+Inputs!E130</f>
        <v>0.19900000000000001</v>
      </c>
      <c r="H141" s="64">
        <f>+Inputs!F130</f>
        <v>0.51200000000000001</v>
      </c>
      <c r="I141" s="64">
        <f>+Inputs!G130</f>
        <v>0.29199999999999998</v>
      </c>
      <c r="J141" s="64">
        <f>+Inputs!H130</f>
        <v>1.101</v>
      </c>
      <c r="M141"/>
      <c r="N141"/>
      <c r="O141"/>
      <c r="P141"/>
    </row>
    <row r="142" spans="1:16" x14ac:dyDescent="0.25">
      <c r="D142" s="15" t="str">
        <f>+Inputs!B131</f>
        <v>Price increase</v>
      </c>
      <c r="E142" s="70">
        <f>+Inputs!C131</f>
        <v>0.10100000000000001</v>
      </c>
      <c r="F142" s="22"/>
      <c r="G142" s="22"/>
      <c r="H142" s="22"/>
      <c r="I142" s="22"/>
      <c r="J142" s="22"/>
      <c r="M142"/>
      <c r="N142"/>
      <c r="O142"/>
      <c r="P142"/>
    </row>
    <row r="143" spans="1:16" x14ac:dyDescent="0.25">
      <c r="M143"/>
      <c r="N143"/>
      <c r="O143"/>
      <c r="P143"/>
    </row>
    <row r="144" spans="1:16" ht="23.25" x14ac:dyDescent="0.35">
      <c r="A144" s="6" t="s">
        <v>96</v>
      </c>
      <c r="D144" s="1"/>
      <c r="M144"/>
      <c r="N144"/>
      <c r="O144"/>
      <c r="P144"/>
    </row>
    <row r="145" spans="1:16" s="1" customFormat="1" x14ac:dyDescent="0.25">
      <c r="A145" s="31" t="s">
        <v>213</v>
      </c>
      <c r="M145" s="31" t="s">
        <v>119</v>
      </c>
    </row>
    <row r="146" spans="1:16" ht="26.25" customHeight="1" x14ac:dyDescent="0.3">
      <c r="A146" s="27" t="s">
        <v>101</v>
      </c>
      <c r="D146" s="8" t="str">
        <f>+Inputs!B134</f>
        <v>Year ending</v>
      </c>
      <c r="E146" s="51">
        <f>+Inputs!C134</f>
        <v>2013</v>
      </c>
      <c r="F146" s="51">
        <f>+Inputs!D134</f>
        <v>2014</v>
      </c>
      <c r="G146" s="51">
        <f>+Inputs!E134</f>
        <v>2015</v>
      </c>
      <c r="M146"/>
      <c r="N146"/>
      <c r="O146"/>
      <c r="P146"/>
    </row>
    <row r="147" spans="1:16" ht="30" customHeight="1" x14ac:dyDescent="0.25">
      <c r="A147" s="25" t="s">
        <v>99</v>
      </c>
      <c r="B147" s="26" t="s">
        <v>100</v>
      </c>
      <c r="D147" s="9" t="str">
        <f>+Inputs!B135</f>
        <v>Gain/(loss) on disposals</v>
      </c>
      <c r="E147" s="101">
        <f>+Inputs!C135</f>
        <v>-166</v>
      </c>
      <c r="F147" s="101">
        <f>+Inputs!D135</f>
        <v>-50</v>
      </c>
      <c r="G147" s="101">
        <f>+Inputs!E135</f>
        <v>-116</v>
      </c>
      <c r="M147"/>
      <c r="N147"/>
      <c r="O147"/>
      <c r="P147"/>
    </row>
    <row r="148" spans="1:16" ht="30" customHeight="1" x14ac:dyDescent="0.25">
      <c r="A148" s="23" t="s">
        <v>97</v>
      </c>
      <c r="B148" s="24" t="s">
        <v>97</v>
      </c>
      <c r="D148" s="10" t="str">
        <f>+Inputs!B136</f>
        <v>RAB of disposed assets</v>
      </c>
      <c r="E148" s="66">
        <f>+Inputs!C136</f>
        <v>190</v>
      </c>
      <c r="F148" s="66">
        <f>+Inputs!D136</f>
        <v>50</v>
      </c>
      <c r="G148" s="66">
        <f>+Inputs!E136</f>
        <v>143</v>
      </c>
      <c r="M148"/>
      <c r="N148"/>
      <c r="O148"/>
      <c r="P148"/>
    </row>
    <row r="149" spans="1:16" ht="30" customHeight="1" x14ac:dyDescent="0.25">
      <c r="D149" s="9" t="str">
        <f>+Inputs!B137</f>
        <v>Total regulatory income</v>
      </c>
      <c r="E149" s="65">
        <f>+Inputs!C137</f>
        <v>86342</v>
      </c>
      <c r="F149" s="65">
        <f>+Inputs!D137</f>
        <v>75313</v>
      </c>
      <c r="G149" s="65">
        <f>+Inputs!E137</f>
        <v>75545</v>
      </c>
      <c r="M149"/>
      <c r="N149"/>
      <c r="O149"/>
      <c r="P149"/>
    </row>
    <row r="150" spans="1:16" x14ac:dyDescent="0.25">
      <c r="M150"/>
      <c r="N150"/>
      <c r="O150"/>
      <c r="P150"/>
    </row>
    <row r="151" spans="1:16" ht="23.25" x14ac:dyDescent="0.35">
      <c r="A151" s="6" t="s">
        <v>274</v>
      </c>
      <c r="M151"/>
      <c r="N151"/>
      <c r="O151"/>
      <c r="P151"/>
    </row>
    <row r="152" spans="1:16" x14ac:dyDescent="0.25">
      <c r="M152"/>
      <c r="N152"/>
      <c r="O152"/>
      <c r="P152"/>
    </row>
    <row r="153" spans="1:16" ht="18.75" x14ac:dyDescent="0.3">
      <c r="A153" s="27" t="s">
        <v>101</v>
      </c>
      <c r="B153" s="98"/>
      <c r="D153" s="8" t="str">
        <f>+Inputs!B140</f>
        <v>Year</v>
      </c>
      <c r="E153" s="51">
        <f>+Inputs!C140</f>
        <v>2017</v>
      </c>
      <c r="F153" s="51">
        <f>+Inputs!D140</f>
        <v>2018</v>
      </c>
      <c r="G153" s="51">
        <f>+Inputs!E140</f>
        <v>2019</v>
      </c>
      <c r="H153" s="51">
        <f>+Inputs!F140</f>
        <v>2020</v>
      </c>
      <c r="I153" s="51">
        <f>+Inputs!G140</f>
        <v>2021</v>
      </c>
      <c r="M153"/>
      <c r="N153"/>
      <c r="O153"/>
      <c r="P153"/>
    </row>
    <row r="154" spans="1:16" x14ac:dyDescent="0.25">
      <c r="A154" s="25" t="s">
        <v>99</v>
      </c>
      <c r="B154" s="26" t="s">
        <v>100</v>
      </c>
      <c r="D154" s="33" t="str">
        <f>+Inputs!B141</f>
        <v>Deductions</v>
      </c>
      <c r="E154" s="68">
        <f>+Inputs!C141</f>
        <v>0</v>
      </c>
      <c r="F154" s="68">
        <f>+Inputs!D141</f>
        <v>-993</v>
      </c>
      <c r="G154" s="68">
        <f>+Inputs!E141</f>
        <v>-812</v>
      </c>
      <c r="H154" s="68">
        <f>+Inputs!F141</f>
        <v>-626</v>
      </c>
      <c r="I154" s="68">
        <f>+Inputs!G141</f>
        <v>-329</v>
      </c>
    </row>
    <row r="155" spans="1:16" x14ac:dyDescent="0.25">
      <c r="A155" s="23" t="s">
        <v>275</v>
      </c>
      <c r="B155" s="24" t="s">
        <v>290</v>
      </c>
    </row>
    <row r="157" spans="1:16" ht="23.25" x14ac:dyDescent="0.35">
      <c r="A157" s="6" t="s">
        <v>288</v>
      </c>
      <c r="B157" s="98"/>
      <c r="C157" s="98"/>
      <c r="D157" s="98"/>
      <c r="E157" s="98"/>
      <c r="F157" s="98"/>
      <c r="G157" s="98"/>
      <c r="H157" s="98"/>
    </row>
    <row r="158" spans="1:16" x14ac:dyDescent="0.25">
      <c r="A158" s="98"/>
      <c r="B158" s="98"/>
      <c r="C158" s="98"/>
      <c r="D158" s="98"/>
      <c r="E158" s="98"/>
      <c r="F158" s="98"/>
      <c r="G158" s="98"/>
      <c r="H158" s="98"/>
    </row>
    <row r="159" spans="1:16" ht="18.75" x14ac:dyDescent="0.3">
      <c r="A159" s="27" t="s">
        <v>101</v>
      </c>
      <c r="B159" s="98"/>
      <c r="C159" s="98"/>
      <c r="D159" s="8" t="s">
        <v>214</v>
      </c>
      <c r="E159" s="51">
        <v>2018</v>
      </c>
      <c r="F159" s="51">
        <v>2019</v>
      </c>
      <c r="G159" s="51">
        <v>2020</v>
      </c>
      <c r="H159" s="51">
        <v>2021</v>
      </c>
      <c r="I159" s="51">
        <v>2022</v>
      </c>
      <c r="J159" s="51">
        <v>2023</v>
      </c>
    </row>
    <row r="160" spans="1:16" x14ac:dyDescent="0.25">
      <c r="A160" s="25" t="s">
        <v>99</v>
      </c>
      <c r="B160" s="26" t="s">
        <v>100</v>
      </c>
      <c r="C160" s="98"/>
      <c r="D160" s="33" t="str">
        <f>+Inputs!B145</f>
        <v>Kapuni system</v>
      </c>
      <c r="E160" s="68">
        <f>+Inputs!C145</f>
        <v>750</v>
      </c>
      <c r="F160" s="68">
        <f>+Inputs!D145</f>
        <v>2500</v>
      </c>
      <c r="G160" s="68">
        <f>+Inputs!E145</f>
        <v>250</v>
      </c>
      <c r="H160" s="68">
        <f>+Inputs!F145</f>
        <v>250</v>
      </c>
      <c r="I160" s="68">
        <f>+Inputs!G145</f>
        <v>250</v>
      </c>
      <c r="J160" s="68">
        <f>+Inputs!H145</f>
        <v>7649.91</v>
      </c>
    </row>
    <row r="161" spans="1:10" ht="15.75" thickBot="1" x14ac:dyDescent="0.3">
      <c r="A161" s="23" t="s">
        <v>228</v>
      </c>
      <c r="B161" s="24" t="s">
        <v>285</v>
      </c>
      <c r="C161" s="98"/>
      <c r="D161" s="15" t="str">
        <f>+Inputs!B146</f>
        <v>Maui system</v>
      </c>
      <c r="E161" s="63">
        <f>+Inputs!C146</f>
        <v>750</v>
      </c>
      <c r="F161" s="63">
        <f>+Inputs!D146</f>
        <v>4100</v>
      </c>
      <c r="G161" s="63">
        <f>+Inputs!E146</f>
        <v>250</v>
      </c>
      <c r="H161" s="63">
        <f>+Inputs!F146</f>
        <v>250</v>
      </c>
      <c r="I161" s="63">
        <f>+Inputs!G146</f>
        <v>250</v>
      </c>
      <c r="J161" s="73">
        <f>+Inputs!H146</f>
        <v>12600</v>
      </c>
    </row>
    <row r="162" spans="1:10" ht="15.75" thickBot="1" x14ac:dyDescent="0.3">
      <c r="D162" s="11" t="s">
        <v>48</v>
      </c>
      <c r="E162" s="69">
        <f>SUM(E160:E161)</f>
        <v>1500</v>
      </c>
      <c r="F162" s="69">
        <f t="shared" ref="F162:J162" si="0">SUM(F160:F161)</f>
        <v>6600</v>
      </c>
      <c r="G162" s="69">
        <f t="shared" si="0"/>
        <v>500</v>
      </c>
      <c r="H162" s="69">
        <f t="shared" si="0"/>
        <v>500</v>
      </c>
      <c r="I162" s="69">
        <f t="shared" si="0"/>
        <v>500</v>
      </c>
      <c r="J162" s="69">
        <f t="shared" si="0"/>
        <v>20249.91</v>
      </c>
    </row>
  </sheetData>
  <sheetProtection formatColumns="0" formatRows="0"/>
  <pageMargins left="0.70866141732283472" right="0.70866141732283472" top="0.74803149606299213" bottom="0.74803149606299213" header="0.31496062992125984" footer="0.31496062992125984"/>
  <pageSetup paperSize="9" scale="29" fitToHeight="0" orientation="portrait" r:id="rId1"/>
  <headerFooter>
    <oddFooter>&amp;L&amp;F&amp;C&amp;A&amp;R&amp;P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K353"/>
  <sheetViews>
    <sheetView showGridLines="0" view="pageBreakPreview" zoomScaleNormal="100" zoomScaleSheetLayoutView="100" workbookViewId="0"/>
  </sheetViews>
  <sheetFormatPr defaultRowHeight="15" x14ac:dyDescent="0.25"/>
  <cols>
    <col min="1" max="1" width="18.140625" customWidth="1"/>
    <col min="2" max="3" width="10.42578125" customWidth="1"/>
    <col min="4" max="4" width="10.28515625" bestFit="1" customWidth="1"/>
    <col min="38" max="38" width="2.7109375" customWidth="1"/>
  </cols>
  <sheetData>
    <row r="1" spans="1:37" ht="26.25" x14ac:dyDescent="0.4">
      <c r="A1" s="5" t="s">
        <v>102</v>
      </c>
      <c r="AI1" t="s">
        <v>269</v>
      </c>
      <c r="AJ1" t="s">
        <v>270</v>
      </c>
      <c r="AK1" t="s">
        <v>271</v>
      </c>
    </row>
    <row r="2" spans="1:37" x14ac:dyDescent="0.25">
      <c r="A2" s="1" t="s">
        <v>174</v>
      </c>
      <c r="B2" s="31">
        <v>2669578</v>
      </c>
      <c r="C2" s="31">
        <v>2756131</v>
      </c>
      <c r="D2" s="31">
        <v>2767474</v>
      </c>
    </row>
    <row r="3" spans="1:37" ht="23.25" x14ac:dyDescent="0.35">
      <c r="A3" s="6" t="s">
        <v>116</v>
      </c>
    </row>
    <row r="4" spans="1:37" ht="18.75" x14ac:dyDescent="0.3">
      <c r="A4" s="27" t="s">
        <v>101</v>
      </c>
      <c r="B4" s="1"/>
      <c r="Y4" s="31" t="s">
        <v>119</v>
      </c>
    </row>
    <row r="5" spans="1:37" x14ac:dyDescent="0.25">
      <c r="A5" s="25" t="s">
        <v>99</v>
      </c>
      <c r="B5" s="26" t="s">
        <v>100</v>
      </c>
      <c r="AI5" t="s">
        <v>249</v>
      </c>
      <c r="AJ5">
        <v>9.84</v>
      </c>
      <c r="AK5">
        <v>15.92</v>
      </c>
    </row>
    <row r="6" spans="1:37" x14ac:dyDescent="0.25">
      <c r="A6" s="23" t="s">
        <v>117</v>
      </c>
      <c r="B6" s="23" t="s">
        <v>121</v>
      </c>
    </row>
    <row r="7" spans="1:37" x14ac:dyDescent="0.25">
      <c r="A7" s="23" t="s">
        <v>127</v>
      </c>
      <c r="B7" s="23" t="s">
        <v>128</v>
      </c>
    </row>
    <row r="11" spans="1:37" ht="18.75" x14ac:dyDescent="0.3">
      <c r="A11" s="27" t="s">
        <v>118</v>
      </c>
    </row>
    <row r="12" spans="1:37" x14ac:dyDescent="0.25">
      <c r="A12" s="29"/>
      <c r="B12" s="26" t="str">
        <f>+Inputs!C153</f>
        <v>WACC Rate</v>
      </c>
      <c r="C12" s="26"/>
    </row>
    <row r="13" spans="1:37" x14ac:dyDescent="0.25">
      <c r="A13" s="30" t="str">
        <f>+Inputs!B154</f>
        <v>Change Component</v>
      </c>
      <c r="B13" s="26" t="str">
        <f>+Inputs!C154</f>
        <v>Cumulative</v>
      </c>
      <c r="C13" s="26" t="str">
        <f>+Inputs!D154</f>
        <v>Change</v>
      </c>
      <c r="I13" s="98"/>
      <c r="J13" s="98"/>
      <c r="K13" s="98"/>
    </row>
    <row r="14" spans="1:37" x14ac:dyDescent="0.25">
      <c r="A14" s="28" t="str">
        <f>+Inputs!B155</f>
        <v>2013 Vanilla WACC</v>
      </c>
      <c r="B14" s="89">
        <f>+Inputs!C155</f>
        <v>7.4353505423175092E-2</v>
      </c>
      <c r="C14" s="89">
        <f>+Inputs!D155</f>
        <v>0</v>
      </c>
      <c r="F14" s="98"/>
      <c r="G14" s="98"/>
      <c r="I14" s="98"/>
      <c r="J14" s="98"/>
      <c r="K14" s="98"/>
    </row>
    <row r="15" spans="1:37" x14ac:dyDescent="0.25">
      <c r="A15" s="28" t="str">
        <f>+Inputs!B156</f>
        <v>67th percentile</v>
      </c>
      <c r="B15" s="89">
        <f>+Inputs!C156</f>
        <v>7.1540872145692935E-2</v>
      </c>
      <c r="C15" s="89">
        <f>+Inputs!D156</f>
        <v>2.8126332774821572E-3</v>
      </c>
      <c r="F15" s="98"/>
      <c r="G15" s="98"/>
      <c r="I15" s="98"/>
      <c r="J15" s="98"/>
      <c r="K15" s="98"/>
    </row>
    <row r="16" spans="1:37" x14ac:dyDescent="0.25">
      <c r="A16" s="28" t="str">
        <f>+Inputs!B157</f>
        <v>WACC std error</v>
      </c>
      <c r="B16" s="89">
        <f>+Inputs!C157</f>
        <v>7.0872160000000003E-2</v>
      </c>
      <c r="C16" s="89">
        <f>+Inputs!D157</f>
        <v>6.687121456929318E-4</v>
      </c>
      <c r="F16" s="98"/>
      <c r="G16" s="98"/>
      <c r="I16" s="98"/>
      <c r="J16" s="98"/>
      <c r="K16" s="98"/>
    </row>
    <row r="17" spans="1:37" x14ac:dyDescent="0.25">
      <c r="A17" s="28" t="str">
        <f>+Inputs!B158</f>
        <v>Leverage</v>
      </c>
      <c r="B17" s="89">
        <f>+Inputs!C158</f>
        <v>7.0098880000000002E-2</v>
      </c>
      <c r="C17" s="89">
        <f>+Inputs!D158</f>
        <v>7.7328000000000119E-4</v>
      </c>
      <c r="F17" s="98"/>
      <c r="G17" s="98"/>
      <c r="I17" s="98"/>
      <c r="J17" s="98"/>
      <c r="K17" s="98"/>
    </row>
    <row r="18" spans="1:37" x14ac:dyDescent="0.25">
      <c r="A18" s="28" t="str">
        <f>+Inputs!B159</f>
        <v>Asset beta</v>
      </c>
      <c r="B18" s="89">
        <f>+Inputs!C159</f>
        <v>6.7256880000000005E-2</v>
      </c>
      <c r="C18" s="89">
        <f>+Inputs!D159</f>
        <v>2.8419999999999973E-3</v>
      </c>
      <c r="F18" s="98"/>
      <c r="G18" s="98"/>
      <c r="I18" s="98"/>
      <c r="J18" s="98"/>
      <c r="K18" s="98"/>
    </row>
    <row r="19" spans="1:37" x14ac:dyDescent="0.25">
      <c r="A19" s="28" t="str">
        <f>+Inputs!B160</f>
        <v>Debt issuance costs</v>
      </c>
      <c r="B19" s="89">
        <f>+Inputs!C160</f>
        <v>6.6626880000000013E-2</v>
      </c>
      <c r="C19" s="89">
        <f>+Inputs!D160</f>
        <v>6.2999999999999168E-4</v>
      </c>
      <c r="F19" s="98"/>
      <c r="G19" s="98"/>
      <c r="I19" s="98"/>
      <c r="J19" s="98"/>
      <c r="K19" s="98"/>
    </row>
    <row r="20" spans="1:37" x14ac:dyDescent="0.25">
      <c r="A20" s="28" t="str">
        <f>+Inputs!B161</f>
        <v>2012 Adjusted WACC</v>
      </c>
      <c r="B20" s="89">
        <f>+Inputs!C161</f>
        <v>6.6626880000000013E-2</v>
      </c>
      <c r="C20" s="89">
        <f>+Inputs!D161</f>
        <v>0</v>
      </c>
      <c r="F20" s="98"/>
      <c r="G20" s="98"/>
      <c r="I20" s="98"/>
      <c r="J20" s="98"/>
      <c r="K20" s="98"/>
    </row>
    <row r="21" spans="1:37" x14ac:dyDescent="0.25">
      <c r="A21" s="28" t="str">
        <f>+Inputs!B162</f>
        <v>RfR</v>
      </c>
      <c r="B21" s="89">
        <f>+Inputs!C162</f>
        <v>6.5537999999999999E-2</v>
      </c>
      <c r="C21" s="89">
        <f>+Inputs!D162</f>
        <v>1.0888800000000143E-3</v>
      </c>
      <c r="F21" s="98"/>
      <c r="G21" s="98"/>
      <c r="I21" s="98"/>
      <c r="J21" s="98"/>
      <c r="K21" s="98"/>
    </row>
    <row r="22" spans="1:37" x14ac:dyDescent="0.25">
      <c r="A22" s="28" t="str">
        <f>+Inputs!B163</f>
        <v>Debt premium</v>
      </c>
      <c r="B22" s="89">
        <f>+Inputs!C163</f>
        <v>6.411E-2</v>
      </c>
      <c r="C22" s="89">
        <f>+Inputs!D163</f>
        <v>1.4279999999999987E-3</v>
      </c>
      <c r="F22" s="98"/>
      <c r="G22" s="98"/>
      <c r="I22" s="98"/>
      <c r="J22" s="98"/>
      <c r="K22" s="98"/>
    </row>
    <row r="23" spans="1:37" x14ac:dyDescent="0.25">
      <c r="A23" s="28" t="str">
        <f>+Inputs!B164</f>
        <v>DPP Reset WACC</v>
      </c>
      <c r="B23" s="89">
        <f>+Inputs!C164</f>
        <v>6.411E-2</v>
      </c>
      <c r="C23" s="89">
        <f>+Inputs!D164</f>
        <v>0</v>
      </c>
      <c r="F23" s="98"/>
      <c r="G23" s="98"/>
      <c r="I23" s="98"/>
      <c r="J23" s="98"/>
      <c r="K23" s="98"/>
    </row>
    <row r="24" spans="1:37" x14ac:dyDescent="0.25">
      <c r="I24" s="98"/>
      <c r="J24" s="98"/>
      <c r="K24" s="98"/>
    </row>
    <row r="25" spans="1:37" ht="23.25" x14ac:dyDescent="0.35">
      <c r="A25" s="6" t="s">
        <v>120</v>
      </c>
    </row>
    <row r="26" spans="1:37" ht="18.75" x14ac:dyDescent="0.3">
      <c r="A26" s="27" t="s">
        <v>101</v>
      </c>
      <c r="B26" s="1"/>
      <c r="Y26" s="31" t="s">
        <v>119</v>
      </c>
      <c r="AI26" t="s">
        <v>250</v>
      </c>
      <c r="AJ26" s="98">
        <v>9.84</v>
      </c>
      <c r="AK26" s="98">
        <v>15.92</v>
      </c>
    </row>
    <row r="27" spans="1:37" x14ac:dyDescent="0.25">
      <c r="A27" s="25" t="s">
        <v>99</v>
      </c>
      <c r="B27" s="26" t="s">
        <v>100</v>
      </c>
    </row>
    <row r="28" spans="1:37" x14ac:dyDescent="0.25">
      <c r="A28" s="23" t="s">
        <v>121</v>
      </c>
      <c r="B28" s="23" t="s">
        <v>123</v>
      </c>
    </row>
    <row r="29" spans="1:37" x14ac:dyDescent="0.25">
      <c r="A29" s="23" t="s">
        <v>128</v>
      </c>
      <c r="B29" s="23" t="s">
        <v>129</v>
      </c>
    </row>
    <row r="30" spans="1:37" x14ac:dyDescent="0.25">
      <c r="A30" s="1"/>
    </row>
    <row r="31" spans="1:37" x14ac:dyDescent="0.25">
      <c r="A31" s="1"/>
    </row>
    <row r="32" spans="1:37" x14ac:dyDescent="0.25">
      <c r="A32" s="1"/>
    </row>
    <row r="33" spans="1:37" ht="18.75" x14ac:dyDescent="0.3">
      <c r="A33" s="27" t="s">
        <v>118</v>
      </c>
    </row>
    <row r="34" spans="1:37" ht="26.25" x14ac:dyDescent="0.25">
      <c r="A34" s="26"/>
      <c r="B34" s="32" t="str">
        <f>+Inputs!C167</f>
        <v>Final decision</v>
      </c>
      <c r="C34" s="26" t="str">
        <f>+Inputs!D167</f>
        <v>WACC at 7.44</v>
      </c>
    </row>
    <row r="35" spans="1:37" x14ac:dyDescent="0.25">
      <c r="A35" s="24" t="str">
        <f>+Inputs!B168</f>
        <v>GasNet</v>
      </c>
      <c r="B35" s="90">
        <f>+Inputs!C168</f>
        <v>-0.11820785457885341</v>
      </c>
      <c r="C35" s="90">
        <f>+Inputs!D168</f>
        <v>-5.9512333640067139E-2</v>
      </c>
    </row>
    <row r="36" spans="1:37" x14ac:dyDescent="0.25">
      <c r="A36" s="24" t="str">
        <f>+Inputs!B169</f>
        <v>Powerco</v>
      </c>
      <c r="B36" s="90">
        <f>+Inputs!C169</f>
        <v>-8.5480937198431306E-2</v>
      </c>
      <c r="C36" s="90">
        <f>+Inputs!D169</f>
        <v>-4.5382959260927835E-3</v>
      </c>
    </row>
    <row r="37" spans="1:37" x14ac:dyDescent="0.25">
      <c r="A37" s="24" t="str">
        <f>+Inputs!B170</f>
        <v>Vector</v>
      </c>
      <c r="B37" s="90">
        <f>+Inputs!C170</f>
        <v>-0.21088062494027981</v>
      </c>
      <c r="C37" s="90">
        <f>+Inputs!D170</f>
        <v>-0.12847200182218899</v>
      </c>
    </row>
    <row r="38" spans="1:37" x14ac:dyDescent="0.25">
      <c r="A38" s="24" t="str">
        <f>+Inputs!B171</f>
        <v>First Gas dist.</v>
      </c>
      <c r="B38" s="90">
        <f>+Inputs!C171</f>
        <v>-0.19774908138153235</v>
      </c>
      <c r="C38" s="90">
        <f>+Inputs!D171</f>
        <v>-0.13138813389495918</v>
      </c>
    </row>
    <row r="39" spans="1:37" x14ac:dyDescent="0.25">
      <c r="A39" s="24" t="str">
        <f>+Inputs!B172</f>
        <v>First Gas trans.</v>
      </c>
      <c r="B39" s="90">
        <f>+Inputs!C172</f>
        <v>-0.10054463423912063</v>
      </c>
      <c r="C39" s="90">
        <f>+Inputs!D172</f>
        <v>-2.5542965516842764E-2</v>
      </c>
    </row>
    <row r="40" spans="1:37" x14ac:dyDescent="0.25">
      <c r="A40" s="24" t="str">
        <f>+Inputs!B173</f>
        <v>Industry total</v>
      </c>
      <c r="B40" s="90">
        <f>+Inputs!C173</f>
        <v>-0.12941127819683085</v>
      </c>
      <c r="C40" s="90">
        <f>+Inputs!D173</f>
        <v>-5.2976310029774099E-2</v>
      </c>
    </row>
    <row r="44" spans="1:37" x14ac:dyDescent="0.25">
      <c r="A44" s="1"/>
      <c r="B44" s="1"/>
    </row>
    <row r="45" spans="1:37" ht="23.25" x14ac:dyDescent="0.35">
      <c r="A45" s="6" t="s">
        <v>239</v>
      </c>
      <c r="B45" s="1"/>
    </row>
    <row r="46" spans="1:37" ht="18.75" x14ac:dyDescent="0.3">
      <c r="A46" s="27" t="s">
        <v>101</v>
      </c>
      <c r="B46" s="1"/>
      <c r="Y46" s="31" t="s">
        <v>119</v>
      </c>
      <c r="AI46" t="s">
        <v>251</v>
      </c>
      <c r="AJ46" s="98">
        <v>9.84</v>
      </c>
      <c r="AK46" s="98">
        <v>15.92</v>
      </c>
    </row>
    <row r="47" spans="1:37" x14ac:dyDescent="0.25">
      <c r="A47" s="25" t="s">
        <v>99</v>
      </c>
      <c r="B47" s="26" t="s">
        <v>100</v>
      </c>
    </row>
    <row r="48" spans="1:37" x14ac:dyDescent="0.25">
      <c r="A48" s="23" t="s">
        <v>123</v>
      </c>
      <c r="B48" s="23" t="s">
        <v>282</v>
      </c>
    </row>
    <row r="49" spans="1:11" x14ac:dyDescent="0.25">
      <c r="A49" s="23" t="s">
        <v>129</v>
      </c>
      <c r="B49" s="23" t="s">
        <v>133</v>
      </c>
    </row>
    <row r="50" spans="1:11" x14ac:dyDescent="0.25">
      <c r="A50" s="1"/>
      <c r="B50" s="1"/>
    </row>
    <row r="51" spans="1:11" x14ac:dyDescent="0.25">
      <c r="A51" s="1"/>
      <c r="B51" s="1"/>
    </row>
    <row r="52" spans="1:11" x14ac:dyDescent="0.25">
      <c r="A52" s="1"/>
      <c r="B52" s="1"/>
    </row>
    <row r="53" spans="1:11" ht="18.75" x14ac:dyDescent="0.3">
      <c r="A53" s="27" t="s">
        <v>118</v>
      </c>
      <c r="B53" s="1"/>
    </row>
    <row r="54" spans="1:11" x14ac:dyDescent="0.25">
      <c r="A54" s="26"/>
      <c r="B54" s="25">
        <f>+Inputs!C176</f>
        <v>2013</v>
      </c>
      <c r="C54" s="25">
        <f>+Inputs!D176</f>
        <v>2014</v>
      </c>
      <c r="D54" s="25">
        <f>+Inputs!E176</f>
        <v>2015</v>
      </c>
      <c r="E54" s="25">
        <f>+Inputs!F176</f>
        <v>2016</v>
      </c>
      <c r="F54" s="25">
        <f>+Inputs!G176</f>
        <v>2017</v>
      </c>
      <c r="G54" s="25">
        <f>+Inputs!H176</f>
        <v>2018</v>
      </c>
      <c r="H54" s="25">
        <f>+Inputs!I176</f>
        <v>2019</v>
      </c>
      <c r="I54" s="25">
        <f>+Inputs!J176</f>
        <v>2020</v>
      </c>
      <c r="J54" s="25">
        <f>+Inputs!K176</f>
        <v>2021</v>
      </c>
      <c r="K54" s="25">
        <f>+Inputs!L176</f>
        <v>2022</v>
      </c>
    </row>
    <row r="55" spans="1:11" x14ac:dyDescent="0.25">
      <c r="A55" s="24" t="str">
        <f>+Inputs!B177</f>
        <v>Historic actuals</v>
      </c>
      <c r="B55" s="91">
        <f>+Inputs!C177</f>
        <v>76269.575531608352</v>
      </c>
      <c r="C55" s="91">
        <f>+Inputs!D177</f>
        <v>74188.159696335555</v>
      </c>
      <c r="D55" s="91">
        <f>+Inputs!E177</f>
        <v>74712.00349294921</v>
      </c>
      <c r="E55" s="91">
        <f>+Inputs!F177</f>
        <v>78684.786999999997</v>
      </c>
      <c r="F55" s="91">
        <f>+Inputs!G177</f>
        <v>0</v>
      </c>
      <c r="G55" s="91">
        <f>+Inputs!H177</f>
        <v>0</v>
      </c>
      <c r="H55" s="91">
        <f>+Inputs!I177</f>
        <v>0</v>
      </c>
      <c r="I55" s="91">
        <f>+Inputs!J177</f>
        <v>0</v>
      </c>
      <c r="J55" s="91">
        <f>+Inputs!K177</f>
        <v>0</v>
      </c>
      <c r="K55" s="91">
        <f>+Inputs!L177</f>
        <v>0</v>
      </c>
    </row>
    <row r="56" spans="1:11" x14ac:dyDescent="0.25">
      <c r="A56" s="24" t="str">
        <f>+Inputs!B178</f>
        <v>AMP forecast</v>
      </c>
      <c r="B56" s="91">
        <f>+Inputs!C178</f>
        <v>0</v>
      </c>
      <c r="C56" s="91">
        <f>+Inputs!D178</f>
        <v>0</v>
      </c>
      <c r="D56" s="91">
        <f>+Inputs!E178</f>
        <v>0</v>
      </c>
      <c r="E56" s="91">
        <f>+Inputs!F178</f>
        <v>0</v>
      </c>
      <c r="F56" s="91">
        <f>+Inputs!G178</f>
        <v>80415.417970499999</v>
      </c>
      <c r="G56" s="91">
        <f>+Inputs!H178</f>
        <v>79879.845454900002</v>
      </c>
      <c r="H56" s="91">
        <f>+Inputs!I178</f>
        <v>79523.296781900004</v>
      </c>
      <c r="I56" s="91">
        <f>+Inputs!J178</f>
        <v>78777.643956600004</v>
      </c>
      <c r="J56" s="91">
        <f>+Inputs!K178</f>
        <v>78973.336463200001</v>
      </c>
      <c r="K56" s="91">
        <f>+Inputs!L178</f>
        <v>78922.336247300002</v>
      </c>
    </row>
    <row r="57" spans="1:11" x14ac:dyDescent="0.25">
      <c r="A57" s="24" t="str">
        <f>+Inputs!B179</f>
        <v>2013 DPP allowance</v>
      </c>
      <c r="B57" s="91">
        <f>+Inputs!C179</f>
        <v>81868.757129073696</v>
      </c>
      <c r="C57" s="91">
        <f>+Inputs!D179</f>
        <v>82596.098698605871</v>
      </c>
      <c r="D57" s="91">
        <f>+Inputs!E179</f>
        <v>83251.234437812556</v>
      </c>
      <c r="E57" s="91">
        <f>+Inputs!F179</f>
        <v>83788.780546663082</v>
      </c>
      <c r="F57" s="91">
        <f>+Inputs!G179</f>
        <v>84188.659689446649</v>
      </c>
      <c r="G57" s="91"/>
      <c r="H57" s="91"/>
      <c r="I57" s="91"/>
      <c r="J57" s="91"/>
      <c r="K57" s="91"/>
    </row>
    <row r="58" spans="1:11" x14ac:dyDescent="0.25">
      <c r="A58" s="24" t="str">
        <f>+Inputs!B180</f>
        <v>2017 DPP allowance</v>
      </c>
      <c r="B58" s="91"/>
      <c r="C58" s="91"/>
      <c r="D58" s="91"/>
      <c r="E58" s="91"/>
      <c r="F58" s="91"/>
      <c r="G58" s="91">
        <f>+Inputs!H180</f>
        <v>79231.804402899987</v>
      </c>
      <c r="H58" s="91">
        <f>+Inputs!I180</f>
        <v>78729.336935962521</v>
      </c>
      <c r="I58" s="91">
        <f>+Inputs!J180</f>
        <v>78526.316897975004</v>
      </c>
      <c r="J58" s="91">
        <f>+Inputs!K180</f>
        <v>78289.703868074997</v>
      </c>
      <c r="K58" s="91">
        <f>+Inputs!L180</f>
        <v>78524.126899174997</v>
      </c>
    </row>
    <row r="65" spans="1:37" ht="23.25" x14ac:dyDescent="0.35">
      <c r="A65" s="6" t="s">
        <v>240</v>
      </c>
      <c r="B65" s="1"/>
    </row>
    <row r="66" spans="1:37" ht="18.75" x14ac:dyDescent="0.3">
      <c r="A66" s="27" t="s">
        <v>101</v>
      </c>
      <c r="B66" s="1"/>
      <c r="Y66" s="31" t="s">
        <v>119</v>
      </c>
    </row>
    <row r="67" spans="1:37" x14ac:dyDescent="0.25">
      <c r="A67" s="25" t="s">
        <v>99</v>
      </c>
      <c r="B67" s="26" t="s">
        <v>100</v>
      </c>
      <c r="AI67" t="s">
        <v>252</v>
      </c>
      <c r="AJ67" s="98">
        <v>9.84</v>
      </c>
      <c r="AK67" s="98">
        <v>15.92</v>
      </c>
    </row>
    <row r="68" spans="1:37" x14ac:dyDescent="0.25">
      <c r="A68" s="23" t="s">
        <v>133</v>
      </c>
      <c r="B68" s="23" t="s">
        <v>244</v>
      </c>
    </row>
    <row r="69" spans="1:37" x14ac:dyDescent="0.25">
      <c r="C69" s="1"/>
      <c r="D69" s="1"/>
      <c r="E69" s="1"/>
      <c r="F69" s="1"/>
      <c r="G69" s="1"/>
      <c r="H69" s="1"/>
      <c r="I69" s="1"/>
      <c r="J69" s="1"/>
      <c r="K69" s="1"/>
    </row>
    <row r="70" spans="1:37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37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37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37" ht="18.75" x14ac:dyDescent="0.3">
      <c r="A73" s="27" t="s">
        <v>118</v>
      </c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37" x14ac:dyDescent="0.25">
      <c r="A74" s="26"/>
      <c r="B74" s="26">
        <f>+Inputs!C183</f>
        <v>2013</v>
      </c>
      <c r="C74" s="26">
        <f>+Inputs!D183</f>
        <v>2014</v>
      </c>
      <c r="D74" s="26">
        <f>+Inputs!E183</f>
        <v>2015</v>
      </c>
      <c r="E74" s="26">
        <f>+Inputs!F183</f>
        <v>2016</v>
      </c>
      <c r="F74" s="26">
        <f>+Inputs!G183</f>
        <v>2017</v>
      </c>
      <c r="G74" s="26">
        <f>+Inputs!H183</f>
        <v>2018</v>
      </c>
      <c r="H74" s="26">
        <f>+Inputs!I183</f>
        <v>2019</v>
      </c>
      <c r="I74" s="26">
        <f>+Inputs!J183</f>
        <v>2020</v>
      </c>
      <c r="J74" s="26">
        <f>+Inputs!K183</f>
        <v>2021</v>
      </c>
      <c r="K74" s="26">
        <f>+Inputs!L183</f>
        <v>2022</v>
      </c>
    </row>
    <row r="75" spans="1:37" x14ac:dyDescent="0.25">
      <c r="A75" s="24" t="str">
        <f>+Inputs!B184</f>
        <v>Historic actuals</v>
      </c>
      <c r="B75" s="91">
        <f>+Inputs!C184</f>
        <v>49627.244975356261</v>
      </c>
      <c r="C75" s="91">
        <f>+Inputs!D184</f>
        <v>56794.143394481907</v>
      </c>
      <c r="D75" s="91">
        <f>+Inputs!E184</f>
        <v>54352.819329523219</v>
      </c>
      <c r="E75" s="91">
        <f>+Inputs!F184</f>
        <v>54372.643859711476</v>
      </c>
      <c r="F75" s="91">
        <f>+Inputs!G184</f>
        <v>0</v>
      </c>
      <c r="G75" s="91">
        <f>+Inputs!H184</f>
        <v>0</v>
      </c>
      <c r="H75" s="91">
        <f>+Inputs!I184</f>
        <v>0</v>
      </c>
      <c r="I75" s="91">
        <f>+Inputs!J184</f>
        <v>0</v>
      </c>
      <c r="J75" s="91">
        <f>+Inputs!K184</f>
        <v>0</v>
      </c>
      <c r="K75" s="91">
        <f>+Inputs!L184</f>
        <v>0</v>
      </c>
    </row>
    <row r="76" spans="1:37" x14ac:dyDescent="0.25">
      <c r="A76" s="24" t="str">
        <f>+Inputs!B185</f>
        <v>AMP forecast</v>
      </c>
      <c r="B76" s="91">
        <f>+Inputs!C185</f>
        <v>0</v>
      </c>
      <c r="C76" s="91">
        <f>+Inputs!D185</f>
        <v>0</v>
      </c>
      <c r="D76" s="91">
        <f>+Inputs!E185</f>
        <v>0</v>
      </c>
      <c r="E76" s="91">
        <f>+Inputs!F185</f>
        <v>0</v>
      </c>
      <c r="F76" s="91">
        <f>+Inputs!G185</f>
        <v>84275.287772776966</v>
      </c>
      <c r="G76" s="91">
        <f>+Inputs!H185</f>
        <v>91894.146603488276</v>
      </c>
      <c r="H76" s="91">
        <f>+Inputs!I185</f>
        <v>68559.133423962194</v>
      </c>
      <c r="I76" s="91">
        <f>+Inputs!J185</f>
        <v>64766.663233179162</v>
      </c>
      <c r="J76" s="91">
        <f>+Inputs!K185</f>
        <v>65739.476419882441</v>
      </c>
      <c r="K76" s="91">
        <f>+Inputs!L185</f>
        <v>80565.027021526141</v>
      </c>
    </row>
    <row r="77" spans="1:37" x14ac:dyDescent="0.25">
      <c r="A77" s="24" t="str">
        <f>+Inputs!B186</f>
        <v>2013 DPP allowance</v>
      </c>
      <c r="B77" s="91">
        <f>+Inputs!C186</f>
        <v>58708.01720589913</v>
      </c>
      <c r="C77" s="91">
        <f>+Inputs!D186</f>
        <v>63482.191963772282</v>
      </c>
      <c r="D77" s="91">
        <f>+Inputs!E186</f>
        <v>42959.711321999137</v>
      </c>
      <c r="E77" s="91">
        <f>+Inputs!F186</f>
        <v>38745.711800699697</v>
      </c>
      <c r="F77" s="91">
        <f>+Inputs!G186</f>
        <v>38522.601420917999</v>
      </c>
      <c r="G77" s="91"/>
      <c r="H77" s="91"/>
      <c r="I77" s="91"/>
      <c r="J77" s="91"/>
      <c r="K77" s="91"/>
    </row>
    <row r="78" spans="1:37" x14ac:dyDescent="0.25">
      <c r="A78" s="24" t="str">
        <f>+Inputs!B187</f>
        <v>2017 DPP allowance</v>
      </c>
      <c r="B78" s="91"/>
      <c r="C78" s="91"/>
      <c r="D78" s="91"/>
      <c r="E78" s="91"/>
      <c r="F78" s="91"/>
      <c r="G78" s="91">
        <f>+Inputs!H187</f>
        <v>82660.068581188621</v>
      </c>
      <c r="H78" s="91">
        <f>+Inputs!I187</f>
        <v>71574.975055859832</v>
      </c>
      <c r="I78" s="91">
        <f>+Inputs!J187</f>
        <v>65264.150663590503</v>
      </c>
      <c r="J78" s="91">
        <f>+Inputs!K187</f>
        <v>65157.475987080979</v>
      </c>
      <c r="K78" s="91">
        <f>+Inputs!L187</f>
        <v>60731.150053874495</v>
      </c>
    </row>
    <row r="85" spans="1:37" ht="23.25" x14ac:dyDescent="0.35">
      <c r="A85" s="6" t="s">
        <v>132</v>
      </c>
      <c r="B85" s="1"/>
    </row>
    <row r="86" spans="1:37" ht="18.75" x14ac:dyDescent="0.3">
      <c r="A86" s="27" t="s">
        <v>101</v>
      </c>
      <c r="B86" s="1"/>
      <c r="Y86" s="31" t="s">
        <v>119</v>
      </c>
      <c r="AI86" t="s">
        <v>253</v>
      </c>
      <c r="AJ86" s="98">
        <v>9.84</v>
      </c>
      <c r="AK86" s="98">
        <v>15.92</v>
      </c>
    </row>
    <row r="87" spans="1:37" x14ac:dyDescent="0.25">
      <c r="A87" s="25" t="s">
        <v>99</v>
      </c>
      <c r="B87" s="26" t="s">
        <v>100</v>
      </c>
    </row>
    <row r="88" spans="1:37" x14ac:dyDescent="0.25">
      <c r="A88" s="23" t="s">
        <v>244</v>
      </c>
      <c r="B88" s="23" t="s">
        <v>245</v>
      </c>
    </row>
    <row r="89" spans="1:37" x14ac:dyDescent="0.25">
      <c r="A89" s="1"/>
      <c r="B89" s="1"/>
    </row>
    <row r="90" spans="1:37" x14ac:dyDescent="0.25">
      <c r="A90" s="1"/>
      <c r="B90" s="1"/>
    </row>
    <row r="91" spans="1:37" ht="18.75" x14ac:dyDescent="0.3">
      <c r="A91" s="27" t="s">
        <v>118</v>
      </c>
      <c r="B91" s="1"/>
    </row>
    <row r="92" spans="1:37" ht="26.25" x14ac:dyDescent="0.25">
      <c r="A92" s="26"/>
      <c r="B92" s="26" t="str">
        <f>+Inputs!C190</f>
        <v>Fall-back</v>
      </c>
      <c r="C92" s="32" t="str">
        <f>+Inputs!D190</f>
        <v>Final decision</v>
      </c>
      <c r="D92" s="26" t="str">
        <f>+Inputs!E190</f>
        <v>AMP forecasts</v>
      </c>
    </row>
    <row r="93" spans="1:37" x14ac:dyDescent="0.25">
      <c r="A93" s="24" t="str">
        <f>+Inputs!B191</f>
        <v>GasNet</v>
      </c>
      <c r="B93" s="89">
        <f>+Inputs!C191</f>
        <v>-0.12388022720781999</v>
      </c>
      <c r="C93" s="89">
        <f>+Inputs!D191</f>
        <v>-0.11820785457885341</v>
      </c>
      <c r="D93" s="89">
        <f>+Inputs!E191</f>
        <v>-0.11517162703872352</v>
      </c>
    </row>
    <row r="94" spans="1:37" x14ac:dyDescent="0.25">
      <c r="A94" s="24" t="str">
        <f>+Inputs!B192</f>
        <v>Powerco</v>
      </c>
      <c r="B94" s="89">
        <f>+Inputs!C192</f>
        <v>-0.10952236714368513</v>
      </c>
      <c r="C94" s="89">
        <f>+Inputs!D192</f>
        <v>-8.5480937198431306E-2</v>
      </c>
      <c r="D94" s="89">
        <f>+Inputs!E192</f>
        <v>-8.5480937198431306E-2</v>
      </c>
    </row>
    <row r="95" spans="1:37" x14ac:dyDescent="0.25">
      <c r="A95" s="24" t="str">
        <f>+Inputs!B193</f>
        <v>Vector</v>
      </c>
      <c r="B95" s="89">
        <f>+Inputs!C193</f>
        <v>-0.22517294290115131</v>
      </c>
      <c r="C95" s="89">
        <f>+Inputs!D193</f>
        <v>-0.21088062494027981</v>
      </c>
      <c r="D95" s="89">
        <f>+Inputs!E193</f>
        <v>-0.20035322542422374</v>
      </c>
    </row>
    <row r="96" spans="1:37" x14ac:dyDescent="0.25">
      <c r="A96" s="24" t="str">
        <f>+Inputs!B194</f>
        <v>First Gas dist.</v>
      </c>
      <c r="B96" s="89">
        <f>+Inputs!C194</f>
        <v>-0.2504936043823458</v>
      </c>
      <c r="C96" s="89">
        <f>+Inputs!D194</f>
        <v>-0.19774908138153235</v>
      </c>
      <c r="D96" s="89">
        <f>+Inputs!E194</f>
        <v>-0.19774908138153235</v>
      </c>
    </row>
    <row r="97" spans="1:37" x14ac:dyDescent="0.25">
      <c r="A97" s="24" t="str">
        <f>+Inputs!B195</f>
        <v>First Gas trans.</v>
      </c>
      <c r="B97" s="89">
        <f>+Inputs!C195</f>
        <v>-0.19731838748096597</v>
      </c>
      <c r="C97" s="89">
        <f>+Inputs!D195</f>
        <v>-0.10054463423912063</v>
      </c>
      <c r="D97" s="89">
        <f>+Inputs!E195</f>
        <v>-9.6883996322498112E-2</v>
      </c>
    </row>
    <row r="98" spans="1:37" x14ac:dyDescent="0.25">
      <c r="A98" s="24" t="str">
        <f>+Inputs!B196</f>
        <v>Industry total</v>
      </c>
      <c r="B98" s="89">
        <f>+Inputs!C196</f>
        <v>-0.19024209729721386</v>
      </c>
      <c r="C98" s="89">
        <f>+Inputs!D196</f>
        <v>-0.12941127819683085</v>
      </c>
      <c r="D98" s="89">
        <f>+Inputs!E196</f>
        <v>-0.12546567103944584</v>
      </c>
    </row>
    <row r="101" spans="1:37" ht="23.25" x14ac:dyDescent="0.35">
      <c r="A101" s="6" t="s">
        <v>135</v>
      </c>
      <c r="B101" s="1"/>
    </row>
    <row r="102" spans="1:37" ht="18.75" x14ac:dyDescent="0.3">
      <c r="A102" s="27" t="s">
        <v>101</v>
      </c>
      <c r="B102" s="1"/>
      <c r="Y102" s="31" t="s">
        <v>119</v>
      </c>
    </row>
    <row r="103" spans="1:37" x14ac:dyDescent="0.25">
      <c r="A103" s="25" t="s">
        <v>99</v>
      </c>
      <c r="B103" s="26" t="s">
        <v>100</v>
      </c>
      <c r="AI103" t="s">
        <v>254</v>
      </c>
      <c r="AJ103" s="98">
        <v>9.84</v>
      </c>
      <c r="AK103" s="98">
        <v>15.92</v>
      </c>
    </row>
    <row r="104" spans="1:37" x14ac:dyDescent="0.25">
      <c r="A104" s="23" t="s">
        <v>245</v>
      </c>
      <c r="B104" s="23" t="s">
        <v>283</v>
      </c>
    </row>
    <row r="105" spans="1:37" x14ac:dyDescent="0.25">
      <c r="A105" s="1"/>
      <c r="B105" s="1"/>
    </row>
    <row r="106" spans="1:37" x14ac:dyDescent="0.25">
      <c r="A106" s="1"/>
      <c r="B106" s="1"/>
    </row>
    <row r="107" spans="1:37" x14ac:dyDescent="0.25">
      <c r="A107" s="1"/>
      <c r="B107" s="1"/>
    </row>
    <row r="108" spans="1:37" x14ac:dyDescent="0.25">
      <c r="A108" s="1"/>
      <c r="B108" s="1"/>
    </row>
    <row r="109" spans="1:37" ht="18.75" x14ac:dyDescent="0.3">
      <c r="A109" s="27" t="s">
        <v>118</v>
      </c>
      <c r="B109" s="1"/>
    </row>
    <row r="110" spans="1:37" x14ac:dyDescent="0.25">
      <c r="A110" s="26"/>
      <c r="B110" s="26">
        <f>+Inputs!C199</f>
        <v>2013</v>
      </c>
      <c r="C110" s="26">
        <f>+Inputs!D199</f>
        <v>2014</v>
      </c>
      <c r="D110" s="26">
        <f>+Inputs!E199</f>
        <v>2015</v>
      </c>
      <c r="E110" s="26">
        <f>+Inputs!F199</f>
        <v>2016</v>
      </c>
      <c r="F110" s="26">
        <f>+Inputs!G199</f>
        <v>2017</v>
      </c>
      <c r="G110" s="26">
        <f>+Inputs!H199</f>
        <v>2018</v>
      </c>
      <c r="H110" s="26">
        <f>+Inputs!I199</f>
        <v>2019</v>
      </c>
      <c r="I110" s="26">
        <f>+Inputs!J199</f>
        <v>2020</v>
      </c>
      <c r="J110" s="26">
        <f>+Inputs!K199</f>
        <v>2021</v>
      </c>
      <c r="K110" s="26">
        <f>+Inputs!L199</f>
        <v>2022</v>
      </c>
    </row>
    <row r="111" spans="1:37" x14ac:dyDescent="0.25">
      <c r="A111" s="24" t="str">
        <f>+Inputs!B200</f>
        <v>GasNet</v>
      </c>
      <c r="B111" s="89">
        <f>+Inputs!C200</f>
        <v>-5.2848619996040966E-3</v>
      </c>
      <c r="C111" s="89">
        <f>+Inputs!D200</f>
        <v>-5.2848619996040966E-3</v>
      </c>
      <c r="D111" s="89">
        <f>+Inputs!E200</f>
        <v>-5.2848619996040966E-3</v>
      </c>
      <c r="E111" s="89">
        <f>+Inputs!F200</f>
        <v>-5.2848619996040966E-3</v>
      </c>
      <c r="F111" s="89">
        <f>+Inputs!G200</f>
        <v>-4.5903216328345318E-3</v>
      </c>
      <c r="G111" s="89">
        <f>+Inputs!H200</f>
        <v>-4.5152279509290943E-3</v>
      </c>
      <c r="H111" s="89">
        <f>+Inputs!I200</f>
        <v>-4.1252484302279875E-3</v>
      </c>
      <c r="I111" s="89">
        <f>+Inputs!J200</f>
        <v>-4.2031976361316782E-3</v>
      </c>
      <c r="J111" s="89">
        <f>+Inputs!K200</f>
        <v>-4.2803526112091973E-3</v>
      </c>
      <c r="K111" s="89">
        <f>+Inputs!L200</f>
        <v>-4.3566940793967439E-3</v>
      </c>
    </row>
    <row r="112" spans="1:37" x14ac:dyDescent="0.25">
      <c r="A112" s="24" t="str">
        <f>+Inputs!B201</f>
        <v>Powerco</v>
      </c>
      <c r="B112" s="89">
        <f>+Inputs!C201</f>
        <v>7.8446735614526504E-4</v>
      </c>
      <c r="C112" s="89">
        <f>+Inputs!D201</f>
        <v>7.8446735614526504E-4</v>
      </c>
      <c r="D112" s="89">
        <f>+Inputs!E201</f>
        <v>7.8446735614526504E-4</v>
      </c>
      <c r="E112" s="89">
        <f>+Inputs!F201</f>
        <v>7.8446735614526504E-4</v>
      </c>
      <c r="F112" s="89">
        <f>+Inputs!G201</f>
        <v>4.1285587424882593E-3</v>
      </c>
      <c r="G112" s="89">
        <f>+Inputs!H201</f>
        <v>4.0115623138651359E-3</v>
      </c>
      <c r="H112" s="89">
        <f>+Inputs!I201</f>
        <v>3.3351724964697182E-3</v>
      </c>
      <c r="I112" s="89">
        <f>+Inputs!J201</f>
        <v>3.2266734052975709E-3</v>
      </c>
      <c r="J112" s="89">
        <f>+Inputs!K201</f>
        <v>3.1203870134423111E-3</v>
      </c>
      <c r="K112" s="89">
        <f>+Inputs!L201</f>
        <v>3.0162794952865359E-3</v>
      </c>
    </row>
    <row r="113" spans="1:37" x14ac:dyDescent="0.25">
      <c r="A113" s="24" t="str">
        <f>+Inputs!B202</f>
        <v>Vector</v>
      </c>
      <c r="B113" s="89">
        <f>+Inputs!C202</f>
        <v>5.4860029249341269E-3</v>
      </c>
      <c r="C113" s="89">
        <f>+Inputs!D202</f>
        <v>5.4860029249341269E-3</v>
      </c>
      <c r="D113" s="89">
        <f>+Inputs!E202</f>
        <v>5.4860029249341269E-3</v>
      </c>
      <c r="E113" s="89">
        <f>+Inputs!F202</f>
        <v>5.4860029249341269E-3</v>
      </c>
      <c r="F113" s="89">
        <f>+Inputs!G202</f>
        <v>2.0118869174267869E-2</v>
      </c>
      <c r="G113" s="89">
        <f>+Inputs!H202</f>
        <v>1.9620692223502691E-2</v>
      </c>
      <c r="H113" s="89">
        <f>+Inputs!I202</f>
        <v>1.8697024459209788E-2</v>
      </c>
      <c r="I113" s="89">
        <f>+Inputs!J202</f>
        <v>1.8455361521860364E-2</v>
      </c>
      <c r="J113" s="89">
        <f>+Inputs!K202</f>
        <v>1.8225381938143635E-2</v>
      </c>
      <c r="K113" s="89">
        <f>+Inputs!L202</f>
        <v>1.8006125587536611E-2</v>
      </c>
    </row>
    <row r="114" spans="1:37" x14ac:dyDescent="0.25">
      <c r="A114" s="24" t="str">
        <f>+Inputs!B203</f>
        <v>First Gas</v>
      </c>
      <c r="B114" s="89">
        <f>+Inputs!C203</f>
        <v>5.4860029249341269E-3</v>
      </c>
      <c r="C114" s="89">
        <f>+Inputs!D203</f>
        <v>5.4860029249341269E-3</v>
      </c>
      <c r="D114" s="89">
        <f>+Inputs!E203</f>
        <v>5.4860029249341269E-3</v>
      </c>
      <c r="E114" s="89">
        <f>+Inputs!F203</f>
        <v>5.4860029249341269E-3</v>
      </c>
      <c r="F114" s="89">
        <f>+Inputs!G203</f>
        <v>9.6390607400597267E-3</v>
      </c>
      <c r="G114" s="89">
        <f>+Inputs!H203</f>
        <v>9.4824853358569019E-3</v>
      </c>
      <c r="H114" s="89">
        <f>+Inputs!I203</f>
        <v>9.2259597474951757E-3</v>
      </c>
      <c r="I114" s="89">
        <f>+Inputs!J203</f>
        <v>9.1141915393193398E-3</v>
      </c>
      <c r="J114" s="89">
        <f>+Inputs!K203</f>
        <v>9.0048596132123251E-3</v>
      </c>
      <c r="K114" s="89">
        <f>+Inputs!L203</f>
        <v>8.897871403114788E-3</v>
      </c>
    </row>
    <row r="122" spans="1:37" ht="23.25" x14ac:dyDescent="0.35">
      <c r="A122" s="6" t="s">
        <v>137</v>
      </c>
      <c r="B122" s="1"/>
    </row>
    <row r="123" spans="1:37" ht="18.75" x14ac:dyDescent="0.3">
      <c r="A123" s="27" t="s">
        <v>101</v>
      </c>
      <c r="B123" s="1"/>
      <c r="Y123" s="31" t="s">
        <v>119</v>
      </c>
    </row>
    <row r="124" spans="1:37" x14ac:dyDescent="0.25">
      <c r="A124" s="25" t="s">
        <v>99</v>
      </c>
      <c r="B124" s="26" t="s">
        <v>100</v>
      </c>
      <c r="AI124" t="s">
        <v>255</v>
      </c>
      <c r="AJ124" s="98">
        <v>9.84</v>
      </c>
      <c r="AK124" s="98">
        <v>15.92</v>
      </c>
    </row>
    <row r="125" spans="1:37" x14ac:dyDescent="0.25">
      <c r="A125" s="23" t="s">
        <v>136</v>
      </c>
      <c r="B125" s="23" t="s">
        <v>136</v>
      </c>
    </row>
    <row r="126" spans="1:37" x14ac:dyDescent="0.25">
      <c r="A126" s="1"/>
      <c r="B126" s="1"/>
    </row>
    <row r="128" spans="1:37" ht="18.75" x14ac:dyDescent="0.3">
      <c r="A128" s="27" t="s">
        <v>118</v>
      </c>
      <c r="B128" s="1"/>
    </row>
    <row r="129" spans="1:37" x14ac:dyDescent="0.25">
      <c r="A129" s="26"/>
      <c r="B129" s="26" t="str">
        <f>+Inputs!C206</f>
        <v>Powerco</v>
      </c>
      <c r="C129" s="26" t="str">
        <f>+Inputs!D206</f>
        <v>GasNet</v>
      </c>
      <c r="D129" s="26" t="str">
        <f>+Inputs!E206</f>
        <v>First Gas</v>
      </c>
      <c r="E129" s="26" t="str">
        <f>+Inputs!F206</f>
        <v>Vector</v>
      </c>
    </row>
    <row r="130" spans="1:37" x14ac:dyDescent="0.25">
      <c r="A130" s="24" t="str">
        <f>+Inputs!B207</f>
        <v>Residential</v>
      </c>
      <c r="B130" s="92">
        <f>+Inputs!C207</f>
        <v>0.71677900104757575</v>
      </c>
      <c r="C130" s="92">
        <f>+Inputs!D207</f>
        <v>0.75478186116483992</v>
      </c>
      <c r="D130" s="92">
        <f>+Inputs!E207</f>
        <v>0.61219521619846207</v>
      </c>
      <c r="E130" s="92">
        <f>+Inputs!F207</f>
        <v>0.55257961233919362</v>
      </c>
    </row>
    <row r="131" spans="1:37" x14ac:dyDescent="0.25">
      <c r="A131" s="24" t="str">
        <f>+Inputs!B208</f>
        <v>Commercial</v>
      </c>
      <c r="B131" s="92">
        <f>+Inputs!C208</f>
        <v>0.20095665408258059</v>
      </c>
      <c r="C131" s="92">
        <f>+Inputs!D208</f>
        <v>0.1702127659574468</v>
      </c>
      <c r="D131" s="92">
        <f>+Inputs!E208</f>
        <v>0.2541442868735268</v>
      </c>
      <c r="E131" s="92">
        <f>+Inputs!F208</f>
        <v>0.25065664602465537</v>
      </c>
    </row>
    <row r="132" spans="1:37" x14ac:dyDescent="0.25">
      <c r="A132" s="24" t="str">
        <f>+Inputs!B209</f>
        <v>Industrial</v>
      </c>
      <c r="B132" s="92">
        <f>+Inputs!C209</f>
        <v>8.2264344869843659E-2</v>
      </c>
      <c r="C132" s="92">
        <f>+Inputs!D209</f>
        <v>7.5005372877713306E-2</v>
      </c>
      <c r="D132" s="92">
        <f>+Inputs!E209</f>
        <v>0.13366049692801113</v>
      </c>
      <c r="E132" s="92">
        <f>+Inputs!F209</f>
        <v>0.19676374163615101</v>
      </c>
    </row>
    <row r="136" spans="1:37" ht="23.25" x14ac:dyDescent="0.35">
      <c r="A136" s="6" t="s">
        <v>144</v>
      </c>
      <c r="B136" s="1"/>
      <c r="C136" s="1"/>
    </row>
    <row r="137" spans="1:37" ht="18.75" x14ac:dyDescent="0.3">
      <c r="A137" s="27" t="s">
        <v>101</v>
      </c>
      <c r="B137" s="1"/>
      <c r="C137" s="1"/>
      <c r="Y137" s="31" t="s">
        <v>119</v>
      </c>
    </row>
    <row r="138" spans="1:37" x14ac:dyDescent="0.25">
      <c r="A138" s="25" t="s">
        <v>99</v>
      </c>
      <c r="B138" s="26" t="s">
        <v>100</v>
      </c>
      <c r="C138" s="1"/>
      <c r="AI138" t="s">
        <v>256</v>
      </c>
      <c r="AJ138" s="98">
        <v>9.84</v>
      </c>
      <c r="AK138" s="98">
        <v>15.92</v>
      </c>
    </row>
    <row r="139" spans="1:37" x14ac:dyDescent="0.25">
      <c r="A139" s="23" t="s">
        <v>145</v>
      </c>
      <c r="B139" s="23" t="s">
        <v>145</v>
      </c>
      <c r="C139" s="1"/>
    </row>
    <row r="140" spans="1:37" x14ac:dyDescent="0.25">
      <c r="A140" s="1"/>
      <c r="B140" s="1"/>
      <c r="C140" s="1"/>
    </row>
    <row r="141" spans="1:37" x14ac:dyDescent="0.25">
      <c r="A141" s="1"/>
      <c r="B141" s="1"/>
      <c r="C141" s="1"/>
    </row>
    <row r="142" spans="1:37" ht="18.75" x14ac:dyDescent="0.3">
      <c r="A142" s="27" t="s">
        <v>118</v>
      </c>
    </row>
    <row r="143" spans="1:37" x14ac:dyDescent="0.25">
      <c r="A143" s="26"/>
      <c r="B143" s="26" t="str">
        <f>+Inputs!C212</f>
        <v>Powerco</v>
      </c>
      <c r="C143" s="26" t="str">
        <f>+Inputs!D212</f>
        <v>GasNet</v>
      </c>
      <c r="D143" s="26" t="str">
        <f>+Inputs!E212</f>
        <v>First Gas</v>
      </c>
      <c r="E143" s="26" t="str">
        <f>+Inputs!F212</f>
        <v>Vector</v>
      </c>
    </row>
    <row r="144" spans="1:37" x14ac:dyDescent="0.25">
      <c r="A144" s="24" t="str">
        <f>+Inputs!B213</f>
        <v>Connection</v>
      </c>
      <c r="B144" s="92">
        <f>+Inputs!C213</f>
        <v>0.45301125082726673</v>
      </c>
      <c r="C144" s="92">
        <f>+Inputs!D213</f>
        <v>0.50683371298405466</v>
      </c>
      <c r="D144" s="92">
        <f>+Inputs!E213</f>
        <v>0.44069936249447705</v>
      </c>
      <c r="E144" s="92">
        <f>+Inputs!F213</f>
        <v>0.41454444521546041</v>
      </c>
    </row>
    <row r="145" spans="1:37" x14ac:dyDescent="0.25">
      <c r="A145" s="24" t="str">
        <f>+Inputs!B214</f>
        <v>Quantity of Gas</v>
      </c>
      <c r="B145" s="92">
        <f>+Inputs!C214</f>
        <v>0.54698874917273332</v>
      </c>
      <c r="C145" s="92">
        <f>+Inputs!D214</f>
        <v>0.49316628701594534</v>
      </c>
      <c r="D145" s="92">
        <f>+Inputs!E214</f>
        <v>0.55930063750552295</v>
      </c>
      <c r="E145" s="92">
        <f>+Inputs!F214</f>
        <v>0.58545555478453959</v>
      </c>
    </row>
    <row r="151" spans="1:37" ht="23.25" x14ac:dyDescent="0.35">
      <c r="A151" s="6" t="s">
        <v>149</v>
      </c>
      <c r="B151" s="1"/>
      <c r="C151" s="1"/>
      <c r="D151" s="1"/>
      <c r="E151" s="1"/>
      <c r="F151" s="1"/>
      <c r="G151" s="1"/>
      <c r="H151" s="1"/>
      <c r="I151" s="1"/>
      <c r="J151" s="1"/>
    </row>
    <row r="152" spans="1:37" ht="18.75" x14ac:dyDescent="0.3">
      <c r="A152" s="27" t="s">
        <v>101</v>
      </c>
      <c r="B152" s="1"/>
      <c r="C152" s="1"/>
      <c r="D152" s="1"/>
      <c r="E152" s="1"/>
      <c r="F152" s="1"/>
      <c r="G152" s="1"/>
      <c r="H152" s="1"/>
      <c r="I152" s="1"/>
      <c r="J152" s="1"/>
    </row>
    <row r="153" spans="1:37" x14ac:dyDescent="0.25">
      <c r="A153" s="25" t="s">
        <v>99</v>
      </c>
      <c r="B153" s="26" t="s">
        <v>100</v>
      </c>
      <c r="C153" s="1"/>
      <c r="D153" s="1"/>
      <c r="E153" s="1"/>
      <c r="F153" s="1"/>
      <c r="G153" s="1"/>
      <c r="H153" s="1"/>
      <c r="I153" s="1"/>
      <c r="J153" s="1"/>
      <c r="AI153" t="s">
        <v>257</v>
      </c>
      <c r="AJ153" s="98">
        <v>9.84</v>
      </c>
      <c r="AK153" s="98">
        <v>15.92</v>
      </c>
    </row>
    <row r="154" spans="1:37" x14ac:dyDescent="0.25">
      <c r="A154" s="23" t="s">
        <v>146</v>
      </c>
      <c r="B154" s="23" t="s">
        <v>146</v>
      </c>
      <c r="C154" s="1"/>
      <c r="D154" s="1"/>
      <c r="E154" s="1"/>
      <c r="F154" s="1"/>
      <c r="G154" s="1"/>
      <c r="H154" s="1"/>
      <c r="I154" s="1"/>
      <c r="J154" s="1"/>
    </row>
    <row r="155" spans="1:37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37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37" ht="18.75" x14ac:dyDescent="0.3">
      <c r="A157" s="27" t="s">
        <v>118</v>
      </c>
      <c r="B157" s="1"/>
      <c r="C157" s="1"/>
      <c r="D157" s="1"/>
      <c r="E157" s="1"/>
      <c r="F157" s="1"/>
      <c r="G157" s="1"/>
      <c r="H157" s="1"/>
      <c r="I157" s="1"/>
      <c r="J157" s="1"/>
    </row>
    <row r="158" spans="1:37" x14ac:dyDescent="0.25">
      <c r="A158" s="26"/>
      <c r="B158" s="26" t="str">
        <f>+Inputs!C217</f>
        <v>Powerco</v>
      </c>
      <c r="C158" s="26" t="str">
        <f>+Inputs!D217</f>
        <v>GasNet</v>
      </c>
      <c r="D158" s="26" t="str">
        <f>+Inputs!E217</f>
        <v>First Gas</v>
      </c>
      <c r="E158" s="26" t="str">
        <f>+Inputs!F217</f>
        <v>Vector</v>
      </c>
      <c r="F158" s="1"/>
      <c r="G158" s="1"/>
      <c r="H158" s="1"/>
      <c r="I158" s="1"/>
      <c r="J158" s="1"/>
    </row>
    <row r="159" spans="1:37" x14ac:dyDescent="0.25">
      <c r="A159" s="24" t="str">
        <f>+Inputs!B218</f>
        <v>Connection</v>
      </c>
      <c r="B159" s="92">
        <f>+Inputs!C218</f>
        <v>0.28818727254844101</v>
      </c>
      <c r="C159" s="92">
        <f>+Inputs!D218</f>
        <v>0.16287878787878787</v>
      </c>
      <c r="D159" s="92">
        <f>+Inputs!E218</f>
        <v>0.2745932796107648</v>
      </c>
      <c r="E159" s="92">
        <f>+Inputs!F218</f>
        <v>0.2372648003671409</v>
      </c>
      <c r="F159" s="1"/>
      <c r="G159" s="1"/>
      <c r="H159" s="1"/>
      <c r="I159" s="1"/>
      <c r="J159" s="1"/>
    </row>
    <row r="160" spans="1:37" x14ac:dyDescent="0.25">
      <c r="A160" s="24" t="str">
        <f>+Inputs!B219</f>
        <v>Quantity of Gas</v>
      </c>
      <c r="B160" s="92">
        <f>+Inputs!C219</f>
        <v>0.71181272745155899</v>
      </c>
      <c r="C160" s="92">
        <f>+Inputs!D219</f>
        <v>0.83712121212121215</v>
      </c>
      <c r="D160" s="92">
        <f>+Inputs!E219</f>
        <v>0.72540672038923526</v>
      </c>
      <c r="E160" s="92">
        <f>+Inputs!F219</f>
        <v>0.76273519963285907</v>
      </c>
      <c r="F160" s="1"/>
      <c r="G160" s="1"/>
      <c r="H160" s="1"/>
      <c r="I160" s="1"/>
      <c r="J160" s="1"/>
    </row>
    <row r="166" spans="1:37" ht="23.25" x14ac:dyDescent="0.35">
      <c r="A166" s="6" t="s">
        <v>148</v>
      </c>
      <c r="B166" s="1"/>
      <c r="C166" s="1"/>
      <c r="D166" s="1"/>
      <c r="E166" s="1"/>
      <c r="F166" s="1"/>
      <c r="G166" s="1"/>
      <c r="H166" s="1"/>
      <c r="I166" s="1"/>
      <c r="J166" s="1"/>
    </row>
    <row r="167" spans="1:37" ht="18.75" x14ac:dyDescent="0.3">
      <c r="A167" s="27" t="s">
        <v>101</v>
      </c>
      <c r="B167" s="1"/>
      <c r="C167" s="1"/>
      <c r="D167" s="1"/>
      <c r="E167" s="1"/>
      <c r="F167" s="1"/>
      <c r="G167" s="1"/>
      <c r="H167" s="1"/>
      <c r="I167" s="1"/>
      <c r="J167" s="1"/>
    </row>
    <row r="168" spans="1:37" x14ac:dyDescent="0.25">
      <c r="A168" s="25" t="s">
        <v>99</v>
      </c>
      <c r="B168" s="26" t="s">
        <v>100</v>
      </c>
      <c r="C168" s="1"/>
      <c r="D168" s="1"/>
      <c r="E168" s="1"/>
      <c r="F168" s="1"/>
      <c r="G168" s="1"/>
      <c r="H168" s="1"/>
      <c r="I168" s="1"/>
      <c r="J168" s="1"/>
      <c r="AI168" t="s">
        <v>258</v>
      </c>
      <c r="AJ168" s="98">
        <v>9.84</v>
      </c>
      <c r="AK168" s="98">
        <v>15.92</v>
      </c>
    </row>
    <row r="169" spans="1:37" x14ac:dyDescent="0.25">
      <c r="A169" s="23" t="s">
        <v>147</v>
      </c>
      <c r="B169" s="23" t="s">
        <v>147</v>
      </c>
      <c r="C169" s="1"/>
      <c r="D169" s="1"/>
      <c r="E169" s="1"/>
      <c r="F169" s="1"/>
      <c r="G169" s="1"/>
      <c r="H169" s="1"/>
      <c r="I169" s="1"/>
      <c r="J169" s="1"/>
    </row>
    <row r="170" spans="1:37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37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37" ht="18.75" x14ac:dyDescent="0.3">
      <c r="A172" s="27" t="s">
        <v>118</v>
      </c>
      <c r="B172" s="1"/>
      <c r="C172" s="1"/>
      <c r="D172" s="1"/>
      <c r="E172" s="1"/>
      <c r="F172" s="1"/>
      <c r="G172" s="1"/>
      <c r="H172" s="1"/>
      <c r="I172" s="1"/>
      <c r="J172" s="1"/>
    </row>
    <row r="173" spans="1:37" x14ac:dyDescent="0.25">
      <c r="A173" s="26"/>
      <c r="B173" s="26" t="str">
        <f>+Inputs!C222</f>
        <v>Powerco</v>
      </c>
      <c r="C173" s="26" t="str">
        <f>+Inputs!D222</f>
        <v>GasNet</v>
      </c>
      <c r="D173" s="26" t="str">
        <f>+Inputs!E222</f>
        <v>First Gas</v>
      </c>
      <c r="E173" s="26" t="str">
        <f>+Inputs!F222</f>
        <v>Vector</v>
      </c>
      <c r="F173" s="1"/>
      <c r="G173" s="1"/>
      <c r="H173" s="1"/>
      <c r="I173" s="1"/>
      <c r="J173" s="1"/>
    </row>
    <row r="174" spans="1:37" x14ac:dyDescent="0.25">
      <c r="A174" s="24" t="str">
        <f>+Inputs!B223</f>
        <v>Connection</v>
      </c>
      <c r="B174" s="92">
        <f>+Inputs!C223</f>
        <v>0.35367611725132148</v>
      </c>
      <c r="C174" s="92">
        <f>+Inputs!D223</f>
        <v>1</v>
      </c>
      <c r="D174" s="92">
        <f>+Inputs!E223</f>
        <v>0.44030066493206127</v>
      </c>
      <c r="E174" s="92">
        <f>+Inputs!F223</f>
        <v>0.56416252557731661</v>
      </c>
      <c r="F174" s="1"/>
      <c r="G174" s="1"/>
      <c r="H174" s="1"/>
      <c r="I174" s="1"/>
      <c r="J174" s="1"/>
    </row>
    <row r="175" spans="1:37" x14ac:dyDescent="0.25">
      <c r="A175" s="24" t="str">
        <f>+Inputs!B224</f>
        <v>Quantity of Gas</v>
      </c>
      <c r="B175" s="92">
        <f>+Inputs!C224</f>
        <v>0.64632388274867847</v>
      </c>
      <c r="C175" s="92">
        <f>+Inputs!D224</f>
        <v>0</v>
      </c>
      <c r="D175" s="92">
        <f>+Inputs!E224</f>
        <v>0.55969933506793867</v>
      </c>
      <c r="E175" s="92">
        <f>+Inputs!F224</f>
        <v>0.43583747442268345</v>
      </c>
      <c r="F175" s="1"/>
      <c r="G175" s="1"/>
      <c r="H175" s="1"/>
      <c r="I175" s="1"/>
      <c r="J175" s="1"/>
    </row>
    <row r="181" spans="1:37" ht="23.25" x14ac:dyDescent="0.35">
      <c r="A181" s="6" t="s">
        <v>150</v>
      </c>
      <c r="B181" s="1"/>
      <c r="AI181" t="s">
        <v>259</v>
      </c>
      <c r="AJ181" s="98">
        <v>9.84</v>
      </c>
      <c r="AK181" s="98">
        <v>15.92</v>
      </c>
    </row>
    <row r="182" spans="1:37" ht="18.75" x14ac:dyDescent="0.3">
      <c r="A182" s="27" t="s">
        <v>101</v>
      </c>
      <c r="B182" s="1"/>
    </row>
    <row r="183" spans="1:37" x14ac:dyDescent="0.25">
      <c r="A183" s="25" t="s">
        <v>99</v>
      </c>
      <c r="B183" s="26" t="s">
        <v>100</v>
      </c>
    </row>
    <row r="184" spans="1:37" x14ac:dyDescent="0.25">
      <c r="A184" s="23" t="s">
        <v>151</v>
      </c>
      <c r="B184" s="23" t="s">
        <v>151</v>
      </c>
    </row>
    <row r="185" spans="1:37" x14ac:dyDescent="0.25">
      <c r="A185" s="1"/>
      <c r="B185" s="1"/>
    </row>
    <row r="186" spans="1:37" x14ac:dyDescent="0.25">
      <c r="A186" s="1"/>
      <c r="B186" s="1"/>
    </row>
    <row r="187" spans="1:37" ht="18.75" x14ac:dyDescent="0.3">
      <c r="A187" s="27" t="s">
        <v>118</v>
      </c>
      <c r="B187" s="1"/>
    </row>
    <row r="188" spans="1:37" x14ac:dyDescent="0.25">
      <c r="A188" s="26"/>
      <c r="B188" s="26">
        <f>+Inputs!C227</f>
        <v>2016</v>
      </c>
      <c r="C188" s="26">
        <f>+Inputs!D227</f>
        <v>2017</v>
      </c>
      <c r="D188" s="26">
        <f>+Inputs!E227</f>
        <v>2018</v>
      </c>
      <c r="E188" s="26">
        <f>+Inputs!F227</f>
        <v>2019</v>
      </c>
      <c r="F188" s="26">
        <f>+Inputs!G227</f>
        <v>2020</v>
      </c>
      <c r="G188" s="26">
        <f>+Inputs!H227</f>
        <v>2021</v>
      </c>
      <c r="H188" s="26">
        <f>+Inputs!I227</f>
        <v>2022</v>
      </c>
      <c r="I188" s="26">
        <f>+Inputs!J227</f>
        <v>2023</v>
      </c>
    </row>
    <row r="189" spans="1:37" x14ac:dyDescent="0.25">
      <c r="A189" s="24" t="str">
        <f>+Inputs!B228</f>
        <v>Auckland</v>
      </c>
      <c r="B189" s="89">
        <f>+Inputs!C228</f>
        <v>1.6867380598979631E-2</v>
      </c>
      <c r="C189" s="89">
        <f>+Inputs!D228</f>
        <v>1.9961391975166887E-2</v>
      </c>
      <c r="D189" s="89">
        <f>+Inputs!E228</f>
        <v>1.9528390714682153E-2</v>
      </c>
      <c r="E189" s="89">
        <f>+Inputs!F228</f>
        <v>1.4904906244237015E-2</v>
      </c>
      <c r="F189" s="89">
        <f>+Inputs!G228</f>
        <v>1.4461904521385183E-2</v>
      </c>
      <c r="G189" s="89">
        <f>+Inputs!H228</f>
        <v>1.403393118979368E-2</v>
      </c>
      <c r="H189" s="89">
        <f>+Inputs!I228</f>
        <v>1.3620212754886563E-2</v>
      </c>
      <c r="I189" s="89">
        <f>+Inputs!J228</f>
        <v>1.3220035591139823E-2</v>
      </c>
    </row>
    <row r="190" spans="1:37" x14ac:dyDescent="0.25">
      <c r="A190" s="24" t="str">
        <f>+Inputs!B229</f>
        <v>Non‑Auckland</v>
      </c>
      <c r="B190" s="89">
        <f>+Inputs!C229</f>
        <v>7.3022762222123561E-3</v>
      </c>
      <c r="C190" s="89">
        <f>+Inputs!D229</f>
        <v>1.0103395430525852E-2</v>
      </c>
      <c r="D190" s="89">
        <f>+Inputs!E229</f>
        <v>9.9710825992556096E-3</v>
      </c>
      <c r="E190" s="89">
        <f>+Inputs!F229</f>
        <v>7.0922428737094645E-3</v>
      </c>
      <c r="F190" s="89">
        <f>+Inputs!G229</f>
        <v>6.8898197688076479E-3</v>
      </c>
      <c r="G190" s="89">
        <f>+Inputs!H229</f>
        <v>6.6912462569697073E-3</v>
      </c>
      <c r="H190" s="89">
        <f>+Inputs!I229</f>
        <v>6.4964323987481976E-3</v>
      </c>
      <c r="I190" s="89">
        <f>+Inputs!J229</f>
        <v>6.3052916613168808E-3</v>
      </c>
    </row>
    <row r="191" spans="1:37" x14ac:dyDescent="0.25">
      <c r="A191" s="24" t="str">
        <f>+Inputs!B230</f>
        <v>Central</v>
      </c>
      <c r="B191" s="89">
        <f>+Inputs!C230</f>
        <v>5.7228301081047039E-3</v>
      </c>
      <c r="C191" s="89">
        <f>+Inputs!D230</f>
        <v>7.7978580406918852E-3</v>
      </c>
      <c r="D191" s="89">
        <f>+Inputs!E230</f>
        <v>7.6370513871093504E-3</v>
      </c>
      <c r="E191" s="89">
        <f>+Inputs!F230</f>
        <v>4.2049859930775035E-3</v>
      </c>
      <c r="F191" s="89">
        <f>+Inputs!G230</f>
        <v>4.0134485632847827E-3</v>
      </c>
      <c r="G191" s="89">
        <f>+Inputs!H230</f>
        <v>3.82580707299085E-3</v>
      </c>
      <c r="H191" s="89">
        <f>+Inputs!I230</f>
        <v>3.6420262418206395E-3</v>
      </c>
      <c r="I191" s="89">
        <f>+Inputs!J230</f>
        <v>3.4620690886004724E-3</v>
      </c>
    </row>
    <row r="192" spans="1:37" x14ac:dyDescent="0.25">
      <c r="A192" s="24" t="str">
        <f>+Inputs!B231</f>
        <v>Lower</v>
      </c>
      <c r="B192" s="89">
        <f>+Inputs!C231</f>
        <v>1.9779098371586201E-3</v>
      </c>
      <c r="C192" s="89">
        <f>+Inputs!D231</f>
        <v>2.5725839331742772E-3</v>
      </c>
      <c r="D192" s="89">
        <f>+Inputs!E231</f>
        <v>2.2604387590923203E-3</v>
      </c>
      <c r="E192" s="89">
        <f>+Inputs!F231</f>
        <v>3.7628145043888672E-4</v>
      </c>
      <c r="F192" s="89">
        <f>+Inputs!G231</f>
        <v>6.294835625797468E-5</v>
      </c>
      <c r="G192" s="89">
        <f>+Inputs!H231</f>
        <v>-2.4315025428012227E-4</v>
      </c>
      <c r="H192" s="89">
        <f>+Inputs!I231</f>
        <v>-5.4204441180805141E-4</v>
      </c>
      <c r="I192" s="89">
        <f>+Inputs!J231</f>
        <v>-8.3376645222588142E-4</v>
      </c>
    </row>
    <row r="193" spans="1:37" x14ac:dyDescent="0.25">
      <c r="A193" s="24" t="str">
        <f>+Inputs!B232</f>
        <v>Gasnet</v>
      </c>
      <c r="B193" s="89">
        <f>+Inputs!C232</f>
        <v>-7.766310765501272E-4</v>
      </c>
      <c r="C193" s="89">
        <f>+Inputs!D232</f>
        <v>1.0785449158767779E-3</v>
      </c>
      <c r="D193" s="89">
        <f>+Inputs!E232</f>
        <v>1.0229279421964943E-3</v>
      </c>
      <c r="E193" s="89">
        <f>+Inputs!F232</f>
        <v>5.7350680246148755E-5</v>
      </c>
      <c r="F193" s="89">
        <f>+Inputs!G232</f>
        <v>-6.8535479863629511E-5</v>
      </c>
      <c r="G193" s="89">
        <f>+Inputs!H232</f>
        <v>-1.9157923495938256E-4</v>
      </c>
      <c r="H193" s="89">
        <f>+Inputs!I232</f>
        <v>-3.1177262803860906E-4</v>
      </c>
      <c r="I193" s="89">
        <f>+Inputs!J232</f>
        <v>-4.2911246473797959E-4</v>
      </c>
    </row>
    <row r="194" spans="1:37" x14ac:dyDescent="0.25">
      <c r="A194" s="24" t="str">
        <f>+Inputs!B233</f>
        <v>Total NI</v>
      </c>
      <c r="B194" s="89">
        <f>+Inputs!C233</f>
        <v>9.7682966061971577E-3</v>
      </c>
      <c r="C194" s="89">
        <f>+Inputs!D233</f>
        <v>1.231469303739563E-2</v>
      </c>
      <c r="D194" s="89">
        <f>+Inputs!E233</f>
        <v>1.2086759521391599E-2</v>
      </c>
      <c r="E194" s="89">
        <f>+Inputs!F233</f>
        <v>8.6563225838247604E-3</v>
      </c>
      <c r="F194" s="89">
        <f>+Inputs!G233</f>
        <v>8.3816555927913594E-3</v>
      </c>
      <c r="G194" s="89">
        <f>+Inputs!H233</f>
        <v>8.114051469216399E-3</v>
      </c>
      <c r="H194" s="89">
        <f>+Inputs!I233</f>
        <v>7.8532929676773389E-3</v>
      </c>
      <c r="I194" s="89">
        <f>+Inputs!J233</f>
        <v>7.5991739808485281E-3</v>
      </c>
    </row>
    <row r="198" spans="1:37" ht="23.25" x14ac:dyDescent="0.35">
      <c r="A198" s="6" t="s">
        <v>157</v>
      </c>
      <c r="B198" s="1"/>
    </row>
    <row r="199" spans="1:37" ht="18.75" x14ac:dyDescent="0.3">
      <c r="A199" s="27" t="s">
        <v>101</v>
      </c>
      <c r="B199" s="1"/>
    </row>
    <row r="200" spans="1:37" x14ac:dyDescent="0.25">
      <c r="A200" s="25" t="s">
        <v>99</v>
      </c>
      <c r="B200" s="26" t="s">
        <v>100</v>
      </c>
      <c r="AI200" t="s">
        <v>260</v>
      </c>
      <c r="AJ200" s="98">
        <v>9.84</v>
      </c>
      <c r="AK200" s="98">
        <v>15.92</v>
      </c>
    </row>
    <row r="201" spans="1:37" x14ac:dyDescent="0.25">
      <c r="A201" s="23" t="s">
        <v>158</v>
      </c>
      <c r="B201" s="23" t="s">
        <v>158</v>
      </c>
    </row>
    <row r="202" spans="1:37" x14ac:dyDescent="0.25">
      <c r="A202" s="1"/>
      <c r="B202" s="1"/>
    </row>
    <row r="203" spans="1:37" x14ac:dyDescent="0.25">
      <c r="A203" s="1"/>
      <c r="B203" s="1"/>
    </row>
    <row r="204" spans="1:37" ht="18.75" x14ac:dyDescent="0.3">
      <c r="A204" s="27" t="s">
        <v>118</v>
      </c>
      <c r="B204" s="1"/>
    </row>
    <row r="205" spans="1:37" x14ac:dyDescent="0.25">
      <c r="A205" s="32"/>
      <c r="B205" s="32" t="str">
        <f>+Inputs!C236</f>
        <v>2012 DPP</v>
      </c>
      <c r="C205" s="32" t="str">
        <f>+Inputs!D236</f>
        <v>2017 DPP</v>
      </c>
    </row>
    <row r="206" spans="1:37" x14ac:dyDescent="0.25">
      <c r="A206" s="34" t="str">
        <f>+Inputs!B237</f>
        <v>Residential</v>
      </c>
      <c r="B206" s="92">
        <f>+Inputs!C237</f>
        <v>5.9999999999999993E-3</v>
      </c>
      <c r="C206" s="92">
        <f>+Inputs!D237</f>
        <v>1.006916318252471E-2</v>
      </c>
    </row>
    <row r="207" spans="1:37" x14ac:dyDescent="0.25">
      <c r="A207" s="34" t="str">
        <f>+Inputs!B238</f>
        <v>Commercial</v>
      </c>
      <c r="B207" s="92">
        <f>+Inputs!C238</f>
        <v>8.1749999999999982E-3</v>
      </c>
      <c r="C207" s="92">
        <f>+Inputs!D238</f>
        <v>1.1745264005622813E-2</v>
      </c>
    </row>
    <row r="208" spans="1:37" x14ac:dyDescent="0.25">
      <c r="A208" s="34" t="str">
        <f>+Inputs!B239</f>
        <v>Industrial</v>
      </c>
      <c r="B208" s="92">
        <f>+Inputs!C239</f>
        <v>1.325E-2</v>
      </c>
      <c r="C208" s="92">
        <f>+Inputs!D239</f>
        <v>1.3180843759566852E-2</v>
      </c>
    </row>
    <row r="214" spans="1:37" ht="23.25" x14ac:dyDescent="0.35">
      <c r="A214" s="6" t="s">
        <v>159</v>
      </c>
      <c r="B214" s="1"/>
    </row>
    <row r="215" spans="1:37" ht="18.75" x14ac:dyDescent="0.3">
      <c r="A215" s="27" t="s">
        <v>101</v>
      </c>
      <c r="B215" s="1"/>
    </row>
    <row r="216" spans="1:37" x14ac:dyDescent="0.25">
      <c r="A216" s="25" t="s">
        <v>99</v>
      </c>
      <c r="B216" s="26" t="s">
        <v>100</v>
      </c>
      <c r="AI216" t="s">
        <v>261</v>
      </c>
      <c r="AJ216" s="98">
        <v>9.84</v>
      </c>
      <c r="AK216" s="98">
        <v>15.92</v>
      </c>
    </row>
    <row r="217" spans="1:37" x14ac:dyDescent="0.25">
      <c r="A217" s="23" t="s">
        <v>160</v>
      </c>
      <c r="B217" s="23" t="s">
        <v>160</v>
      </c>
    </row>
    <row r="218" spans="1:37" x14ac:dyDescent="0.25">
      <c r="A218" s="1"/>
      <c r="B218" s="1"/>
    </row>
    <row r="219" spans="1:37" x14ac:dyDescent="0.25">
      <c r="A219" s="1"/>
      <c r="B219" s="1"/>
    </row>
    <row r="220" spans="1:37" ht="18.75" x14ac:dyDescent="0.3">
      <c r="A220" s="27" t="s">
        <v>118</v>
      </c>
      <c r="B220" s="1"/>
    </row>
    <row r="221" spans="1:37" x14ac:dyDescent="0.25">
      <c r="A221" s="38" t="str">
        <f>+Inputs!B242</f>
        <v>Fixed</v>
      </c>
      <c r="B221" s="24" t="str">
        <f>+Inputs!C242</f>
        <v>Residential</v>
      </c>
      <c r="C221" s="93">
        <f>+Inputs!D242</f>
        <v>5.8692139086420347E-3</v>
      </c>
    </row>
    <row r="222" spans="1:37" x14ac:dyDescent="0.25">
      <c r="A222" s="36"/>
      <c r="B222" s="24" t="str">
        <f>+Inputs!C243</f>
        <v>Commercial</v>
      </c>
      <c r="C222" s="93">
        <f>+Inputs!D243</f>
        <v>9.4808969294695178E-3</v>
      </c>
    </row>
    <row r="223" spans="1:37" x14ac:dyDescent="0.25">
      <c r="A223" s="37"/>
      <c r="B223" s="24" t="str">
        <f>+Inputs!C244</f>
        <v>Industrial</v>
      </c>
      <c r="C223" s="93">
        <f>+Inputs!D244</f>
        <v>-1.1611901691113258E-2</v>
      </c>
    </row>
    <row r="224" spans="1:37" x14ac:dyDescent="0.25">
      <c r="A224" s="24"/>
      <c r="B224" s="24"/>
      <c r="C224" s="94"/>
    </row>
    <row r="225" spans="1:37" x14ac:dyDescent="0.25">
      <c r="A225" s="38" t="str">
        <f>+Inputs!B246</f>
        <v>Variable</v>
      </c>
      <c r="B225" s="24" t="str">
        <f>+Inputs!C246</f>
        <v>Residential</v>
      </c>
      <c r="C225" s="93">
        <f>+Inputs!D246</f>
        <v>6.2654140904090383E-3</v>
      </c>
    </row>
    <row r="226" spans="1:37" x14ac:dyDescent="0.25">
      <c r="A226" s="36"/>
      <c r="B226" s="24" t="str">
        <f>+Inputs!C247</f>
        <v>Commercial</v>
      </c>
      <c r="C226" s="93">
        <f>+Inputs!D247</f>
        <v>8.1728954436712797E-3</v>
      </c>
    </row>
    <row r="227" spans="1:37" x14ac:dyDescent="0.25">
      <c r="A227" s="37"/>
      <c r="B227" s="24" t="str">
        <f>+Inputs!C248</f>
        <v>Industrial</v>
      </c>
      <c r="C227" s="93">
        <f>+Inputs!D248</f>
        <v>-2.6867436974967851E-2</v>
      </c>
    </row>
    <row r="229" spans="1:37" ht="23.25" x14ac:dyDescent="0.35">
      <c r="A229" s="6" t="s">
        <v>161</v>
      </c>
      <c r="B229" s="1"/>
    </row>
    <row r="230" spans="1:37" ht="18.75" x14ac:dyDescent="0.3">
      <c r="A230" s="27" t="s">
        <v>101</v>
      </c>
      <c r="B230" s="1"/>
    </row>
    <row r="231" spans="1:37" x14ac:dyDescent="0.25">
      <c r="A231" s="25" t="s">
        <v>99</v>
      </c>
      <c r="B231" s="26" t="s">
        <v>100</v>
      </c>
      <c r="AI231" t="s">
        <v>262</v>
      </c>
      <c r="AJ231" s="98">
        <v>9.84</v>
      </c>
      <c r="AK231" s="98">
        <v>15.92</v>
      </c>
    </row>
    <row r="232" spans="1:37" x14ac:dyDescent="0.25">
      <c r="A232" s="23" t="s">
        <v>162</v>
      </c>
      <c r="B232" s="23" t="s">
        <v>162</v>
      </c>
    </row>
    <row r="233" spans="1:37" x14ac:dyDescent="0.25">
      <c r="A233" s="1"/>
      <c r="B233" s="1"/>
    </row>
    <row r="234" spans="1:37" x14ac:dyDescent="0.25">
      <c r="A234" s="1"/>
      <c r="B234" s="1"/>
    </row>
    <row r="235" spans="1:37" ht="18.75" x14ac:dyDescent="0.3">
      <c r="A235" s="27" t="s">
        <v>118</v>
      </c>
      <c r="B235" s="1"/>
    </row>
    <row r="236" spans="1:37" x14ac:dyDescent="0.25">
      <c r="A236" s="38" t="str">
        <f>+Inputs!B251</f>
        <v>Fixed</v>
      </c>
      <c r="B236" s="24" t="str">
        <f>+Inputs!C251</f>
        <v>Residential</v>
      </c>
      <c r="C236" s="93">
        <f>+Inputs!D251</f>
        <v>-1.3355882408286335E-2</v>
      </c>
    </row>
    <row r="237" spans="1:37" x14ac:dyDescent="0.25">
      <c r="A237" s="36"/>
      <c r="B237" s="24" t="str">
        <f>+Inputs!C252</f>
        <v>Commercial</v>
      </c>
      <c r="C237" s="93">
        <f>+Inputs!D252</f>
        <v>1.361428781369689E-3</v>
      </c>
    </row>
    <row r="238" spans="1:37" x14ac:dyDescent="0.25">
      <c r="A238" s="37"/>
      <c r="B238" s="24" t="str">
        <f>+Inputs!C253</f>
        <v>Industrial</v>
      </c>
      <c r="C238" s="93">
        <f>+Inputs!D253</f>
        <v>2.4303441491644096E-2</v>
      </c>
    </row>
    <row r="239" spans="1:37" x14ac:dyDescent="0.25">
      <c r="A239" s="24"/>
      <c r="B239" s="24"/>
      <c r="C239" s="94"/>
    </row>
    <row r="240" spans="1:37" x14ac:dyDescent="0.25">
      <c r="A240" s="38" t="str">
        <f>+Inputs!B255</f>
        <v>Variable</v>
      </c>
      <c r="B240" s="24" t="str">
        <f>+Inputs!C255</f>
        <v>Residential</v>
      </c>
      <c r="C240" s="93">
        <f>+Inputs!D255</f>
        <v>3.4660747125208058E-3</v>
      </c>
    </row>
    <row r="241" spans="1:37" x14ac:dyDescent="0.25">
      <c r="A241" s="36"/>
      <c r="B241" s="24" t="str">
        <f>+Inputs!C256</f>
        <v>Commercial</v>
      </c>
      <c r="C241" s="93">
        <f>+Inputs!D256</f>
        <v>9.1212376612563872E-3</v>
      </c>
    </row>
    <row r="242" spans="1:37" x14ac:dyDescent="0.25">
      <c r="A242" s="37"/>
      <c r="B242" s="24" t="str">
        <f>+Inputs!C257</f>
        <v>Industrial</v>
      </c>
      <c r="C242" s="93">
        <f>+Inputs!D257</f>
        <v>3.9778631753125238E-2</v>
      </c>
    </row>
    <row r="244" spans="1:37" ht="23.25" x14ac:dyDescent="0.35">
      <c r="A244" s="6" t="s">
        <v>163</v>
      </c>
      <c r="B244" s="1"/>
    </row>
    <row r="245" spans="1:37" ht="18.75" x14ac:dyDescent="0.3">
      <c r="A245" s="27" t="s">
        <v>101</v>
      </c>
      <c r="B245" s="1"/>
    </row>
    <row r="246" spans="1:37" x14ac:dyDescent="0.25">
      <c r="A246" s="25" t="s">
        <v>99</v>
      </c>
      <c r="B246" s="26" t="s">
        <v>100</v>
      </c>
      <c r="AI246" t="s">
        <v>263</v>
      </c>
      <c r="AJ246" s="98">
        <v>9.84</v>
      </c>
      <c r="AK246" s="98">
        <v>15.92</v>
      </c>
    </row>
    <row r="247" spans="1:37" x14ac:dyDescent="0.25">
      <c r="A247" s="23" t="s">
        <v>164</v>
      </c>
      <c r="B247" s="23" t="s">
        <v>164</v>
      </c>
    </row>
    <row r="248" spans="1:37" x14ac:dyDescent="0.25">
      <c r="A248" s="1"/>
      <c r="B248" s="1"/>
    </row>
    <row r="249" spans="1:37" x14ac:dyDescent="0.25">
      <c r="A249" s="1"/>
      <c r="B249" s="1"/>
    </row>
    <row r="250" spans="1:37" ht="18.75" x14ac:dyDescent="0.3">
      <c r="A250" s="27" t="s">
        <v>118</v>
      </c>
      <c r="B250" s="1"/>
    </row>
    <row r="251" spans="1:37" x14ac:dyDescent="0.25">
      <c r="A251" s="38" t="str">
        <f>+Inputs!B260</f>
        <v>Fixed</v>
      </c>
      <c r="B251" s="24" t="str">
        <f>+Inputs!C260</f>
        <v>Residential</v>
      </c>
      <c r="C251" s="93">
        <f>+Inputs!D260</f>
        <v>2.6760756360710847E-2</v>
      </c>
    </row>
    <row r="252" spans="1:37" x14ac:dyDescent="0.25">
      <c r="A252" s="36"/>
      <c r="B252" s="24" t="str">
        <f>+Inputs!C261</f>
        <v>Commercial</v>
      </c>
      <c r="C252" s="93">
        <f>+Inputs!D261</f>
        <v>1.8507349873730483E-2</v>
      </c>
    </row>
    <row r="253" spans="1:37" x14ac:dyDescent="0.25">
      <c r="A253" s="37"/>
      <c r="B253" s="24" t="str">
        <f>+Inputs!C262</f>
        <v>Industrial</v>
      </c>
      <c r="C253" s="93">
        <f>+Inputs!D262</f>
        <v>-1.305484773955079E-2</v>
      </c>
    </row>
    <row r="254" spans="1:37" x14ac:dyDescent="0.25">
      <c r="A254" s="24"/>
      <c r="B254" s="24"/>
      <c r="C254" s="94"/>
    </row>
    <row r="255" spans="1:37" x14ac:dyDescent="0.25">
      <c r="A255" s="38" t="str">
        <f>+Inputs!B264</f>
        <v>Variable</v>
      </c>
      <c r="B255" s="24" t="str">
        <f>+Inputs!C264</f>
        <v>Residential</v>
      </c>
      <c r="C255" s="93">
        <f>+Inputs!D264</f>
        <v>1.5731997650656027E-2</v>
      </c>
    </row>
    <row r="256" spans="1:37" x14ac:dyDescent="0.25">
      <c r="A256" s="36"/>
      <c r="B256" s="24" t="str">
        <f>+Inputs!C265</f>
        <v>Commercial</v>
      </c>
      <c r="C256" s="93">
        <f>+Inputs!D265</f>
        <v>3.7769324302567409E-2</v>
      </c>
    </row>
    <row r="257" spans="1:37" x14ac:dyDescent="0.25">
      <c r="A257" s="37"/>
      <c r="B257" s="24" t="str">
        <f>+Inputs!C266</f>
        <v>Industrial</v>
      </c>
      <c r="C257" s="93">
        <f>+Inputs!D266</f>
        <v>3.0912388400749835E-2</v>
      </c>
    </row>
    <row r="259" spans="1:37" ht="23.25" x14ac:dyDescent="0.35">
      <c r="A259" s="6" t="s">
        <v>165</v>
      </c>
      <c r="B259" s="1"/>
    </row>
    <row r="260" spans="1:37" ht="18.75" x14ac:dyDescent="0.3">
      <c r="A260" s="27" t="s">
        <v>101</v>
      </c>
      <c r="B260" s="1"/>
    </row>
    <row r="261" spans="1:37" x14ac:dyDescent="0.25">
      <c r="A261" s="25" t="s">
        <v>99</v>
      </c>
      <c r="B261" s="26" t="s">
        <v>100</v>
      </c>
      <c r="AI261" t="s">
        <v>264</v>
      </c>
      <c r="AJ261" s="98">
        <v>9.84</v>
      </c>
      <c r="AK261" s="98">
        <v>15.92</v>
      </c>
    </row>
    <row r="262" spans="1:37" x14ac:dyDescent="0.25">
      <c r="A262" s="23" t="s">
        <v>166</v>
      </c>
      <c r="B262" s="23" t="s">
        <v>166</v>
      </c>
    </row>
    <row r="263" spans="1:37" x14ac:dyDescent="0.25">
      <c r="A263" s="1"/>
      <c r="B263" s="1"/>
    </row>
    <row r="264" spans="1:37" x14ac:dyDescent="0.25">
      <c r="A264" s="1"/>
      <c r="B264" s="1"/>
    </row>
    <row r="265" spans="1:37" ht="18.75" x14ac:dyDescent="0.3">
      <c r="A265" s="27" t="s">
        <v>118</v>
      </c>
      <c r="B265" s="1"/>
    </row>
    <row r="266" spans="1:37" x14ac:dyDescent="0.25">
      <c r="A266" s="38" t="str">
        <f>+Inputs!B269</f>
        <v>Fixed</v>
      </c>
      <c r="B266" s="24" t="str">
        <f>+Inputs!C269</f>
        <v>Residential</v>
      </c>
      <c r="C266" s="93">
        <f>+Inputs!D269</f>
        <v>7.5667614201522237E-3</v>
      </c>
    </row>
    <row r="267" spans="1:37" x14ac:dyDescent="0.25">
      <c r="A267" s="36"/>
      <c r="B267" s="24" t="str">
        <f>+Inputs!C270</f>
        <v>Commercial</v>
      </c>
      <c r="C267" s="93">
        <f>+Inputs!D270</f>
        <v>1.3928288366518382E-2</v>
      </c>
    </row>
    <row r="268" spans="1:37" x14ac:dyDescent="0.25">
      <c r="A268" s="37"/>
      <c r="B268" s="24" t="str">
        <f>+Inputs!C271</f>
        <v>Industrial</v>
      </c>
      <c r="C268" s="93">
        <f>+Inputs!D271</f>
        <v>-4.9497794831267816E-2</v>
      </c>
    </row>
    <row r="269" spans="1:37" x14ac:dyDescent="0.25">
      <c r="A269" s="24"/>
      <c r="B269" s="24"/>
      <c r="C269" s="94"/>
    </row>
    <row r="270" spans="1:37" x14ac:dyDescent="0.25">
      <c r="A270" s="38" t="str">
        <f>+Inputs!B273</f>
        <v>Variable</v>
      </c>
      <c r="B270" s="24" t="str">
        <f>+Inputs!C273</f>
        <v>Residential</v>
      </c>
      <c r="C270" s="93">
        <f>+Inputs!D273</f>
        <v>-9.1912412101424756E-4</v>
      </c>
    </row>
    <row r="271" spans="1:37" x14ac:dyDescent="0.25">
      <c r="A271" s="36"/>
      <c r="B271" s="24" t="str">
        <f>+Inputs!C274</f>
        <v>Commercial</v>
      </c>
      <c r="C271" s="93">
        <f>+Inputs!D274</f>
        <v>8.1455009136347734E-2</v>
      </c>
    </row>
    <row r="272" spans="1:37" x14ac:dyDescent="0.25">
      <c r="A272" s="37"/>
      <c r="B272" s="24" t="str">
        <f>+Inputs!C275</f>
        <v>Industrial</v>
      </c>
      <c r="C272" s="93">
        <f>+Inputs!D275</f>
        <v>-1.8764885042724666E-3</v>
      </c>
    </row>
    <row r="275" spans="1:37" ht="23.25" x14ac:dyDescent="0.35">
      <c r="A275" s="6" t="s">
        <v>167</v>
      </c>
      <c r="B275" s="1"/>
      <c r="C275" s="1"/>
    </row>
    <row r="276" spans="1:37" ht="18.75" x14ac:dyDescent="0.3">
      <c r="A276" s="27" t="s">
        <v>101</v>
      </c>
      <c r="B276" s="1"/>
      <c r="C276" s="1"/>
    </row>
    <row r="277" spans="1:37" x14ac:dyDescent="0.25">
      <c r="A277" s="25" t="s">
        <v>99</v>
      </c>
      <c r="B277" s="26" t="s">
        <v>100</v>
      </c>
      <c r="C277" s="1"/>
      <c r="AI277" t="s">
        <v>265</v>
      </c>
      <c r="AJ277" s="98">
        <v>9.84</v>
      </c>
      <c r="AK277" s="98">
        <v>15.92</v>
      </c>
    </row>
    <row r="278" spans="1:37" x14ac:dyDescent="0.25">
      <c r="A278" s="23" t="s">
        <v>168</v>
      </c>
      <c r="B278" s="23" t="s">
        <v>168</v>
      </c>
      <c r="C278" s="1"/>
    </row>
    <row r="279" spans="1:37" x14ac:dyDescent="0.25">
      <c r="A279" s="1"/>
      <c r="B279" s="1"/>
      <c r="C279" s="1"/>
    </row>
    <row r="280" spans="1:37" x14ac:dyDescent="0.25">
      <c r="A280" s="1"/>
      <c r="B280" s="1"/>
      <c r="C280" s="1"/>
    </row>
    <row r="281" spans="1:37" ht="18.75" x14ac:dyDescent="0.3">
      <c r="A281" s="27" t="s">
        <v>118</v>
      </c>
      <c r="B281" s="1"/>
      <c r="C281" s="1"/>
    </row>
    <row r="282" spans="1:37" x14ac:dyDescent="0.25">
      <c r="A282" s="26"/>
      <c r="B282" s="26">
        <f>+Inputs!C278</f>
        <v>2012</v>
      </c>
      <c r="C282" s="26">
        <f>+Inputs!D278</f>
        <v>2013</v>
      </c>
      <c r="D282" s="26">
        <f>+Inputs!E278</f>
        <v>2014</v>
      </c>
    </row>
    <row r="283" spans="1:37" x14ac:dyDescent="0.25">
      <c r="A283" s="24" t="str">
        <f>+Inputs!B279</f>
        <v>Forecast (NZIER)</v>
      </c>
      <c r="B283" s="90">
        <f>+Inputs!C279</f>
        <v>3.2500000000000001E-2</v>
      </c>
      <c r="C283" s="90">
        <f>+Inputs!D279</f>
        <v>1.9199999999999998E-2</v>
      </c>
      <c r="D283" s="90">
        <f>+Inputs!E279</f>
        <v>3.1E-2</v>
      </c>
    </row>
    <row r="284" spans="1:37" x14ac:dyDescent="0.25">
      <c r="A284" s="24" t="str">
        <f>+Inputs!B280</f>
        <v>Actual</v>
      </c>
      <c r="B284" s="90">
        <f>+Inputs!C280</f>
        <v>2.2200000000000001E-2</v>
      </c>
      <c r="C284" s="90">
        <f>+Inputs!D280</f>
        <v>-1.1999999999999999E-3</v>
      </c>
      <c r="D284" s="90">
        <f>+Inputs!E280</f>
        <v>3.5799999999999998E-2</v>
      </c>
    </row>
    <row r="294" spans="1:37" ht="23.25" x14ac:dyDescent="0.35">
      <c r="A294" s="6" t="s">
        <v>241</v>
      </c>
      <c r="B294" s="1"/>
      <c r="C294" s="1"/>
      <c r="D294" s="1"/>
      <c r="E294" s="1"/>
      <c r="F294" s="1"/>
      <c r="G294" s="1"/>
      <c r="AI294" t="s">
        <v>266</v>
      </c>
      <c r="AJ294" s="98">
        <v>9.84</v>
      </c>
      <c r="AK294" s="98">
        <v>15.92</v>
      </c>
    </row>
    <row r="295" spans="1:37" x14ac:dyDescent="0.25">
      <c r="A295" s="1"/>
      <c r="B295" s="1"/>
      <c r="C295" s="1"/>
      <c r="D295" s="1"/>
      <c r="E295" s="1"/>
      <c r="F295" s="1"/>
      <c r="G295" s="1"/>
    </row>
    <row r="296" spans="1:37" ht="18.75" x14ac:dyDescent="0.3">
      <c r="A296" s="27" t="s">
        <v>101</v>
      </c>
      <c r="B296" s="1"/>
      <c r="C296" s="1"/>
      <c r="D296" s="1"/>
      <c r="E296" s="1"/>
      <c r="F296" s="1"/>
      <c r="G296" s="1"/>
    </row>
    <row r="297" spans="1:37" x14ac:dyDescent="0.25">
      <c r="A297" s="25" t="s">
        <v>99</v>
      </c>
      <c r="B297" s="26" t="s">
        <v>100</v>
      </c>
      <c r="C297" s="1"/>
      <c r="D297" s="1"/>
      <c r="E297" s="1"/>
      <c r="F297" s="1"/>
      <c r="G297" s="1"/>
    </row>
    <row r="298" spans="1:37" x14ac:dyDescent="0.25">
      <c r="A298" s="23" t="s">
        <v>228</v>
      </c>
      <c r="B298" s="24" t="s">
        <v>284</v>
      </c>
      <c r="C298" s="1"/>
      <c r="D298" s="1"/>
      <c r="E298" s="1"/>
      <c r="F298" s="1"/>
      <c r="G298" s="1"/>
    </row>
    <row r="299" spans="1:37" x14ac:dyDescent="0.25">
      <c r="A299" s="1"/>
      <c r="B299" s="1"/>
      <c r="C299" s="1"/>
      <c r="D299" s="1"/>
      <c r="E299" s="1"/>
      <c r="F299" s="1"/>
      <c r="G299" s="1"/>
    </row>
    <row r="300" spans="1:37" x14ac:dyDescent="0.25">
      <c r="A300" s="1"/>
      <c r="B300" s="1"/>
      <c r="C300" s="1"/>
      <c r="D300" s="1"/>
      <c r="E300" s="1"/>
      <c r="F300" s="1"/>
      <c r="G300" s="1"/>
    </row>
    <row r="301" spans="1:37" ht="18.75" x14ac:dyDescent="0.3">
      <c r="A301" s="27" t="s">
        <v>118</v>
      </c>
      <c r="B301" s="1"/>
      <c r="C301" s="1"/>
      <c r="D301" s="1"/>
      <c r="E301" s="1"/>
      <c r="F301" s="1"/>
      <c r="G301" s="1"/>
    </row>
    <row r="302" spans="1:37" x14ac:dyDescent="0.25">
      <c r="A302" s="26"/>
      <c r="B302" s="26">
        <f>+Inputs!C283</f>
        <v>2017</v>
      </c>
      <c r="C302" s="26">
        <f>+Inputs!D283</f>
        <v>2018</v>
      </c>
      <c r="D302" s="26">
        <f>+Inputs!E283</f>
        <v>2019</v>
      </c>
      <c r="E302" s="26">
        <f>+Inputs!F283</f>
        <v>2020</v>
      </c>
      <c r="F302" s="26">
        <f>+Inputs!G283</f>
        <v>2021</v>
      </c>
      <c r="G302" s="26">
        <f>+Inputs!H283</f>
        <v>2022</v>
      </c>
    </row>
    <row r="303" spans="1:37" x14ac:dyDescent="0.25">
      <c r="A303" s="24" t="str">
        <f>+Inputs!B284</f>
        <v>BAU (accepted)</v>
      </c>
      <c r="B303" s="91">
        <f>+Inputs!C284</f>
        <v>11560.704227849144</v>
      </c>
      <c r="C303" s="91">
        <f>+Inputs!D284</f>
        <v>11560.704227849144</v>
      </c>
      <c r="D303" s="91">
        <f>+Inputs!E284</f>
        <v>11560.704227849144</v>
      </c>
      <c r="E303" s="91">
        <f>+Inputs!F284</f>
        <v>11560.704227849144</v>
      </c>
      <c r="F303" s="91">
        <f>+Inputs!G284</f>
        <v>11560.704227849144</v>
      </c>
      <c r="G303" s="91">
        <f>+Inputs!H284</f>
        <v>11560.704227849144</v>
      </c>
    </row>
    <row r="304" spans="1:37" x14ac:dyDescent="0.25">
      <c r="A304" s="24" t="str">
        <f>+Inputs!B285</f>
        <v>Increase over BAU</v>
      </c>
      <c r="B304" s="91">
        <f>+Inputs!C285</f>
        <v>4781.711772150853</v>
      </c>
      <c r="C304" s="91">
        <f>+Inputs!D285</f>
        <v>7652.1677721508531</v>
      </c>
      <c r="D304" s="91">
        <f>+Inputs!E285</f>
        <v>7961.1997721508578</v>
      </c>
      <c r="E304" s="91">
        <f>+Inputs!F285</f>
        <v>6381.5147721508529</v>
      </c>
      <c r="F304" s="91">
        <f>+Inputs!G285</f>
        <v>4383.2957721508556</v>
      </c>
      <c r="G304" s="91">
        <f>+Inputs!H285</f>
        <v>2884.295772150861</v>
      </c>
    </row>
    <row r="305" spans="1:37" x14ac:dyDescent="0.25">
      <c r="A305" s="24" t="str">
        <f>+Inputs!B286</f>
        <v>Major projects</v>
      </c>
      <c r="B305" s="91">
        <f>+Inputs!C286</f>
        <v>3457</v>
      </c>
      <c r="C305" s="91">
        <f>+Inputs!D286</f>
        <v>13146</v>
      </c>
      <c r="D305" s="91">
        <f>+Inputs!E286</f>
        <v>500</v>
      </c>
      <c r="E305" s="91">
        <f>+Inputs!F286</f>
        <v>500</v>
      </c>
      <c r="F305" s="91">
        <f>+Inputs!G286</f>
        <v>500</v>
      </c>
      <c r="G305" s="91">
        <f>+Inputs!H286</f>
        <v>20249.91</v>
      </c>
    </row>
    <row r="306" spans="1:37" x14ac:dyDescent="0.25">
      <c r="A306" s="24" t="str">
        <f>+Inputs!B287</f>
        <v>Hist average</v>
      </c>
      <c r="B306" s="91">
        <f>+Inputs!C287</f>
        <v>10509.731116226494</v>
      </c>
      <c r="C306" s="91">
        <f>+Inputs!D287</f>
        <v>10509.731116226494</v>
      </c>
      <c r="D306" s="91">
        <f>+Inputs!E287</f>
        <v>10509.731116226494</v>
      </c>
      <c r="E306" s="91">
        <f>+Inputs!F287</f>
        <v>10509.731116226494</v>
      </c>
      <c r="F306" s="91">
        <f>+Inputs!G287</f>
        <v>10509.731116226494</v>
      </c>
      <c r="G306" s="91">
        <f>+Inputs!H287</f>
        <v>10509.731116226494</v>
      </c>
    </row>
    <row r="312" spans="1:37" ht="23.25" x14ac:dyDescent="0.35">
      <c r="A312" s="6" t="s">
        <v>243</v>
      </c>
    </row>
    <row r="313" spans="1:37" x14ac:dyDescent="0.25">
      <c r="AI313" t="s">
        <v>267</v>
      </c>
      <c r="AJ313" s="98">
        <v>9.84</v>
      </c>
      <c r="AK313" s="98">
        <v>15.92</v>
      </c>
    </row>
    <row r="314" spans="1:37" ht="18.75" x14ac:dyDescent="0.3">
      <c r="A314" s="27" t="s">
        <v>101</v>
      </c>
      <c r="B314" s="1"/>
      <c r="C314" s="1"/>
      <c r="D314" s="1"/>
      <c r="E314" s="1"/>
      <c r="F314" s="1"/>
      <c r="G314" s="1"/>
    </row>
    <row r="315" spans="1:37" x14ac:dyDescent="0.25">
      <c r="A315" s="25" t="s">
        <v>99</v>
      </c>
      <c r="B315" s="26" t="s">
        <v>100</v>
      </c>
      <c r="C315" s="1"/>
      <c r="D315" s="1"/>
      <c r="E315" s="1"/>
      <c r="F315" s="1"/>
      <c r="G315" s="1"/>
    </row>
    <row r="316" spans="1:37" x14ac:dyDescent="0.25">
      <c r="A316" s="23" t="s">
        <v>228</v>
      </c>
      <c r="B316" s="24" t="s">
        <v>289</v>
      </c>
      <c r="C316" s="1"/>
      <c r="D316" s="1"/>
      <c r="E316" s="1"/>
      <c r="F316" s="1"/>
      <c r="G316" s="1"/>
    </row>
    <row r="317" spans="1:37" x14ac:dyDescent="0.25">
      <c r="A317" s="1"/>
      <c r="B317" s="1"/>
      <c r="C317" s="1"/>
      <c r="D317" s="1"/>
      <c r="E317" s="1"/>
      <c r="F317" s="1"/>
      <c r="G317" s="1"/>
    </row>
    <row r="318" spans="1:37" x14ac:dyDescent="0.25">
      <c r="A318" s="1"/>
      <c r="B318" s="1"/>
      <c r="C318" s="1"/>
      <c r="D318" s="1"/>
      <c r="E318" s="1"/>
      <c r="F318" s="1"/>
      <c r="G318" s="1"/>
    </row>
    <row r="319" spans="1:37" ht="18.75" x14ac:dyDescent="0.3">
      <c r="A319" s="27" t="s">
        <v>118</v>
      </c>
      <c r="B319" s="1"/>
      <c r="C319" s="1"/>
      <c r="D319" s="1"/>
      <c r="E319" s="1"/>
      <c r="F319" s="1"/>
      <c r="G319" s="1"/>
    </row>
    <row r="320" spans="1:37" x14ac:dyDescent="0.25">
      <c r="A320" s="26"/>
      <c r="B320" s="26">
        <f>+Inputs!C290</f>
        <v>2013</v>
      </c>
      <c r="C320" s="26">
        <f>+Inputs!D290</f>
        <v>2014</v>
      </c>
      <c r="D320" s="26">
        <f>+Inputs!E290</f>
        <v>2015</v>
      </c>
      <c r="E320" s="26">
        <f>+Inputs!F290</f>
        <v>2016</v>
      </c>
      <c r="F320" s="26">
        <f>+Inputs!G290</f>
        <v>2017</v>
      </c>
      <c r="G320" s="26">
        <f>+Inputs!H290</f>
        <v>2018</v>
      </c>
      <c r="H320" s="26">
        <f>+Inputs!I290</f>
        <v>2019</v>
      </c>
      <c r="I320" s="26">
        <f>+Inputs!J290</f>
        <v>2020</v>
      </c>
      <c r="J320" s="26">
        <f>+Inputs!K290</f>
        <v>2021</v>
      </c>
      <c r="K320" s="26">
        <f>+Inputs!L290</f>
        <v>2022</v>
      </c>
      <c r="L320" s="26">
        <f>+Inputs!M290</f>
        <v>2023</v>
      </c>
    </row>
    <row r="321" spans="1:37" x14ac:dyDescent="0.25">
      <c r="A321" s="24" t="str">
        <f>+Inputs!B291</f>
        <v>New Vector (2016)</v>
      </c>
      <c r="B321" s="91">
        <f>+Inputs!C291</f>
        <v>0</v>
      </c>
      <c r="C321" s="91">
        <f>+Inputs!D291</f>
        <v>0</v>
      </c>
      <c r="D321" s="91">
        <f>+Inputs!E291</f>
        <v>53.396873531666543</v>
      </c>
      <c r="E321" s="91">
        <f>+Inputs!F291</f>
        <v>58.791560722812058</v>
      </c>
      <c r="F321" s="91">
        <f>+Inputs!G291</f>
        <v>68.548800372699745</v>
      </c>
      <c r="G321" s="91">
        <f>+Inputs!H291</f>
        <v>66.597266226124745</v>
      </c>
      <c r="H321" s="91">
        <f>+Inputs!I291</f>
        <v>64.756623536660513</v>
      </c>
      <c r="I321" s="91">
        <f>+Inputs!J291</f>
        <v>62.970222454272331</v>
      </c>
      <c r="J321" s="91">
        <f>+Inputs!K291</f>
        <v>61.259325872635223</v>
      </c>
      <c r="K321" s="91">
        <f>+Inputs!L291</f>
        <v>59.697350580136209</v>
      </c>
      <c r="L321" s="91">
        <f>+Inputs!M291</f>
        <v>58.190855248171303</v>
      </c>
    </row>
    <row r="322" spans="1:37" x14ac:dyDescent="0.25">
      <c r="A322" s="24" t="str">
        <f>+Inputs!B292</f>
        <v>First Gas (2016)</v>
      </c>
      <c r="B322" s="91">
        <f>+Inputs!C292</f>
        <v>0</v>
      </c>
      <c r="C322" s="91">
        <f>+Inputs!D292</f>
        <v>0</v>
      </c>
      <c r="D322" s="91">
        <f>+Inputs!E292</f>
        <v>53.396873531666543</v>
      </c>
      <c r="E322" s="91">
        <f>+Inputs!F292</f>
        <v>44.653235180162724</v>
      </c>
      <c r="F322" s="91">
        <f>+Inputs!G292</f>
        <v>50.619476370931778</v>
      </c>
      <c r="G322" s="91">
        <f>+Inputs!H292</f>
        <v>47.092766817915916</v>
      </c>
      <c r="H322" s="91">
        <f>+Inputs!I292</f>
        <v>46.790207257304431</v>
      </c>
      <c r="I322" s="91">
        <f>+Inputs!J292</f>
        <v>46.439322648539935</v>
      </c>
      <c r="J322" s="91">
        <f>+Inputs!K292</f>
        <v>44.451626074321396</v>
      </c>
      <c r="K322" s="91">
        <f>+Inputs!L292</f>
        <v>44.166657871213673</v>
      </c>
      <c r="L322" s="91">
        <f>+Inputs!M292</f>
        <v>43.85239407710138</v>
      </c>
    </row>
    <row r="323" spans="1:37" x14ac:dyDescent="0.25">
      <c r="A323" s="24" t="str">
        <f>+Inputs!B293</f>
        <v>Combined (2016)</v>
      </c>
      <c r="B323" s="91">
        <f>+Inputs!C293</f>
        <v>63.80804831859367</v>
      </c>
      <c r="C323" s="91">
        <f>+Inputs!D293</f>
        <v>57.011836585264149</v>
      </c>
      <c r="D323" s="91">
        <f>+Inputs!E293</f>
        <v>53.396873531666543</v>
      </c>
      <c r="E323" s="91">
        <f>+Inputs!F293</f>
        <v>53.483325857951584</v>
      </c>
      <c r="F323" s="91">
        <f>+Inputs!G293</f>
        <v>61.930097714087552</v>
      </c>
      <c r="G323" s="91">
        <f>+Inputs!H293</f>
        <v>59.495769619101893</v>
      </c>
      <c r="H323" s="91">
        <f>+Inputs!I293</f>
        <v>58.304645986348504</v>
      </c>
      <c r="I323" s="91">
        <f>+Inputs!J293</f>
        <v>57.111323140340602</v>
      </c>
      <c r="J323" s="91">
        <f>+Inputs!K293</f>
        <v>55.375157445288657</v>
      </c>
      <c r="K323" s="91">
        <f>+Inputs!L293</f>
        <v>54.32858799974727</v>
      </c>
      <c r="L323" s="91">
        <f>+Inputs!M293</f>
        <v>53.293795748856283</v>
      </c>
    </row>
    <row r="324" spans="1:37" x14ac:dyDescent="0.25">
      <c r="A324" s="1"/>
      <c r="B324" s="1"/>
      <c r="C324" s="1"/>
      <c r="D324" s="1"/>
      <c r="E324" s="1"/>
      <c r="F324" s="1"/>
      <c r="G324" s="1"/>
      <c r="H324" s="1"/>
    </row>
    <row r="333" spans="1:37" ht="23.25" x14ac:dyDescent="0.35">
      <c r="A333" s="6" t="s">
        <v>248</v>
      </c>
      <c r="B333" s="98"/>
      <c r="C333" s="98"/>
      <c r="D333" s="98"/>
      <c r="E333" s="98"/>
      <c r="F333" s="98"/>
      <c r="G333" s="98"/>
      <c r="H333" s="98"/>
      <c r="I333" s="98"/>
    </row>
    <row r="334" spans="1:37" x14ac:dyDescent="0.25">
      <c r="A334" s="98"/>
      <c r="B334" s="98"/>
      <c r="C334" s="98"/>
      <c r="D334" s="98"/>
      <c r="E334" s="98"/>
      <c r="F334" s="98"/>
      <c r="G334" s="98"/>
      <c r="H334" s="98"/>
      <c r="I334" s="98"/>
    </row>
    <row r="335" spans="1:37" ht="18.75" x14ac:dyDescent="0.3">
      <c r="A335" s="27" t="s">
        <v>101</v>
      </c>
      <c r="B335" s="98"/>
      <c r="C335" s="98"/>
      <c r="D335" s="98"/>
      <c r="E335" s="98"/>
      <c r="F335" s="98"/>
      <c r="G335" s="98"/>
      <c r="H335" s="98"/>
      <c r="I335" s="98"/>
    </row>
    <row r="336" spans="1:37" x14ac:dyDescent="0.25">
      <c r="A336" s="25" t="s">
        <v>99</v>
      </c>
      <c r="B336" s="26" t="s">
        <v>100</v>
      </c>
      <c r="C336" s="98"/>
      <c r="D336" s="98"/>
      <c r="E336" s="98"/>
      <c r="F336" s="98"/>
      <c r="G336" s="98"/>
      <c r="H336" s="98"/>
      <c r="I336" s="98"/>
      <c r="AI336" t="s">
        <v>268</v>
      </c>
      <c r="AJ336" s="98">
        <v>9.84</v>
      </c>
      <c r="AK336" s="98">
        <v>15.92</v>
      </c>
    </row>
    <row r="337" spans="1:27" x14ac:dyDescent="0.25">
      <c r="A337" s="23" t="s">
        <v>228</v>
      </c>
      <c r="B337" s="24" t="s">
        <v>117</v>
      </c>
      <c r="C337" s="98"/>
      <c r="D337" s="98"/>
      <c r="E337" s="98"/>
      <c r="F337" s="98"/>
      <c r="G337" s="98"/>
      <c r="H337" s="98"/>
      <c r="I337" s="98"/>
      <c r="AA337" s="98"/>
    </row>
    <row r="338" spans="1:27" x14ac:dyDescent="0.25">
      <c r="A338" s="23" t="s">
        <v>228</v>
      </c>
      <c r="B338" s="24" t="s">
        <v>127</v>
      </c>
      <c r="C338" s="98"/>
      <c r="D338" s="98"/>
      <c r="E338" s="98"/>
      <c r="F338" s="98"/>
      <c r="G338" s="98"/>
      <c r="H338" s="98"/>
      <c r="I338" s="98"/>
      <c r="AA338" s="98"/>
    </row>
    <row r="339" spans="1:27" x14ac:dyDescent="0.25">
      <c r="A339" s="98"/>
      <c r="B339" s="98"/>
      <c r="C339" s="98"/>
      <c r="D339" s="98"/>
      <c r="E339" s="98"/>
      <c r="F339" s="98"/>
      <c r="G339" s="98"/>
      <c r="H339" s="98"/>
      <c r="I339" s="98"/>
      <c r="AA339" s="98"/>
    </row>
    <row r="340" spans="1:27" ht="18.75" x14ac:dyDescent="0.3">
      <c r="A340" s="27" t="s">
        <v>118</v>
      </c>
      <c r="B340" s="98"/>
      <c r="C340" s="98"/>
      <c r="D340" s="98"/>
      <c r="E340" s="98"/>
      <c r="F340" s="98"/>
      <c r="G340" s="98"/>
      <c r="H340" s="98"/>
      <c r="I340" s="98"/>
      <c r="AA340" s="98"/>
    </row>
    <row r="341" spans="1:27" x14ac:dyDescent="0.25">
      <c r="A341" s="26"/>
      <c r="B341" s="26" t="str">
        <f>+Inputs!C296</f>
        <v>Cumulative</v>
      </c>
      <c r="C341" s="26" t="str">
        <f>+Inputs!D296</f>
        <v>Incremental</v>
      </c>
      <c r="D341" s="98"/>
      <c r="E341" s="98"/>
      <c r="F341" s="98"/>
      <c r="G341" s="98"/>
      <c r="AA341" s="98"/>
    </row>
    <row r="342" spans="1:27" x14ac:dyDescent="0.25">
      <c r="A342" s="24" t="str">
        <f>+Inputs!B297</f>
        <v>Rolled over</v>
      </c>
      <c r="B342" s="118">
        <f>+Inputs!C297/1000</f>
        <v>271.84406095587116</v>
      </c>
      <c r="C342" s="102">
        <f>+Inputs!D297/1000</f>
        <v>0</v>
      </c>
      <c r="D342" s="98"/>
      <c r="E342" s="99"/>
      <c r="F342" s="98"/>
      <c r="G342" s="98"/>
    </row>
    <row r="343" spans="1:27" x14ac:dyDescent="0.25">
      <c r="A343" s="24" t="str">
        <f>+Inputs!B298</f>
        <v>WACC</v>
      </c>
      <c r="B343" s="118">
        <f>+Inputs!C298/1000</f>
        <v>248.17227388335795</v>
      </c>
      <c r="C343" s="102">
        <f>+Inputs!D298/1000</f>
        <v>23.671787072513194</v>
      </c>
      <c r="D343" s="98"/>
      <c r="E343" s="99"/>
      <c r="F343" s="98"/>
      <c r="G343" s="98"/>
    </row>
    <row r="344" spans="1:27" x14ac:dyDescent="0.25">
      <c r="A344" s="24" t="str">
        <f>+Inputs!B299</f>
        <v>Opex</v>
      </c>
      <c r="B344" s="118">
        <f>+Inputs!C299/1000</f>
        <v>231.34153660254785</v>
      </c>
      <c r="C344" s="102">
        <f>+Inputs!D299/1000</f>
        <v>16.830737280810077</v>
      </c>
      <c r="D344" s="98"/>
      <c r="E344" s="98"/>
      <c r="F344" s="98"/>
      <c r="G344" s="98"/>
    </row>
    <row r="345" spans="1:27" x14ac:dyDescent="0.25">
      <c r="A345" s="24" t="str">
        <f>+Inputs!B300</f>
        <v>Other</v>
      </c>
      <c r="B345" s="118">
        <f>+Inputs!C300/1000</f>
        <v>222.148805778965</v>
      </c>
      <c r="C345" s="102">
        <f>+Inputs!D300/1000</f>
        <v>9.1927308235828527</v>
      </c>
      <c r="D345" s="98"/>
      <c r="E345" s="98"/>
      <c r="F345" s="98"/>
    </row>
    <row r="346" spans="1:27" x14ac:dyDescent="0.25">
      <c r="A346" s="24" t="str">
        <f>+Inputs!B301</f>
        <v>Draft reset</v>
      </c>
      <c r="B346" s="118">
        <f>+Inputs!C301/1000</f>
        <v>222.148805778965</v>
      </c>
      <c r="C346" s="102">
        <f>+Inputs!D301/1000</f>
        <v>0</v>
      </c>
      <c r="D346" s="98"/>
      <c r="E346" s="131"/>
      <c r="F346" s="98"/>
    </row>
    <row r="347" spans="1:27" x14ac:dyDescent="0.25">
      <c r="A347" s="24" t="str">
        <f>+Inputs!B302</f>
        <v>WACC</v>
      </c>
      <c r="B347" s="118">
        <f>+Inputs!C302/1000</f>
        <v>222.148805778965</v>
      </c>
      <c r="C347" s="102">
        <f>+Inputs!D302/1000</f>
        <v>3.7599178038394894</v>
      </c>
      <c r="D347" s="98"/>
      <c r="E347" s="98"/>
      <c r="F347" s="98"/>
    </row>
    <row r="348" spans="1:27" x14ac:dyDescent="0.25">
      <c r="A348" s="24" t="str">
        <f>+Inputs!B303</f>
        <v>Opex</v>
      </c>
      <c r="B348" s="118">
        <f>+Inputs!C303/1000</f>
        <v>225.9087235828045</v>
      </c>
      <c r="C348" s="102">
        <f>+Inputs!D303/1000</f>
        <v>4.2151015315955158</v>
      </c>
      <c r="D348" s="98"/>
      <c r="E348" s="98"/>
      <c r="F348" s="98"/>
    </row>
    <row r="349" spans="1:27" x14ac:dyDescent="0.25">
      <c r="A349" s="24" t="str">
        <f>+Inputs!B304</f>
        <v>Capex</v>
      </c>
      <c r="B349" s="118">
        <f>+Inputs!C304/1000</f>
        <v>230.12382511440001</v>
      </c>
      <c r="C349" s="102">
        <f>+Inputs!D304/1000</f>
        <v>3.3256119139206128</v>
      </c>
      <c r="D349" s="98"/>
      <c r="E349" s="98"/>
      <c r="F349" s="98"/>
    </row>
    <row r="350" spans="1:27" s="98" customFormat="1" x14ac:dyDescent="0.25">
      <c r="A350" s="24" t="str">
        <f>+Inputs!B305</f>
        <v>CPI forecast</v>
      </c>
      <c r="B350" s="118">
        <f>+Inputs!C305/1000</f>
        <v>233.44943702832063</v>
      </c>
      <c r="C350" s="102">
        <f>+Inputs!D305/1000</f>
        <v>2.6134532105801629</v>
      </c>
    </row>
    <row r="351" spans="1:27" x14ac:dyDescent="0.25">
      <c r="A351" s="24" t="str">
        <f>+Inputs!B306</f>
        <v>Other</v>
      </c>
      <c r="B351" s="118">
        <f>+Inputs!C306/1000</f>
        <v>236.06289023890079</v>
      </c>
      <c r="C351" s="102">
        <f>+Inputs!D306/1000</f>
        <v>0.60148331845385838</v>
      </c>
      <c r="D351" s="98"/>
      <c r="E351" s="98"/>
      <c r="F351" s="98"/>
    </row>
    <row r="352" spans="1:27" x14ac:dyDescent="0.25">
      <c r="A352" s="24" t="str">
        <f>+Inputs!B307</f>
        <v>Final reset</v>
      </c>
      <c r="B352" s="118">
        <f>+Inputs!C307/1000</f>
        <v>236.66437355735465</v>
      </c>
      <c r="C352" s="102">
        <f>+Inputs!D307/1000</f>
        <v>0</v>
      </c>
      <c r="E352" s="131"/>
      <c r="M352" s="98"/>
      <c r="N352" s="98"/>
      <c r="O352" s="98"/>
      <c r="P352" s="98"/>
      <c r="Q352" s="98"/>
      <c r="R352" s="98"/>
      <c r="S352" s="98"/>
      <c r="T352" s="98"/>
      <c r="U352" s="98"/>
      <c r="V352" s="98"/>
      <c r="W352" s="98"/>
      <c r="X352" s="98"/>
      <c r="Y352" s="98"/>
      <c r="Z352" s="98"/>
    </row>
    <row r="353" spans="5:26" x14ac:dyDescent="0.25">
      <c r="E353" s="131"/>
      <c r="M353" s="98"/>
      <c r="N353" s="98"/>
      <c r="O353" s="98"/>
      <c r="P353" s="98"/>
      <c r="Q353" s="98"/>
      <c r="R353" s="98"/>
      <c r="S353" s="98"/>
      <c r="T353" s="98"/>
      <c r="U353" s="98"/>
      <c r="V353" s="98"/>
      <c r="W353" s="98"/>
      <c r="X353" s="98"/>
      <c r="Y353" s="98"/>
      <c r="Z353" s="98"/>
    </row>
  </sheetData>
  <pageMargins left="0.70866141732283472" right="0.70866141732283472" top="0.74803149606299213" bottom="0.74803149606299213" header="0.31496062992125984" footer="0.31496062992125984"/>
  <pageSetup paperSize="9" scale="24" fitToHeight="0" orientation="portrait" r:id="rId1"/>
  <headerFooter>
    <oddFooter>&amp;L&amp;F&amp;C&amp;A&amp;R&amp;P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F25"/>
  <sheetViews>
    <sheetView showGridLines="0" view="pageBreakPreview" zoomScaleNormal="100" zoomScaleSheetLayoutView="100" workbookViewId="0"/>
  </sheetViews>
  <sheetFormatPr defaultRowHeight="15" x14ac:dyDescent="0.25"/>
  <cols>
    <col min="1" max="1" width="24.85546875" customWidth="1"/>
    <col min="5" max="6" width="18.140625" customWidth="1"/>
    <col min="7" max="7" width="52.85546875" customWidth="1"/>
  </cols>
  <sheetData>
    <row r="1" spans="1:6" ht="26.25" x14ac:dyDescent="0.4">
      <c r="A1" s="5" t="s">
        <v>173</v>
      </c>
    </row>
    <row r="4" spans="1:6" ht="23.25" x14ac:dyDescent="0.35">
      <c r="A4" s="6" t="s">
        <v>175</v>
      </c>
    </row>
    <row r="5" spans="1:6" ht="52.5" customHeight="1" x14ac:dyDescent="0.25">
      <c r="A5" s="26"/>
      <c r="B5" s="26" t="str">
        <f>+Inputs!C312</f>
        <v>Actual net allowable revenue $m</v>
      </c>
      <c r="C5" s="26" t="str">
        <f>+Inputs!D312</f>
        <v>Decimal places</v>
      </c>
    </row>
    <row r="6" spans="1:6" x14ac:dyDescent="0.25">
      <c r="A6" s="24" t="str">
        <f>+Inputs!B313</f>
        <v>Starting price</v>
      </c>
      <c r="B6" s="96">
        <f>+Inputs!C313</f>
        <v>121.5960462418189</v>
      </c>
      <c r="C6" s="91">
        <f>+Inputs!D313</f>
        <v>3</v>
      </c>
      <c r="E6" t="str">
        <f>"The starting price for the Regulatory Period, specified as actual net allowable revenue is $"&amp;IFERROR(ROUND(B6,C6),B6)&amp;"m"</f>
        <v>The starting price for the Regulatory Period, specified as actual net allowable revenue is $121.596m</v>
      </c>
    </row>
    <row r="9" spans="1:6" ht="24" thickBot="1" x14ac:dyDescent="0.4">
      <c r="A9" s="6" t="s">
        <v>183</v>
      </c>
    </row>
    <row r="10" spans="1:6" ht="71.25" customHeight="1" thickBot="1" x14ac:dyDescent="0.3">
      <c r="A10" s="26"/>
      <c r="B10" s="26" t="str">
        <f>+Inputs!C316</f>
        <v>Forecast net allowable revenue $k</v>
      </c>
      <c r="C10" s="26" t="str">
        <f>+Inputs!D316</f>
        <v>Decimal places</v>
      </c>
      <c r="E10" s="40" t="s">
        <v>178</v>
      </c>
      <c r="F10" s="41" t="s">
        <v>179</v>
      </c>
    </row>
    <row r="11" spans="1:6" ht="16.5" thickBot="1" x14ac:dyDescent="0.3">
      <c r="A11" s="46">
        <f>+Inputs!B317</f>
        <v>43373</v>
      </c>
      <c r="B11" s="96">
        <f>+Inputs!C317</f>
        <v>121.5960462418189</v>
      </c>
      <c r="C11" s="91">
        <f>+Inputs!D317</f>
        <v>3</v>
      </c>
      <c r="E11" s="42">
        <f>+A11</f>
        <v>43373</v>
      </c>
      <c r="F11" s="43">
        <f t="shared" ref="F11:F15" si="0">IFERROR(ROUND(B11,C11),B11)</f>
        <v>121.596</v>
      </c>
    </row>
    <row r="12" spans="1:6" ht="16.5" thickBot="1" x14ac:dyDescent="0.3">
      <c r="A12" s="46">
        <f>+Inputs!B318</f>
        <v>43738</v>
      </c>
      <c r="B12" s="96">
        <f>+Inputs!C318</f>
        <v>123.90421028598914</v>
      </c>
      <c r="C12" s="91">
        <f>+Inputs!D318</f>
        <v>3</v>
      </c>
      <c r="E12" s="42">
        <f t="shared" ref="E12:E15" si="1">+A12</f>
        <v>43738</v>
      </c>
      <c r="F12" s="43">
        <f t="shared" si="0"/>
        <v>123.904</v>
      </c>
    </row>
    <row r="13" spans="1:6" ht="16.5" thickBot="1" x14ac:dyDescent="0.3">
      <c r="A13" s="46">
        <f>+Inputs!B319</f>
        <v>44104</v>
      </c>
      <c r="B13" s="96">
        <f>+Inputs!C319</f>
        <v>126.45590069796185</v>
      </c>
      <c r="C13" s="91">
        <f>+Inputs!D319</f>
        <v>3</v>
      </c>
      <c r="E13" s="42">
        <f t="shared" si="1"/>
        <v>44104</v>
      </c>
      <c r="F13" s="43">
        <f t="shared" si="0"/>
        <v>126.456</v>
      </c>
    </row>
    <row r="14" spans="1:6" ht="16.5" thickBot="1" x14ac:dyDescent="0.3">
      <c r="A14" s="46">
        <f>+Inputs!B320</f>
        <v>44469</v>
      </c>
      <c r="B14" s="96">
        <f>+Inputs!C320</f>
        <v>129.02819352579198</v>
      </c>
      <c r="C14" s="91">
        <f>+Inputs!D320</f>
        <v>3</v>
      </c>
      <c r="E14" s="42">
        <f t="shared" si="1"/>
        <v>44469</v>
      </c>
      <c r="F14" s="43">
        <f t="shared" si="0"/>
        <v>129.02799999999999</v>
      </c>
    </row>
    <row r="15" spans="1:6" ht="16.5" thickBot="1" x14ac:dyDescent="0.3">
      <c r="A15" s="46">
        <f>+Inputs!B321</f>
        <v>44834</v>
      </c>
      <c r="B15" s="96">
        <f>+Inputs!C321</f>
        <v>131.62338640956241</v>
      </c>
      <c r="C15" s="91">
        <f>+Inputs!D321</f>
        <v>3</v>
      </c>
      <c r="E15" s="44">
        <f t="shared" si="1"/>
        <v>44834</v>
      </c>
      <c r="F15" s="45">
        <f t="shared" si="0"/>
        <v>131.62299999999999</v>
      </c>
    </row>
    <row r="18" spans="1:5" ht="23.25" x14ac:dyDescent="0.35">
      <c r="A18" s="6" t="s">
        <v>301</v>
      </c>
    </row>
    <row r="19" spans="1:5" ht="24.75" customHeight="1" x14ac:dyDescent="0.25">
      <c r="A19" s="26"/>
      <c r="B19" s="26" t="str">
        <f>+Inputs!C324</f>
        <v>Value</v>
      </c>
      <c r="C19" s="26" t="str">
        <f>+Inputs!D324</f>
        <v>Decimal places</v>
      </c>
    </row>
    <row r="20" spans="1:5" x14ac:dyDescent="0.25">
      <c r="A20" s="24" t="str">
        <f>+Inputs!B325</f>
        <v>Discount rate %</v>
      </c>
      <c r="B20" s="96">
        <f>+Inputs!C325*100</f>
        <v>5.38</v>
      </c>
      <c r="C20" s="91">
        <f>+Inputs!D325</f>
        <v>2</v>
      </c>
      <c r="E20" t="str">
        <f>"1.3 Discount rate is "&amp;IFERROR(ROUND(B20,C20),B20)&amp;"%; and"</f>
        <v>1.3 Discount rate is 5.38%; and</v>
      </c>
    </row>
    <row r="23" spans="1:5" ht="23.25" x14ac:dyDescent="0.35">
      <c r="A23" s="6" t="s">
        <v>302</v>
      </c>
    </row>
    <row r="24" spans="1:5" ht="28.5" customHeight="1" x14ac:dyDescent="0.25">
      <c r="A24" s="26"/>
      <c r="B24" s="26" t="str">
        <f>+Inputs!C328</f>
        <v>Value</v>
      </c>
      <c r="C24" s="26" t="str">
        <f>+Inputs!D328</f>
        <v>Decimal places</v>
      </c>
      <c r="D24" s="1"/>
      <c r="E24" s="1"/>
    </row>
    <row r="25" spans="1:5" x14ac:dyDescent="0.25">
      <c r="A25" s="24" t="str">
        <f>+Inputs!B329</f>
        <v>Discount rate %</v>
      </c>
      <c r="B25" s="96">
        <f>+Inputs!C329*100</f>
        <v>5.8500000000000005</v>
      </c>
      <c r="C25" s="91">
        <f>+Inputs!D329</f>
        <v>2</v>
      </c>
      <c r="D25" s="1"/>
      <c r="E25" s="1" t="str">
        <f>"67th percentile estimate of post-tax WACC is "&amp;IFERROR(ROUND(B25,C25),B25)&amp;"%."</f>
        <v>67th percentile estimate of post-tax WACC is 5.85%.</v>
      </c>
    </row>
  </sheetData>
  <pageMargins left="0.7" right="0.7" top="0.75" bottom="0.75" header="0.3" footer="0.3"/>
  <pageSetup paperSize="9" scale="61" fitToHeight="0" orientation="portrait" r:id="rId1"/>
  <headerFooter>
    <oddFooter>&amp;L&amp;F&amp;C&amp;A&amp;R&amp;P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F22"/>
  <sheetViews>
    <sheetView showGridLines="0" view="pageBreakPreview" zoomScaleNormal="100" zoomScaleSheetLayoutView="100" workbookViewId="0"/>
  </sheetViews>
  <sheetFormatPr defaultRowHeight="15" x14ac:dyDescent="0.25"/>
  <cols>
    <col min="1" max="1" width="24.85546875" style="1" customWidth="1"/>
    <col min="2" max="4" width="9.140625" style="1"/>
    <col min="5" max="6" width="18.140625" style="1" customWidth="1"/>
    <col min="7" max="7" width="52.85546875" style="1" customWidth="1"/>
    <col min="8" max="16384" width="9.140625" style="1"/>
  </cols>
  <sheetData>
    <row r="1" spans="1:6" ht="26.25" x14ac:dyDescent="0.4">
      <c r="A1" s="5" t="s">
        <v>185</v>
      </c>
    </row>
    <row r="4" spans="1:6" ht="24" thickBot="1" x14ac:dyDescent="0.4">
      <c r="A4" s="6" t="s">
        <v>175</v>
      </c>
    </row>
    <row r="5" spans="1:6" ht="52.5" thickBot="1" x14ac:dyDescent="0.3">
      <c r="A5" s="26" t="str">
        <f>+Inputs!B334</f>
        <v>GDB</v>
      </c>
      <c r="B5" s="26" t="str">
        <f>+Inputs!C334</f>
        <v>Maximum allowable revenue $m</v>
      </c>
      <c r="C5" s="26" t="str">
        <f>+Inputs!D334</f>
        <v>Decimal places</v>
      </c>
      <c r="E5" s="47" t="s">
        <v>186</v>
      </c>
      <c r="F5" s="47" t="s">
        <v>187</v>
      </c>
    </row>
    <row r="6" spans="1:6" ht="15.75" thickBot="1" x14ac:dyDescent="0.3">
      <c r="A6" s="46" t="str">
        <f>+Inputs!B335</f>
        <v>GasNet Limited</v>
      </c>
      <c r="B6" s="96">
        <f>+Inputs!C335</f>
        <v>4.1537783378700874</v>
      </c>
      <c r="C6" s="91">
        <f>+Inputs!D335</f>
        <v>3</v>
      </c>
      <c r="E6" s="97" t="str">
        <f>+A6</f>
        <v>GasNet Limited</v>
      </c>
      <c r="F6" s="48">
        <f t="shared" ref="F6:F9" si="0">IFERROR(ROUND(B6,C6),B6)</f>
        <v>4.1539999999999999</v>
      </c>
    </row>
    <row r="7" spans="1:6" ht="15.75" thickBot="1" x14ac:dyDescent="0.3">
      <c r="A7" s="46" t="str">
        <f>+Inputs!B336</f>
        <v>Powerco Limited</v>
      </c>
      <c r="B7" s="96">
        <f>+Inputs!C336</f>
        <v>47.309313519581558</v>
      </c>
      <c r="C7" s="91">
        <f>+Inputs!D336</f>
        <v>3</v>
      </c>
      <c r="E7" s="48" t="str">
        <f t="shared" ref="E7:E9" si="1">+A7</f>
        <v>Powerco Limited</v>
      </c>
      <c r="F7" s="48">
        <f t="shared" si="0"/>
        <v>47.308999999999997</v>
      </c>
    </row>
    <row r="8" spans="1:6" ht="15.75" thickBot="1" x14ac:dyDescent="0.3">
      <c r="A8" s="46" t="str">
        <f>+Inputs!B337</f>
        <v>Vector Limited</v>
      </c>
      <c r="B8" s="96">
        <f>+Inputs!C337</f>
        <v>43.917273093070008</v>
      </c>
      <c r="C8" s="91">
        <f>+Inputs!D337</f>
        <v>3</v>
      </c>
      <c r="E8" s="48" t="str">
        <f t="shared" si="1"/>
        <v>Vector Limited</v>
      </c>
      <c r="F8" s="48">
        <f t="shared" si="0"/>
        <v>43.917000000000002</v>
      </c>
    </row>
    <row r="9" spans="1:6" ht="15.75" thickBot="1" x14ac:dyDescent="0.3">
      <c r="A9" s="46" t="str">
        <f>+Inputs!B338</f>
        <v>First Gas Limited</v>
      </c>
      <c r="B9" s="96">
        <f>+Inputs!C338</f>
        <v>22.14466766467616</v>
      </c>
      <c r="C9" s="91">
        <f>+Inputs!D338</f>
        <v>3</v>
      </c>
      <c r="E9" s="49" t="str">
        <f t="shared" si="1"/>
        <v>First Gas Limited</v>
      </c>
      <c r="F9" s="49">
        <f t="shared" si="0"/>
        <v>22.145</v>
      </c>
    </row>
    <row r="12" spans="1:6" ht="24" thickBot="1" x14ac:dyDescent="0.4">
      <c r="A12" s="6" t="s">
        <v>193</v>
      </c>
    </row>
    <row r="13" spans="1:6" ht="27" thickBot="1" x14ac:dyDescent="0.3">
      <c r="A13" s="26" t="str">
        <f>+Inputs!B341</f>
        <v>GDB</v>
      </c>
      <c r="B13" s="26" t="str">
        <f>+Inputs!C341</f>
        <v>ΔD</v>
      </c>
      <c r="C13" s="26" t="str">
        <f>+Inputs!D341</f>
        <v>Decimal places</v>
      </c>
      <c r="E13" s="47" t="s">
        <v>186</v>
      </c>
      <c r="F13" s="47" t="s">
        <v>195</v>
      </c>
    </row>
    <row r="14" spans="1:6" ht="15.75" thickBot="1" x14ac:dyDescent="0.3">
      <c r="A14" s="46" t="str">
        <f>+Inputs!B342</f>
        <v>GasNet Limited</v>
      </c>
      <c r="B14" s="96">
        <f>+Inputs!C342</f>
        <v>0.9909151767647767</v>
      </c>
      <c r="C14" s="91">
        <f>+Inputs!D342</f>
        <v>4</v>
      </c>
      <c r="E14" s="48" t="str">
        <f t="shared" ref="E14:E17" si="2">+A14</f>
        <v>GasNet Limited</v>
      </c>
      <c r="F14" s="48">
        <f t="shared" ref="F14:F17" si="3">IFERROR(ROUND(B14,C14),B14)</f>
        <v>0.9909</v>
      </c>
    </row>
    <row r="15" spans="1:6" ht="15.75" thickBot="1" x14ac:dyDescent="0.3">
      <c r="A15" s="46" t="str">
        <f>+Inputs!B343</f>
        <v>Powerco Limited</v>
      </c>
      <c r="B15" s="96">
        <f>+Inputs!C343</f>
        <v>1.0081566830270154</v>
      </c>
      <c r="C15" s="91">
        <f>+Inputs!D343</f>
        <v>4</v>
      </c>
      <c r="E15" s="48" t="str">
        <f t="shared" si="2"/>
        <v>Powerco Limited</v>
      </c>
      <c r="F15" s="48">
        <f t="shared" si="3"/>
        <v>1.0082</v>
      </c>
    </row>
    <row r="16" spans="1:6" ht="15.75" thickBot="1" x14ac:dyDescent="0.3">
      <c r="A16" s="46" t="str">
        <f>+Inputs!B344</f>
        <v>Vector Limited</v>
      </c>
      <c r="B16" s="96">
        <f>+Inputs!C344</f>
        <v>1.0401343075377238</v>
      </c>
      <c r="C16" s="91">
        <f>+Inputs!D344</f>
        <v>4</v>
      </c>
      <c r="E16" s="48" t="str">
        <f t="shared" si="2"/>
        <v>Vector Limited</v>
      </c>
      <c r="F16" s="48">
        <f t="shared" si="3"/>
        <v>1.0401</v>
      </c>
    </row>
    <row r="17" spans="1:6" ht="15.75" thickBot="1" x14ac:dyDescent="0.3">
      <c r="A17" s="46" t="str">
        <f>+Inputs!B345</f>
        <v>First Gas Limited</v>
      </c>
      <c r="B17" s="96">
        <f>+Inputs!C345</f>
        <v>1.0192129483280357</v>
      </c>
      <c r="C17" s="91">
        <f>+Inputs!D345</f>
        <v>4</v>
      </c>
      <c r="E17" s="49" t="str">
        <f t="shared" si="2"/>
        <v>First Gas Limited</v>
      </c>
      <c r="F17" s="49">
        <f t="shared" si="3"/>
        <v>1.0192000000000001</v>
      </c>
    </row>
    <row r="20" spans="1:6" ht="23.25" x14ac:dyDescent="0.35">
      <c r="A20" s="6" t="s">
        <v>280</v>
      </c>
    </row>
    <row r="21" spans="1:6" ht="26.25" x14ac:dyDescent="0.25">
      <c r="A21" s="26">
        <f>+Inputs!B348</f>
        <v>0</v>
      </c>
      <c r="B21" s="26" t="str">
        <f>+Inputs!C348</f>
        <v>Value</v>
      </c>
      <c r="C21" s="26" t="str">
        <f>+Inputs!D348</f>
        <v>Decimal places</v>
      </c>
    </row>
    <row r="22" spans="1:6" x14ac:dyDescent="0.25">
      <c r="A22" s="24" t="str">
        <f>+Inputs!B349</f>
        <v>Discount rate %</v>
      </c>
      <c r="B22" s="103">
        <f>+Inputs!C349*100</f>
        <v>4.7600000000000007</v>
      </c>
      <c r="C22" s="91">
        <f>+Inputs!D349</f>
        <v>2</v>
      </c>
      <c r="E22" s="1" t="str">
        <f>"is the discount rate of "&amp;IFERROR(ROUND(B22,C22),B22)&amp;"%; or"</f>
        <v>is the discount rate of 4.76%; or</v>
      </c>
    </row>
  </sheetData>
  <pageMargins left="0.7" right="0.7" top="0.75" bottom="0.75" header="0.3" footer="0.3"/>
  <pageSetup paperSize="9" scale="61" fitToHeight="0" orientation="portrait" r:id="rId1"/>
  <headerFooter>
    <oddFooter>&amp;L&amp;F&amp;C&amp;A&amp;R&amp;P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im:links xmlns:im="http://www.autonomy.com/WorkSite">
  <im:linkstream>C:\Users\FlorianS\AppData\Local\Temp\NetRight\Links\iManage\2833113_9.xlsx?!nrtdms:0:!session:COPPER:!database:iManage:!document:2833113,9:?Y*C:\Users\FlorianS\AppData\Local\Temp\NetRight\Links\iManage\2756131_86.xlsx?!nrtdms:0:!session:COPPER:!database:iManage:!document:2756131,86:?Y*C:\Users\FlorianS\AppData\Local\Temp\NetRight\Links\iManage\2663002_17.xlsx?!nrtdms:0:!session:COPPER:!database:iManage:!document:2663002,17:?Y*C:\Users\FlorianS\AppData\Local\Temp\NetRight\Links\iManage\2681544_26.xlsm?!nrtdms:0:!session:COPPER:!database:iManage:!document:2681544,26:?Y*C:\Users\FlorianS\AppData\Local\Temp\NetRight\Links\iManage\2676491_12.xlsx?!nrtdms:0:!session:COPPER:!database:iManage:!document:2676491,12:?Y*</im:linkstream>
</im:links>
</file>

<file path=customXml/itemProps1.xml><?xml version="1.0" encoding="utf-8"?>
<ds:datastoreItem xmlns:ds="http://schemas.openxmlformats.org/officeDocument/2006/customXml" ds:itemID="{47FE3ECD-F007-4215-96C4-DFDB8FE288ED}">
  <ds:schemaRefs>
    <ds:schemaRef ds:uri="http://www.autonomy.com/WorkSit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13</vt:i4>
      </vt:variant>
    </vt:vector>
  </HeadingPairs>
  <TitlesOfParts>
    <vt:vector size="21" baseType="lpstr">
      <vt:lpstr>CoverSheet</vt:lpstr>
      <vt:lpstr>Description</vt:lpstr>
      <vt:lpstr>Table of Contents</vt:lpstr>
      <vt:lpstr>Inputs</vt:lpstr>
      <vt:lpstr>RP Tables</vt:lpstr>
      <vt:lpstr>RP Charts</vt:lpstr>
      <vt:lpstr>Tx Tables</vt:lpstr>
      <vt:lpstr>Dx Tables</vt:lpstr>
      <vt:lpstr>'RP Tables'!_ftnref1</vt:lpstr>
      <vt:lpstr>'RP Tables'!_ftnref2</vt:lpstr>
      <vt:lpstr>'RP Tables'!_ftnref3</vt:lpstr>
      <vt:lpstr>'Tx Tables'!_Toc474326120</vt:lpstr>
      <vt:lpstr>'RP Tables'!OLE_LINK1</vt:lpstr>
      <vt:lpstr>CoverSheet!Print_Area</vt:lpstr>
      <vt:lpstr>Description!Print_Area</vt:lpstr>
      <vt:lpstr>'Dx Tables'!Print_Area</vt:lpstr>
      <vt:lpstr>Inputs!Print_Area</vt:lpstr>
      <vt:lpstr>'RP Charts'!Print_Area</vt:lpstr>
      <vt:lpstr>'RP Tables'!Print_Area</vt:lpstr>
      <vt:lpstr>'Table of Contents'!Print_Area</vt:lpstr>
      <vt:lpstr>'Tx Tables'!Print_Area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2017-05-29T13:32:03Z</dcterms:created>
  <dcterms:modified xsi:type="dcterms:W3CDTF">2017-05-30T02:29:52Z</dcterms:modified>
</cp:coreProperties>
</file>