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35" windowHeight="7365"/>
  </bookViews>
  <sheets>
    <sheet name="Population" sheetId="3" r:id="rId1"/>
    <sheet name="TLA_EDB Mapping" sheetId="1" r:id="rId2"/>
  </sheets>
  <definedNames>
    <definedName name="_xlnm._FilterDatabase" localSheetId="1" hidden="1">'TLA_EDB Mapping'!$A$6:$J$85</definedName>
  </definedNames>
  <calcPr calcId="125725"/>
</workbook>
</file>

<file path=xl/calcChain.xml><?xml version="1.0" encoding="utf-8"?>
<calcChain xmlns="http://schemas.openxmlformats.org/spreadsheetml/2006/main">
  <c r="Q7" i="1"/>
  <c r="S7" s="1"/>
  <c r="R7"/>
  <c r="Q8"/>
  <c r="S8" s="1"/>
  <c r="R8"/>
  <c r="Q9"/>
  <c r="S9" s="1"/>
  <c r="R9"/>
  <c r="Q10"/>
  <c r="S10" s="1"/>
  <c r="R10"/>
  <c r="Q11"/>
  <c r="S11" s="1"/>
  <c r="R11"/>
  <c r="Q12"/>
  <c r="S12" s="1"/>
  <c r="R12"/>
  <c r="Q13"/>
  <c r="S13" s="1"/>
  <c r="R13"/>
  <c r="Q14"/>
  <c r="S14" s="1"/>
  <c r="R14"/>
  <c r="Q15"/>
  <c r="S15" s="1"/>
  <c r="R15"/>
  <c r="Q16"/>
  <c r="S16" s="1"/>
  <c r="R16"/>
  <c r="Q17"/>
  <c r="S17" s="1"/>
  <c r="R17"/>
  <c r="Q18"/>
  <c r="S18" s="1"/>
  <c r="R18"/>
  <c r="Q19"/>
  <c r="S19" s="1"/>
  <c r="R19"/>
  <c r="Q20"/>
  <c r="S20" s="1"/>
  <c r="R20"/>
  <c r="Q21"/>
  <c r="S21" s="1"/>
  <c r="R21"/>
  <c r="Q22"/>
  <c r="S22" s="1"/>
  <c r="R22"/>
  <c r="Q23"/>
  <c r="S23" s="1"/>
  <c r="R23"/>
  <c r="Q24"/>
  <c r="S24" s="1"/>
  <c r="R24"/>
  <c r="Q25"/>
  <c r="S25" s="1"/>
  <c r="R25"/>
  <c r="Q26"/>
  <c r="S26" s="1"/>
  <c r="R26"/>
  <c r="Q27"/>
  <c r="S27" s="1"/>
  <c r="R27"/>
  <c r="Q28"/>
  <c r="S28" s="1"/>
  <c r="R28"/>
  <c r="Q29"/>
  <c r="S29" s="1"/>
  <c r="R29"/>
  <c r="Q30"/>
  <c r="S30" s="1"/>
  <c r="R30"/>
  <c r="Q31"/>
  <c r="S31" s="1"/>
  <c r="R31"/>
  <c r="Q32"/>
  <c r="S32" s="1"/>
  <c r="R32"/>
  <c r="Q33"/>
  <c r="S33" s="1"/>
  <c r="R33"/>
  <c r="Q34"/>
  <c r="S34" s="1"/>
  <c r="R34"/>
  <c r="Q35"/>
  <c r="S35" s="1"/>
  <c r="R35"/>
  <c r="Q36"/>
  <c r="S36" s="1"/>
  <c r="R36"/>
  <c r="Q37"/>
  <c r="S37" s="1"/>
  <c r="R37"/>
  <c r="Q38"/>
  <c r="S38" s="1"/>
  <c r="R38"/>
  <c r="Q39"/>
  <c r="S39" s="1"/>
  <c r="R39"/>
  <c r="Q40"/>
  <c r="S40" s="1"/>
  <c r="R40"/>
  <c r="Q41"/>
  <c r="S41" s="1"/>
  <c r="R41"/>
  <c r="Q42"/>
  <c r="S42" s="1"/>
  <c r="R42"/>
  <c r="Q43"/>
  <c r="S43" s="1"/>
  <c r="R43"/>
  <c r="Q44"/>
  <c r="S44" s="1"/>
  <c r="R44"/>
  <c r="Q45"/>
  <c r="S45" s="1"/>
  <c r="R45"/>
  <c r="Q46"/>
  <c r="S46" s="1"/>
  <c r="R46"/>
  <c r="Q47"/>
  <c r="S47" s="1"/>
  <c r="R47"/>
  <c r="Q48"/>
  <c r="S48" s="1"/>
  <c r="R48"/>
  <c r="Q49"/>
  <c r="S49" s="1"/>
  <c r="R49"/>
  <c r="Q50"/>
  <c r="S50" s="1"/>
  <c r="R50"/>
  <c r="Q51"/>
  <c r="S51" s="1"/>
  <c r="R51"/>
  <c r="Q52"/>
  <c r="S52" s="1"/>
  <c r="R52"/>
  <c r="Q53"/>
  <c r="S53" s="1"/>
  <c r="R53"/>
  <c r="Q54"/>
  <c r="S54" s="1"/>
  <c r="R54"/>
  <c r="Q55"/>
  <c r="S55" s="1"/>
  <c r="R55"/>
  <c r="Q56"/>
  <c r="S56" s="1"/>
  <c r="R56"/>
  <c r="Q57"/>
  <c r="S57" s="1"/>
  <c r="R57"/>
  <c r="Q58"/>
  <c r="S58" s="1"/>
  <c r="R58"/>
  <c r="Q59"/>
  <c r="S59" s="1"/>
  <c r="R59"/>
  <c r="Q60"/>
  <c r="S60" s="1"/>
  <c r="R60"/>
  <c r="Q61"/>
  <c r="S61" s="1"/>
  <c r="R61"/>
  <c r="Q62"/>
  <c r="S62" s="1"/>
  <c r="R62"/>
  <c r="Q63"/>
  <c r="S63" s="1"/>
  <c r="R63"/>
  <c r="Q64"/>
  <c r="S64" s="1"/>
  <c r="R64"/>
  <c r="Q65"/>
  <c r="S65" s="1"/>
  <c r="R65"/>
  <c r="Q66"/>
  <c r="S66" s="1"/>
  <c r="R66"/>
  <c r="Q67"/>
  <c r="S67" s="1"/>
  <c r="R67"/>
  <c r="Q68"/>
  <c r="S68" s="1"/>
  <c r="R68"/>
  <c r="G85"/>
  <c r="G84"/>
  <c r="H84" s="1"/>
  <c r="I84" s="1"/>
  <c r="G83"/>
  <c r="G82"/>
  <c r="H82" s="1"/>
  <c r="I82" s="1"/>
  <c r="G81"/>
  <c r="G80"/>
  <c r="H80" s="1"/>
  <c r="I80" s="1"/>
  <c r="G79"/>
  <c r="G78"/>
  <c r="G77"/>
  <c r="G76"/>
  <c r="H76" s="1"/>
  <c r="I76" s="1"/>
  <c r="G75"/>
  <c r="G74"/>
  <c r="H74" s="1"/>
  <c r="I74" s="1"/>
  <c r="G73"/>
  <c r="G72"/>
  <c r="H72" s="1"/>
  <c r="I72" s="1"/>
  <c r="G71"/>
  <c r="G70"/>
  <c r="H70" s="1"/>
  <c r="I70" s="1"/>
  <c r="G69"/>
  <c r="G68"/>
  <c r="H68" s="1"/>
  <c r="I68" s="1"/>
  <c r="G67"/>
  <c r="G66"/>
  <c r="G65"/>
  <c r="G64"/>
  <c r="H64" s="1"/>
  <c r="I64" s="1"/>
  <c r="G63"/>
  <c r="G62"/>
  <c r="G61"/>
  <c r="G60"/>
  <c r="H60" s="1"/>
  <c r="I60" s="1"/>
  <c r="G59"/>
  <c r="G58"/>
  <c r="H58" s="1"/>
  <c r="I58" s="1"/>
  <c r="G57"/>
  <c r="G56"/>
  <c r="H56" s="1"/>
  <c r="I56" s="1"/>
  <c r="G55"/>
  <c r="G54"/>
  <c r="G53"/>
  <c r="G52"/>
  <c r="H52" s="1"/>
  <c r="I52" s="1"/>
  <c r="G51"/>
  <c r="G50"/>
  <c r="H50" s="1"/>
  <c r="I50" s="1"/>
  <c r="G49"/>
  <c r="G48"/>
  <c r="G47"/>
  <c r="G46"/>
  <c r="H46" s="1"/>
  <c r="I46" s="1"/>
  <c r="G45"/>
  <c r="G44"/>
  <c r="H44" s="1"/>
  <c r="I44" s="1"/>
  <c r="G43"/>
  <c r="G42"/>
  <c r="H42" s="1"/>
  <c r="I42" s="1"/>
  <c r="G41"/>
  <c r="G40"/>
  <c r="H40" s="1"/>
  <c r="I40" s="1"/>
  <c r="G39"/>
  <c r="G38"/>
  <c r="H38" s="1"/>
  <c r="I38" s="1"/>
  <c r="G37"/>
  <c r="G36"/>
  <c r="H36" s="1"/>
  <c r="I36" s="1"/>
  <c r="G35"/>
  <c r="G34"/>
  <c r="H34" s="1"/>
  <c r="I34" s="1"/>
  <c r="G33"/>
  <c r="G32"/>
  <c r="H32" s="1"/>
  <c r="I32" s="1"/>
  <c r="G31"/>
  <c r="G30"/>
  <c r="H30" s="1"/>
  <c r="I30" s="1"/>
  <c r="G29"/>
  <c r="G28"/>
  <c r="H28" s="1"/>
  <c r="I28" s="1"/>
  <c r="G27"/>
  <c r="G26"/>
  <c r="H26" s="1"/>
  <c r="I26" s="1"/>
  <c r="G25"/>
  <c r="G24"/>
  <c r="H24" s="1"/>
  <c r="I24" s="1"/>
  <c r="G23"/>
  <c r="G22"/>
  <c r="H22" s="1"/>
  <c r="I22" s="1"/>
  <c r="G21"/>
  <c r="G20"/>
  <c r="H20" s="1"/>
  <c r="I20" s="1"/>
  <c r="G19"/>
  <c r="G18"/>
  <c r="H18" s="1"/>
  <c r="I18" s="1"/>
  <c r="G17"/>
  <c r="G16"/>
  <c r="H16" s="1"/>
  <c r="I16" s="1"/>
  <c r="G15"/>
  <c r="G14"/>
  <c r="H14" s="1"/>
  <c r="I14" s="1"/>
  <c r="G13"/>
  <c r="G12"/>
  <c r="G11"/>
  <c r="G10"/>
  <c r="H10" s="1"/>
  <c r="I10" s="1"/>
  <c r="G9"/>
  <c r="G8"/>
  <c r="H8" s="1"/>
  <c r="I8" s="1"/>
  <c r="G7"/>
  <c r="H7" l="1"/>
  <c r="I7" s="1"/>
  <c r="H9"/>
  <c r="I9" s="1"/>
  <c r="H11"/>
  <c r="I11" s="1"/>
  <c r="H15"/>
  <c r="I15" s="1"/>
  <c r="H17"/>
  <c r="I17" s="1"/>
  <c r="H19"/>
  <c r="I19" s="1"/>
  <c r="H21"/>
  <c r="I21" s="1"/>
  <c r="H23"/>
  <c r="I23" s="1"/>
  <c r="H25"/>
  <c r="I25" s="1"/>
  <c r="H27"/>
  <c r="I27" s="1"/>
  <c r="H29"/>
  <c r="I29" s="1"/>
  <c r="H31"/>
  <c r="I31" s="1"/>
  <c r="H33"/>
  <c r="I33" s="1"/>
  <c r="H35"/>
  <c r="I35" s="1"/>
  <c r="H37"/>
  <c r="I37" s="1"/>
  <c r="H39"/>
  <c r="I39" s="1"/>
  <c r="H41"/>
  <c r="I41" s="1"/>
  <c r="H43"/>
  <c r="I43" s="1"/>
  <c r="H45"/>
  <c r="I45" s="1"/>
  <c r="H49"/>
  <c r="I49" s="1"/>
  <c r="H51"/>
  <c r="I51" s="1"/>
  <c r="H53"/>
  <c r="I53" s="1"/>
  <c r="H57"/>
  <c r="I57" s="1"/>
  <c r="H59"/>
  <c r="I59" s="1"/>
  <c r="H61"/>
  <c r="I61" s="1"/>
  <c r="H67"/>
  <c r="I67" s="1"/>
  <c r="H69"/>
  <c r="I69" s="1"/>
  <c r="H71"/>
  <c r="I71" s="1"/>
  <c r="H73"/>
  <c r="I73" s="1"/>
  <c r="H75"/>
  <c r="I75" s="1"/>
  <c r="H79"/>
  <c r="I79" s="1"/>
  <c r="H81"/>
  <c r="I81" s="1"/>
  <c r="H83"/>
  <c r="I83" s="1"/>
  <c r="H85"/>
  <c r="I85" s="1"/>
  <c r="J7"/>
  <c r="J8"/>
  <c r="J9"/>
  <c r="J10"/>
  <c r="J11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9"/>
  <c r="J50"/>
  <c r="J51"/>
  <c r="J52"/>
  <c r="J56"/>
  <c r="J57"/>
  <c r="J58"/>
  <c r="J60"/>
  <c r="J61"/>
  <c r="J64"/>
  <c r="J68"/>
  <c r="J69"/>
  <c r="J70"/>
  <c r="J72"/>
  <c r="J73"/>
  <c r="J74"/>
  <c r="J76"/>
  <c r="J79"/>
  <c r="J80"/>
  <c r="J82"/>
  <c r="J83"/>
  <c r="J84"/>
  <c r="J85" l="1"/>
  <c r="J81"/>
  <c r="J75"/>
  <c r="J71"/>
  <c r="J67"/>
  <c r="J59"/>
  <c r="J53"/>
  <c r="H66"/>
  <c r="H54"/>
  <c r="H77"/>
  <c r="H63"/>
  <c r="H47"/>
  <c r="H78"/>
  <c r="H62"/>
  <c r="H48"/>
  <c r="H65"/>
  <c r="H55"/>
  <c r="H13"/>
  <c r="H12"/>
  <c r="I13" l="1"/>
  <c r="J13"/>
  <c r="I65"/>
  <c r="J65"/>
  <c r="I62"/>
  <c r="J62"/>
  <c r="I47"/>
  <c r="J47"/>
  <c r="I77"/>
  <c r="J77"/>
  <c r="I66"/>
  <c r="J66"/>
  <c r="I12"/>
  <c r="J12"/>
  <c r="I55"/>
  <c r="J55"/>
  <c r="I48"/>
  <c r="J48"/>
  <c r="I78"/>
  <c r="J78"/>
  <c r="I63"/>
  <c r="J63"/>
  <c r="I54"/>
  <c r="N3" i="3" s="1"/>
  <c r="J54" i="1"/>
  <c r="N4" i="3" l="1"/>
  <c r="N6" s="1"/>
  <c r="Q3"/>
  <c r="D3"/>
  <c r="P3"/>
  <c r="C4"/>
  <c r="O4"/>
  <c r="I4"/>
  <c r="G4"/>
  <c r="H4"/>
  <c r="C3"/>
  <c r="F3"/>
  <c r="R3"/>
  <c r="E3"/>
  <c r="H3"/>
  <c r="Q4"/>
  <c r="D4"/>
  <c r="P4"/>
  <c r="F4"/>
  <c r="E4"/>
  <c r="K4"/>
  <c r="R4"/>
  <c r="J4"/>
  <c r="I3"/>
  <c r="J3"/>
  <c r="G3"/>
  <c r="K3"/>
  <c r="O3"/>
  <c r="M4"/>
  <c r="L4"/>
  <c r="L3"/>
  <c r="M3"/>
  <c r="F6" l="1"/>
  <c r="D6"/>
  <c r="R6"/>
  <c r="P6"/>
  <c r="Q6"/>
  <c r="L6"/>
  <c r="E6"/>
  <c r="H6"/>
  <c r="I6"/>
  <c r="M6"/>
  <c r="J6"/>
  <c r="K6"/>
  <c r="G6"/>
  <c r="O6"/>
  <c r="C6"/>
</calcChain>
</file>

<file path=xl/comments1.xml><?xml version="1.0" encoding="utf-8"?>
<comments xmlns="http://schemas.openxmlformats.org/spreadsheetml/2006/main">
  <authors>
    <author>Richard Eglinton</author>
    <author>tobiasm</author>
  </authors>
  <commentList>
    <comment ref="H6" authorId="0">
      <text>
        <r>
          <rPr>
            <b/>
            <sz val="8"/>
            <color indexed="81"/>
            <rFont val="Tahoma"/>
            <family val="2"/>
          </rPr>
          <t>ComCom:</t>
        </r>
        <r>
          <rPr>
            <sz val="8"/>
            <color indexed="81"/>
            <rFont val="Tahoma"/>
            <family val="2"/>
          </rPr>
          <t xml:space="preserve">
Matched TLA to EDB 1:1 ; where TLAs cover more than 1 EDB a calculation to match TLA based on further disaggregation is completed in columns M:T</t>
        </r>
      </text>
    </comment>
    <comment ref="A13" authorId="1">
      <text>
        <r>
          <rPr>
            <b/>
            <sz val="8"/>
            <color indexed="81"/>
            <rFont val="Tahoma"/>
            <family val="2"/>
          </rPr>
          <t>Commission:
Added duplicates since TLAs cover two or more EDBs</t>
        </r>
      </text>
    </comment>
  </commentList>
</comments>
</file>

<file path=xl/sharedStrings.xml><?xml version="1.0" encoding="utf-8"?>
<sst xmlns="http://schemas.openxmlformats.org/spreadsheetml/2006/main" count="539" uniqueCount="199">
  <si>
    <t>TLA</t>
  </si>
  <si>
    <t>EDB</t>
  </si>
  <si>
    <t>Ashburton District</t>
  </si>
  <si>
    <t>Electricity Ashburton</t>
  </si>
  <si>
    <t>Auckland City</t>
  </si>
  <si>
    <t>Vector</t>
  </si>
  <si>
    <t>Buller District</t>
  </si>
  <si>
    <t>Buller Network</t>
  </si>
  <si>
    <t>Carterton District</t>
  </si>
  <si>
    <t>Powerco</t>
  </si>
  <si>
    <t>Central Hawke's Bay District</t>
  </si>
  <si>
    <t>Centralines</t>
  </si>
  <si>
    <t>Central Otago District</t>
  </si>
  <si>
    <t>Aurora Energy</t>
  </si>
  <si>
    <t>OtagoNet</t>
  </si>
  <si>
    <t>Chatham Islands Territory</t>
  </si>
  <si>
    <t>Christchurch City</t>
  </si>
  <si>
    <t>Orion</t>
  </si>
  <si>
    <t>Clutha District</t>
  </si>
  <si>
    <t>Dunedin City</t>
  </si>
  <si>
    <t>Far North District</t>
  </si>
  <si>
    <t>Top Energy</t>
  </si>
  <si>
    <t>Franklin District</t>
  </si>
  <si>
    <t>Counties Power</t>
  </si>
  <si>
    <t>Gisborne District</t>
  </si>
  <si>
    <t>Eastland Network</t>
  </si>
  <si>
    <t>Gore District</t>
  </si>
  <si>
    <t>The Power Company</t>
  </si>
  <si>
    <t>Grey District</t>
  </si>
  <si>
    <t>Westpower</t>
  </si>
  <si>
    <t>Hamilton City</t>
  </si>
  <si>
    <t>WEL Networks</t>
  </si>
  <si>
    <t>Hastings District</t>
  </si>
  <si>
    <t>Unison</t>
  </si>
  <si>
    <t>Hauraki District</t>
  </si>
  <si>
    <t>Horowhenua District</t>
  </si>
  <si>
    <t>Electra</t>
  </si>
  <si>
    <t>Hurunui District</t>
  </si>
  <si>
    <t>MainPower</t>
  </si>
  <si>
    <t>Invercargill City</t>
  </si>
  <si>
    <t>Electricity Invercargill</t>
  </si>
  <si>
    <t>Kaikoura District</t>
  </si>
  <si>
    <t>Kaipara District</t>
  </si>
  <si>
    <t>Northpower</t>
  </si>
  <si>
    <t>Kapiti Coast District</t>
  </si>
  <si>
    <t>Kawerau District</t>
  </si>
  <si>
    <t xml:space="preserve">Horizon Energy </t>
  </si>
  <si>
    <t>Lower Hutt City</t>
  </si>
  <si>
    <t>Wellington Electricity</t>
  </si>
  <si>
    <t>Mackenzie District</t>
  </si>
  <si>
    <t>Alpine Energy</t>
  </si>
  <si>
    <t>Manawatu District</t>
  </si>
  <si>
    <t>Manukau City</t>
  </si>
  <si>
    <t>Marlborough District</t>
  </si>
  <si>
    <t>Marlborough Lines</t>
  </si>
  <si>
    <t>Masterton District</t>
  </si>
  <si>
    <t>Matamata-Piako District</t>
  </si>
  <si>
    <t>Napier City</t>
  </si>
  <si>
    <t>Nelson City</t>
  </si>
  <si>
    <t>Nelson Electricity</t>
  </si>
  <si>
    <t>New Plymouth District</t>
  </si>
  <si>
    <t>North Shore City</t>
  </si>
  <si>
    <t>Opotiki District</t>
  </si>
  <si>
    <t>Otorohanga District</t>
  </si>
  <si>
    <t>The Lines Company</t>
  </si>
  <si>
    <t>Palmerston North City</t>
  </si>
  <si>
    <t>Papakura District</t>
  </si>
  <si>
    <t>Porirua City</t>
  </si>
  <si>
    <t>Queenstown-Lakes District</t>
  </si>
  <si>
    <t>Rangitikei District</t>
  </si>
  <si>
    <t>Rodney District</t>
  </si>
  <si>
    <t>Rotorua District</t>
  </si>
  <si>
    <t>Ruapehu District</t>
  </si>
  <si>
    <t>Selwyn District</t>
  </si>
  <si>
    <t>South Taranaki District</t>
  </si>
  <si>
    <t>South Waikato District</t>
  </si>
  <si>
    <t>South Wairarapa District</t>
  </si>
  <si>
    <t>Southland District</t>
  </si>
  <si>
    <t>Stratford District</t>
  </si>
  <si>
    <t>Tararua District</t>
  </si>
  <si>
    <t>Scanpower</t>
  </si>
  <si>
    <t>Tasman District</t>
  </si>
  <si>
    <t>Network Tasman</t>
  </si>
  <si>
    <t>Taupo District</t>
  </si>
  <si>
    <t>Tauranga City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</si>
  <si>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</si>
  <si>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</si>
  <si>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</si>
  <si>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</si>
  <si>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</si>
  <si>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</si>
  <si>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</si>
  <si>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Waipa Networks</t>
  </si>
  <si>
    <t>Wairoa District</t>
  </si>
  <si>
    <t>Waitakere City</t>
  </si>
  <si>
    <t>Waitaki District</t>
  </si>
  <si>
    <t>Network Waitaki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</si>
  <si>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</si>
  <si>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</si>
  <si>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</si>
  <si>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</si>
  <si>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</si>
  <si>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</si>
  <si>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</si>
  <si>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Y</t>
  </si>
  <si>
    <t>Total</t>
  </si>
  <si>
    <t>N</t>
  </si>
  <si>
    <t>TLA region</t>
  </si>
  <si>
    <t>Sub-region</t>
  </si>
  <si>
    <t>Percent of region</t>
  </si>
  <si>
    <t>Matching EDB (manual)</t>
  </si>
  <si>
    <t>Roxburgh</t>
  </si>
  <si>
    <t>Teviot</t>
  </si>
  <si>
    <t>Ranfurly</t>
  </si>
  <si>
    <t>Maniototo</t>
  </si>
  <si>
    <t>Naseby</t>
  </si>
  <si>
    <t>Dunstan</t>
  </si>
  <si>
    <t>Clyde</t>
  </si>
  <si>
    <t>Alexandra</t>
  </si>
  <si>
    <t>Cromwell</t>
  </si>
  <si>
    <t>Weston</t>
  </si>
  <si>
    <t>Ardgowan</t>
  </si>
  <si>
    <t>Cape Wanbrow</t>
  </si>
  <si>
    <t>Maheno</t>
  </si>
  <si>
    <t>Kakanui</t>
  </si>
  <si>
    <t>Hampden</t>
  </si>
  <si>
    <t>Oamaru</t>
  </si>
  <si>
    <t>Palmerston</t>
  </si>
  <si>
    <t>Waihemo</t>
  </si>
  <si>
    <t>Nenthorn</t>
  </si>
  <si>
    <t>Duntroon</t>
  </si>
  <si>
    <t>Kurow</t>
  </si>
  <si>
    <t>Omarama</t>
  </si>
  <si>
    <t>Otematata</t>
  </si>
  <si>
    <t>Aviemore</t>
  </si>
  <si>
    <t>Norsewood</t>
  </si>
  <si>
    <t>Owahanga</t>
  </si>
  <si>
    <t>Dannevirke</t>
  </si>
  <si>
    <t>Papatawa</t>
  </si>
  <si>
    <t>Woodville</t>
  </si>
  <si>
    <t>Mangatainoka</t>
  </si>
  <si>
    <t>Pahiatua</t>
  </si>
  <si>
    <t>Eketahuna</t>
  </si>
  <si>
    <t>Nireaha</t>
  </si>
  <si>
    <t>Owhango</t>
  </si>
  <si>
    <t>Ohura</t>
  </si>
  <si>
    <t>Ngapuke</t>
  </si>
  <si>
    <t>Raurimu</t>
  </si>
  <si>
    <t>National Park</t>
  </si>
  <si>
    <t>Otangiwai</t>
  </si>
  <si>
    <t>Taumaranui</t>
  </si>
  <si>
    <t>Manunui</t>
  </si>
  <si>
    <t>Tangiwai</t>
  </si>
  <si>
    <t>Ohakune</t>
  </si>
  <si>
    <t>Raetihi</t>
  </si>
  <si>
    <t>Waiouru</t>
  </si>
  <si>
    <t>Oruori</t>
  </si>
  <si>
    <t>Kurateu</t>
  </si>
  <si>
    <t>Mangakino</t>
  </si>
  <si>
    <t>Turangi</t>
  </si>
  <si>
    <t>Acacia Bay</t>
  </si>
  <si>
    <t>Waitakei</t>
  </si>
  <si>
    <t>Maunganamu</t>
  </si>
  <si>
    <t>Marotiri</t>
  </si>
  <si>
    <t>Oruanui</t>
  </si>
  <si>
    <t>Kinloch</t>
  </si>
  <si>
    <t>Iwitahi</t>
  </si>
  <si>
    <t>Rangipo</t>
  </si>
  <si>
    <t>Taharua</t>
  </si>
  <si>
    <t>Rangitaiki</t>
  </si>
  <si>
    <t xml:space="preserve">Taupo </t>
  </si>
  <si>
    <t>Weighting</t>
  </si>
  <si>
    <t>ID</t>
  </si>
  <si>
    <t>Sub-regional population</t>
  </si>
  <si>
    <t>Source: Statistics New Zealand Census 2006</t>
  </si>
  <si>
    <t>http://stats.govt.nz/Census/2006CensusHomePage/QuickStats/AboutAPlace.aspx</t>
  </si>
  <si>
    <t>For further refinement, where a TLA covers more than one EDB</t>
  </si>
  <si>
    <t>NZIER region</t>
  </si>
  <si>
    <t>Canterbury</t>
  </si>
  <si>
    <t>Auckland</t>
  </si>
  <si>
    <t>Upper South Island</t>
  </si>
  <si>
    <t>Wellington</t>
  </si>
  <si>
    <t>Gisborne-Hawke's Bay</t>
  </si>
  <si>
    <t>Otago</t>
  </si>
  <si>
    <t>Northland</t>
  </si>
  <si>
    <t>Southland</t>
  </si>
  <si>
    <t>Waikato</t>
  </si>
  <si>
    <t>Manawatu-Wanganui</t>
  </si>
  <si>
    <t>Bay of Plenty</t>
  </si>
  <si>
    <t>Taranaki</t>
  </si>
  <si>
    <t>Final_2011</t>
  </si>
  <si>
    <t>Final_2016</t>
  </si>
  <si>
    <t>Subnational population projections</t>
  </si>
  <si>
    <t>Source: Population Projections by New Zealand Statistics, data 24 October 2007, updated on 24 February 2010</t>
  </si>
  <si>
    <t>http://www.stats.govt.nz/tools_and_services/tools/tablebuilder/population-projections-tables.aspx</t>
  </si>
  <si>
    <t>Comment</t>
  </si>
  <si>
    <t>Assumption made due to lack of further information</t>
  </si>
  <si>
    <t>Exempt from DPP/CPP? (Y/N)</t>
  </si>
  <si>
    <t>Change in number of residential users</t>
  </si>
</sst>
</file>

<file path=xl/styles.xml><?xml version="1.0" encoding="utf-8"?>
<styleSheet xmlns="http://schemas.openxmlformats.org/spreadsheetml/2006/main">
  <numFmts count="1">
    <numFmt numFmtId="164" formatCode="_(* [$-1409]d\ mmm\ yyyy\ h\ AM/PM_);_(* 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3" fontId="0" fillId="0" borderId="0" xfId="0" applyNumberFormat="1"/>
    <xf numFmtId="0" fontId="0" fillId="2" borderId="0" xfId="0" applyFill="1"/>
    <xf numFmtId="3" fontId="0" fillId="2" borderId="0" xfId="0" applyNumberFormat="1" applyFill="1"/>
    <xf numFmtId="10" fontId="0" fillId="2" borderId="0" xfId="1" applyNumberFormat="1" applyFont="1" applyFill="1"/>
    <xf numFmtId="0" fontId="3" fillId="0" borderId="0" xfId="2" applyNumberFormat="1" applyBorder="1" applyAlignment="1" applyProtection="1"/>
    <xf numFmtId="0" fontId="2" fillId="0" borderId="0" xfId="0" applyFont="1"/>
    <xf numFmtId="0" fontId="2" fillId="2" borderId="0" xfId="0" applyFont="1" applyFill="1"/>
    <xf numFmtId="0" fontId="3" fillId="0" borderId="0" xfId="2" applyNumberFormat="1" applyAlignment="1" applyProtection="1"/>
    <xf numFmtId="0" fontId="2" fillId="0" borderId="0" xfId="0" applyFont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10" fontId="2" fillId="0" borderId="0" xfId="1" applyNumberFormat="1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stats.govt.nz/tools_and_services/tools/tablebuilder/population-projections-tables.aspx" TargetMode="External"/><Relationship Id="rId1" Type="http://schemas.openxmlformats.org/officeDocument/2006/relationships/hyperlink" Target="http://stats.govt.nz/Census/2006CensusHomePage/QuickStats/AboutAPlace.asp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"/>
  <sheetViews>
    <sheetView tabSelected="1" zoomScaleNormal="100" workbookViewId="0"/>
  </sheetViews>
  <sheetFormatPr defaultRowHeight="15"/>
  <cols>
    <col min="2" max="2" width="39.85546875" bestFit="1" customWidth="1"/>
    <col min="3" max="4" width="14.5703125" bestFit="1" customWidth="1"/>
    <col min="5" max="5" width="12.42578125" bestFit="1" customWidth="1"/>
    <col min="6" max="6" width="18.7109375" bestFit="1" customWidth="1"/>
    <col min="7" max="7" width="21.42578125" bestFit="1" customWidth="1"/>
    <col min="8" max="8" width="22.28515625" bestFit="1" customWidth="1"/>
    <col min="9" max="9" width="16.28515625" bestFit="1" customWidth="1"/>
    <col min="10" max="10" width="18.140625" bestFit="1" customWidth="1"/>
    <col min="11" max="11" width="17.7109375" bestFit="1" customWidth="1"/>
    <col min="12" max="12" width="10.28515625" bestFit="1" customWidth="1"/>
    <col min="13" max="13" width="9.28515625" bestFit="1" customWidth="1"/>
    <col min="14" max="14" width="20.140625" bestFit="1" customWidth="1"/>
    <col min="15" max="15" width="11.5703125" bestFit="1" customWidth="1"/>
    <col min="16" max="16" width="8.140625" bestFit="1" customWidth="1"/>
    <col min="17" max="17" width="9.85546875" bestFit="1" customWidth="1"/>
    <col min="18" max="18" width="22.28515625" bestFit="1" customWidth="1"/>
    <col min="19" max="19" width="12" customWidth="1"/>
    <col min="20" max="35" width="20.42578125" bestFit="1" customWidth="1"/>
    <col min="36" max="37" width="22.140625" bestFit="1" customWidth="1"/>
  </cols>
  <sheetData>
    <row r="2" spans="2:18">
      <c r="C2" t="s">
        <v>50</v>
      </c>
      <c r="D2" t="s">
        <v>13</v>
      </c>
      <c r="E2" t="s">
        <v>11</v>
      </c>
      <c r="F2" t="s">
        <v>25</v>
      </c>
      <c r="G2" t="s">
        <v>3</v>
      </c>
      <c r="H2" t="s">
        <v>40</v>
      </c>
      <c r="I2" t="s">
        <v>46</v>
      </c>
      <c r="J2" t="s">
        <v>59</v>
      </c>
      <c r="K2" t="s">
        <v>82</v>
      </c>
      <c r="L2" t="s">
        <v>14</v>
      </c>
      <c r="M2" t="s">
        <v>9</v>
      </c>
      <c r="N2" t="s">
        <v>64</v>
      </c>
      <c r="O2" t="s">
        <v>21</v>
      </c>
      <c r="P2" t="s">
        <v>33</v>
      </c>
      <c r="Q2" t="s">
        <v>5</v>
      </c>
      <c r="R2" t="s">
        <v>48</v>
      </c>
    </row>
    <row r="3" spans="2:18">
      <c r="B3">
        <v>2011</v>
      </c>
      <c r="C3" s="1">
        <f ca="1">SUMIF('TLA_EDB Mapping'!$E$6:$I$85,Population!C$2,'TLA_EDB Mapping'!$I$6:$I$85)</f>
        <v>56180</v>
      </c>
      <c r="D3" s="1">
        <f ca="1">SUMIF('TLA_EDB Mapping'!$E$6:$I$85,Population!D$2,'TLA_EDB Mapping'!$I$6:$I$85)</f>
        <v>169788.26815642457</v>
      </c>
      <c r="E3" s="1">
        <f ca="1">SUMIF('TLA_EDB Mapping'!$E$6:$I$85,Population!E$2,'TLA_EDB Mapping'!$I$6:$I$85)</f>
        <v>13450</v>
      </c>
      <c r="F3" s="1">
        <f ca="1">SUMIF('TLA_EDB Mapping'!$E$6:$I$85,Population!F$2,'TLA_EDB Mapping'!$I$6:$I$85)</f>
        <v>55310</v>
      </c>
      <c r="G3" s="1">
        <f ca="1">SUMIF('TLA_EDB Mapping'!$E$6:$I$85,Population!G$2,'TLA_EDB Mapping'!$I$6:$I$85)</f>
        <v>30000</v>
      </c>
      <c r="H3" s="1">
        <f ca="1">SUMIF('TLA_EDB Mapping'!$E$6:$I$85,Population!H$2,'TLA_EDB Mapping'!$I$6:$I$85)</f>
        <v>52400</v>
      </c>
      <c r="I3" s="1">
        <f ca="1">SUMIF('TLA_EDB Mapping'!$E$6:$I$85,Population!I$2,'TLA_EDB Mapping'!$I$6:$I$85)</f>
        <v>50740</v>
      </c>
      <c r="J3" s="1">
        <f ca="1">SUMIF('TLA_EDB Mapping'!$E$6:$I$85,Population!J$2,'TLA_EDB Mapping'!$I$6:$I$85)</f>
        <v>45900</v>
      </c>
      <c r="K3" s="1">
        <f ca="1">SUMIF('TLA_EDB Mapping'!$E$6:$I$85,Population!K$2,'TLA_EDB Mapping'!$I$6:$I$85)</f>
        <v>47900</v>
      </c>
      <c r="L3" s="1">
        <f ca="1">SUMIF('TLA_EDB Mapping'!$E$6:$I$85,Population!L$2,'TLA_EDB Mapping'!$I$6:$I$85)</f>
        <v>21179.543926104736</v>
      </c>
      <c r="M3" s="1">
        <f ca="1">SUMIF('TLA_EDB Mapping'!$E$6:$I$85,Population!M$2,'TLA_EDB Mapping'!$I$6:$I$85)</f>
        <v>592580.02398025151</v>
      </c>
      <c r="N3" s="1">
        <f ca="1">SUMIF('TLA_EDB Mapping'!$E$6:$I$85,Population!N$2,'TLA_EDB Mapping'!$I$6:$I$85)</f>
        <v>35569.911681969192</v>
      </c>
      <c r="O3" s="1">
        <f ca="1">SUMIF('TLA_EDB Mapping'!$E$6:$I$85,Population!O$2,'TLA_EDB Mapping'!$I$6:$I$85)</f>
        <v>59000</v>
      </c>
      <c r="P3" s="1">
        <f ca="1">SUMIF('TLA_EDB Mapping'!$E$6:$I$85,Population!P$2,'TLA_EDB Mapping'!$I$6:$I$85)</f>
        <v>230128.87284841755</v>
      </c>
      <c r="Q3" s="1">
        <f ca="1">SUMIF('TLA_EDB Mapping'!$E$6:$I$85,Population!Q$2,'TLA_EDB Mapping'!$I$6:$I$85)</f>
        <v>1414900</v>
      </c>
      <c r="R3" s="1">
        <f ca="1">SUMIF('TLA_EDB Mapping'!$E$6:$I$85,Population!R$2,'TLA_EDB Mapping'!$I$6:$I$85)</f>
        <v>398200</v>
      </c>
    </row>
    <row r="4" spans="2:18">
      <c r="B4">
        <v>2016</v>
      </c>
      <c r="C4" s="1">
        <f ca="1">SUMIF('TLA_EDB Mapping'!$E$6:$J$85,Population!C$2,'TLA_EDB Mapping'!$J$6:$J$85)</f>
        <v>56400</v>
      </c>
      <c r="D4" s="1">
        <f ca="1">SUMIF('TLA_EDB Mapping'!$E$6:$J$85,Population!D$2,'TLA_EDB Mapping'!$J$6:$J$85)</f>
        <v>175765.64245810057</v>
      </c>
      <c r="E4" s="1">
        <f ca="1">SUMIF('TLA_EDB Mapping'!$E$6:$J$85,Population!E$2,'TLA_EDB Mapping'!$J$6:$J$85)</f>
        <v>13400</v>
      </c>
      <c r="F4" s="1">
        <f ca="1">SUMIF('TLA_EDB Mapping'!$E$6:$J$85,Population!F$2,'TLA_EDB Mapping'!$J$6:$J$85)</f>
        <v>55300</v>
      </c>
      <c r="G4" s="1">
        <f ca="1">SUMIF('TLA_EDB Mapping'!$E$6:$J$85,Population!G$2,'TLA_EDB Mapping'!$J$6:$J$85)</f>
        <v>31000</v>
      </c>
      <c r="H4" s="1">
        <f ca="1">SUMIF('TLA_EDB Mapping'!$E$6:$J$85,Population!H$2,'TLA_EDB Mapping'!$J$6:$J$85)</f>
        <v>52400</v>
      </c>
      <c r="I4" s="1">
        <f ca="1">SUMIF('TLA_EDB Mapping'!$E$6:$J$85,Population!I$2,'TLA_EDB Mapping'!$J$6:$J$85)</f>
        <v>50160</v>
      </c>
      <c r="J4" s="1">
        <f ca="1">SUMIF('TLA_EDB Mapping'!$E$6:$J$85,Population!J$2,'TLA_EDB Mapping'!$J$6:$J$85)</f>
        <v>47200</v>
      </c>
      <c r="K4" s="1">
        <f ca="1">SUMIF('TLA_EDB Mapping'!$E$6:$J$85,Population!K$2,'TLA_EDB Mapping'!$J$6:$J$85)</f>
        <v>49600</v>
      </c>
      <c r="L4" s="1">
        <f ca="1">SUMIF('TLA_EDB Mapping'!$E$6:$J$85,Population!L$2,'TLA_EDB Mapping'!$J$6:$J$85)</f>
        <v>21121.057853610884</v>
      </c>
      <c r="M4" s="1">
        <f ca="1">SUMIF('TLA_EDB Mapping'!$E$6:$J$85,Population!M$2,'TLA_EDB Mapping'!$J$6:$J$85)</f>
        <v>608722.82318090985</v>
      </c>
      <c r="N4" s="1">
        <f ca="1">SUMIF('TLA_EDB Mapping'!$E$6:$J$85,Population!N$2,'TLA_EDB Mapping'!$J$6:$J$85)</f>
        <v>35082.719919259092</v>
      </c>
      <c r="O4" s="1">
        <f ca="1">SUMIF('TLA_EDB Mapping'!$E$6:$J$85,Population!O$2,'TLA_EDB Mapping'!$J$6:$J$85)</f>
        <v>59900</v>
      </c>
      <c r="P4" s="1">
        <f ca="1">SUMIF('TLA_EDB Mapping'!$E$6:$J$85,Population!P$2,'TLA_EDB Mapping'!$J$6:$J$85)</f>
        <v>233510.77179344808</v>
      </c>
      <c r="Q4" s="1">
        <f ca="1">SUMIF('TLA_EDB Mapping'!$E$6:$J$85,Population!Q$2,'TLA_EDB Mapping'!$J$6:$J$85)</f>
        <v>1525700</v>
      </c>
      <c r="R4" s="1">
        <f ca="1">SUMIF('TLA_EDB Mapping'!$E$6:$J$85,Population!R$2,'TLA_EDB Mapping'!$J$6:$J$85)</f>
        <v>412300</v>
      </c>
    </row>
    <row r="5" spans="2:18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>
      <c r="B6" s="9" t="s">
        <v>198</v>
      </c>
      <c r="C6" s="12">
        <f t="shared" ref="C6:R6" ca="1" si="0">(C4/C3)^(1/($B$4-$B$3))-1</f>
        <v>7.8197294713411303E-4</v>
      </c>
      <c r="D6" s="12">
        <f t="shared" ca="1" si="0"/>
        <v>6.9438679035536133E-3</v>
      </c>
      <c r="E6" s="12">
        <f t="shared" ca="1" si="0"/>
        <v>-7.4460246409413511E-4</v>
      </c>
      <c r="F6" s="12">
        <f t="shared" ca="1" si="0"/>
        <v>-3.6162441782616739E-5</v>
      </c>
      <c r="G6" s="12">
        <f t="shared" ca="1" si="0"/>
        <v>6.5795150976679651E-3</v>
      </c>
      <c r="H6" s="12">
        <f t="shared" ca="1" si="0"/>
        <v>0</v>
      </c>
      <c r="I6" s="12">
        <f t="shared" ca="1" si="0"/>
        <v>-2.2966901313630217E-3</v>
      </c>
      <c r="J6" s="12">
        <f t="shared" ca="1" si="0"/>
        <v>5.6013845221967173E-3</v>
      </c>
      <c r="K6" s="12">
        <f t="shared" ca="1" si="0"/>
        <v>6.9994482914130796E-3</v>
      </c>
      <c r="L6" s="12">
        <f t="shared" ca="1" si="0"/>
        <v>-5.528993663979076E-4</v>
      </c>
      <c r="M6" s="12">
        <f t="shared" ca="1" si="0"/>
        <v>5.3898943559136381E-3</v>
      </c>
      <c r="N6" s="12">
        <f t="shared" ca="1" si="0"/>
        <v>-2.7544801920860174E-3</v>
      </c>
      <c r="O6" s="12">
        <f t="shared" ca="1" si="0"/>
        <v>3.0324006964497219E-3</v>
      </c>
      <c r="P6" s="12">
        <f t="shared" ca="1" si="0"/>
        <v>2.9220086063614925E-3</v>
      </c>
      <c r="Q6" s="12">
        <f t="shared" ca="1" si="0"/>
        <v>1.5193152870053961E-2</v>
      </c>
      <c r="R6" s="12">
        <f t="shared" ca="1" si="0"/>
        <v>6.9836423041458318E-3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zoomScale="80" zoomScaleNormal="80" workbookViewId="0"/>
  </sheetViews>
  <sheetFormatPr defaultRowHeight="15"/>
  <cols>
    <col min="1" max="1" width="30.5703125" bestFit="1" customWidth="1"/>
    <col min="2" max="3" width="8.140625" bestFit="1" customWidth="1"/>
    <col min="4" max="4" width="23.5703125" bestFit="1" customWidth="1"/>
    <col min="5" max="5" width="22.28515625" bestFit="1" customWidth="1"/>
    <col min="6" max="6" width="31" bestFit="1" customWidth="1"/>
    <col min="7" max="7" width="41.7109375" bestFit="1" customWidth="1"/>
    <col min="8" max="8" width="10.28515625" bestFit="1" customWidth="1"/>
    <col min="9" max="10" width="10.85546875" bestFit="1" customWidth="1"/>
    <col min="13" max="13" width="23.28515625" customWidth="1"/>
    <col min="14" max="14" width="16" bestFit="1" customWidth="1"/>
    <col min="15" max="15" width="22.7109375" bestFit="1" customWidth="1"/>
    <col min="16" max="17" width="7.140625" bestFit="1" customWidth="1"/>
    <col min="18" max="18" width="37.140625" bestFit="1" customWidth="1"/>
    <col min="19" max="19" width="16.5703125" bestFit="1" customWidth="1"/>
    <col min="20" max="20" width="53.5703125" bestFit="1" customWidth="1"/>
  </cols>
  <sheetData>
    <row r="1" spans="1:20">
      <c r="A1" t="s">
        <v>192</v>
      </c>
      <c r="M1" t="s">
        <v>173</v>
      </c>
    </row>
    <row r="2" spans="1:20">
      <c r="A2" t="s">
        <v>193</v>
      </c>
      <c r="M2" t="s">
        <v>174</v>
      </c>
    </row>
    <row r="3" spans="1:20">
      <c r="A3" s="8" t="s">
        <v>194</v>
      </c>
      <c r="M3" s="5" t="s">
        <v>175</v>
      </c>
    </row>
    <row r="4" spans="1:20">
      <c r="M4" t="s">
        <v>176</v>
      </c>
    </row>
    <row r="6" spans="1:20">
      <c r="A6" s="6" t="s">
        <v>0</v>
      </c>
      <c r="B6" s="6">
        <v>2011</v>
      </c>
      <c r="C6" s="6">
        <v>2016</v>
      </c>
      <c r="D6" s="6" t="s">
        <v>177</v>
      </c>
      <c r="E6" s="6" t="s">
        <v>1</v>
      </c>
      <c r="F6" s="6" t="s">
        <v>197</v>
      </c>
      <c r="G6" s="7" t="s">
        <v>172</v>
      </c>
      <c r="H6" s="7" t="s">
        <v>171</v>
      </c>
      <c r="I6" s="7" t="s">
        <v>190</v>
      </c>
      <c r="J6" s="7" t="s">
        <v>191</v>
      </c>
      <c r="M6" s="6" t="s">
        <v>107</v>
      </c>
      <c r="N6" s="6" t="s">
        <v>108</v>
      </c>
      <c r="O6" s="6" t="s">
        <v>110</v>
      </c>
      <c r="P6" s="6">
        <v>2006</v>
      </c>
      <c r="Q6" s="7" t="s">
        <v>105</v>
      </c>
      <c r="R6" s="7" t="s">
        <v>172</v>
      </c>
      <c r="S6" s="7" t="s">
        <v>109</v>
      </c>
      <c r="T6" s="10" t="s">
        <v>195</v>
      </c>
    </row>
    <row r="7" spans="1:20">
      <c r="A7" t="s">
        <v>2</v>
      </c>
      <c r="B7" s="1">
        <v>30000</v>
      </c>
      <c r="C7" s="1">
        <v>31000</v>
      </c>
      <c r="D7" t="s">
        <v>178</v>
      </c>
      <c r="E7" t="s">
        <v>3</v>
      </c>
      <c r="F7" t="s">
        <v>106</v>
      </c>
      <c r="G7" s="2" t="str">
        <f t="shared" ref="G7:G38" si="0">A7&amp;E7</f>
        <v>Ashburton DistrictElectricity Ashburton</v>
      </c>
      <c r="H7" s="4">
        <f>IF(ISNA(VLOOKUP(G7,'TLA_EDB Mapping'!$R$6:$R$68,1,FALSE)),1,SUMIF('TLA_EDB Mapping'!$R$6:$S$68,'TLA_EDB Mapping'!G7,'TLA_EDB Mapping'!$S$6:$S$68))</f>
        <v>1</v>
      </c>
      <c r="I7" s="3">
        <f t="shared" ref="I7:I38" si="1">+B7*H7</f>
        <v>30000</v>
      </c>
      <c r="J7" s="3">
        <f t="shared" ref="J7:J38" si="2">+C7*H7</f>
        <v>31000</v>
      </c>
      <c r="M7" t="s">
        <v>12</v>
      </c>
      <c r="N7" t="s">
        <v>111</v>
      </c>
      <c r="O7" t="s">
        <v>13</v>
      </c>
      <c r="P7" s="1">
        <v>612</v>
      </c>
      <c r="Q7" s="3">
        <f t="shared" ref="Q7:Q38" ca="1" si="3">+SUMIF($M$6:$P$68,M7,$P$6:$P$68)</f>
        <v>16647</v>
      </c>
      <c r="R7" s="3" t="str">
        <f t="shared" ref="R7:R38" si="4">+M7&amp;O7</f>
        <v>Central Otago DistrictAurora Energy</v>
      </c>
      <c r="S7" s="4">
        <f t="shared" ref="S7:S38" ca="1" si="5">+P7/Q7</f>
        <v>3.6763380789331411E-2</v>
      </c>
      <c r="T7" s="11"/>
    </row>
    <row r="8" spans="1:20">
      <c r="A8" t="s">
        <v>4</v>
      </c>
      <c r="B8" s="1">
        <v>458200</v>
      </c>
      <c r="C8" s="1">
        <v>490400</v>
      </c>
      <c r="D8" t="s">
        <v>179</v>
      </c>
      <c r="E8" t="s">
        <v>5</v>
      </c>
      <c r="F8" t="s">
        <v>106</v>
      </c>
      <c r="G8" s="2" t="str">
        <f t="shared" si="0"/>
        <v>Auckland CityVector</v>
      </c>
      <c r="H8" s="4">
        <f>IF(ISNA(VLOOKUP(G8,'TLA_EDB Mapping'!$R$6:$R$68,1,FALSE)),1,SUMIF('TLA_EDB Mapping'!$R$6:$S$68,'TLA_EDB Mapping'!G8,'TLA_EDB Mapping'!$S$6:$S$68))</f>
        <v>1</v>
      </c>
      <c r="I8" s="3">
        <f t="shared" si="1"/>
        <v>458200</v>
      </c>
      <c r="J8" s="3">
        <f t="shared" si="2"/>
        <v>490400</v>
      </c>
      <c r="M8" t="s">
        <v>12</v>
      </c>
      <c r="N8" t="s">
        <v>112</v>
      </c>
      <c r="O8" t="s">
        <v>13</v>
      </c>
      <c r="P8" s="1">
        <v>1071</v>
      </c>
      <c r="Q8" s="3">
        <f t="shared" ca="1" si="3"/>
        <v>16647</v>
      </c>
      <c r="R8" s="3" t="str">
        <f t="shared" si="4"/>
        <v>Central Otago DistrictAurora Energy</v>
      </c>
      <c r="S8" s="4">
        <f t="shared" ca="1" si="5"/>
        <v>6.4335916381329974E-2</v>
      </c>
      <c r="T8" s="11"/>
    </row>
    <row r="9" spans="1:20">
      <c r="A9" t="s">
        <v>6</v>
      </c>
      <c r="B9" s="1">
        <v>10150</v>
      </c>
      <c r="C9" s="1">
        <v>10050</v>
      </c>
      <c r="D9" t="s">
        <v>180</v>
      </c>
      <c r="E9" t="s">
        <v>7</v>
      </c>
      <c r="F9" t="s">
        <v>104</v>
      </c>
      <c r="G9" s="2" t="str">
        <f t="shared" si="0"/>
        <v>Buller DistrictBuller Network</v>
      </c>
      <c r="H9" s="4">
        <f>IF(ISNA(VLOOKUP(G9,'TLA_EDB Mapping'!$R$6:$R$68,1,FALSE)),1,SUMIF('TLA_EDB Mapping'!$R$6:$S$68,'TLA_EDB Mapping'!G9,'TLA_EDB Mapping'!$S$6:$S$68))</f>
        <v>1</v>
      </c>
      <c r="I9" s="3">
        <f t="shared" si="1"/>
        <v>10150</v>
      </c>
      <c r="J9" s="3">
        <f t="shared" si="2"/>
        <v>10050</v>
      </c>
      <c r="M9" t="s">
        <v>12</v>
      </c>
      <c r="N9" t="s">
        <v>113</v>
      </c>
      <c r="O9" t="s">
        <v>14</v>
      </c>
      <c r="P9" s="1">
        <v>711</v>
      </c>
      <c r="Q9" s="3">
        <f t="shared" ca="1" si="3"/>
        <v>16647</v>
      </c>
      <c r="R9" s="3" t="str">
        <f t="shared" si="4"/>
        <v>Central Otago DistrictOtagoNet</v>
      </c>
      <c r="S9" s="4">
        <f t="shared" ca="1" si="5"/>
        <v>4.2710398269958552E-2</v>
      </c>
      <c r="T9" s="11"/>
    </row>
    <row r="10" spans="1:20">
      <c r="A10" t="s">
        <v>8</v>
      </c>
      <c r="B10" s="1">
        <v>7530</v>
      </c>
      <c r="C10" s="1">
        <v>7680</v>
      </c>
      <c r="D10" t="s">
        <v>181</v>
      </c>
      <c r="E10" t="s">
        <v>9</v>
      </c>
      <c r="F10" t="s">
        <v>106</v>
      </c>
      <c r="G10" s="2" t="str">
        <f t="shared" si="0"/>
        <v>Carterton DistrictPowerco</v>
      </c>
      <c r="H10" s="4">
        <f>IF(ISNA(VLOOKUP(G10,'TLA_EDB Mapping'!$R$6:$R$68,1,FALSE)),1,SUMIF('TLA_EDB Mapping'!$R$6:$S$68,'TLA_EDB Mapping'!G10,'TLA_EDB Mapping'!$S$6:$S$68))</f>
        <v>1</v>
      </c>
      <c r="I10" s="3">
        <f t="shared" si="1"/>
        <v>7530</v>
      </c>
      <c r="J10" s="3">
        <f t="shared" si="2"/>
        <v>7680</v>
      </c>
      <c r="M10" t="s">
        <v>12</v>
      </c>
      <c r="N10" t="s">
        <v>114</v>
      </c>
      <c r="O10" t="s">
        <v>14</v>
      </c>
      <c r="P10" s="1">
        <v>1035</v>
      </c>
      <c r="Q10" s="3">
        <f t="shared" ca="1" si="3"/>
        <v>16647</v>
      </c>
      <c r="R10" s="3" t="str">
        <f t="shared" si="4"/>
        <v>Central Otago DistrictOtagoNet</v>
      </c>
      <c r="S10" s="4">
        <f t="shared" ca="1" si="5"/>
        <v>6.2173364570192825E-2</v>
      </c>
      <c r="T10" s="11"/>
    </row>
    <row r="11" spans="1:20">
      <c r="A11" t="s">
        <v>10</v>
      </c>
      <c r="B11" s="1">
        <v>13450</v>
      </c>
      <c r="C11" s="1">
        <v>13400</v>
      </c>
      <c r="D11" t="s">
        <v>182</v>
      </c>
      <c r="E11" t="s">
        <v>11</v>
      </c>
      <c r="F11" t="s">
        <v>106</v>
      </c>
      <c r="G11" s="2" t="str">
        <f t="shared" si="0"/>
        <v>Central Hawke's Bay DistrictCentralines</v>
      </c>
      <c r="H11" s="4">
        <f>IF(ISNA(VLOOKUP(G11,'TLA_EDB Mapping'!$R$6:$R$68,1,FALSE)),1,SUMIF('TLA_EDB Mapping'!$R$6:$S$68,'TLA_EDB Mapping'!G11,'TLA_EDB Mapping'!$S$6:$S$68))</f>
        <v>1</v>
      </c>
      <c r="I11" s="3">
        <f t="shared" si="1"/>
        <v>13450</v>
      </c>
      <c r="J11" s="3">
        <f t="shared" si="2"/>
        <v>13400</v>
      </c>
      <c r="M11" t="s">
        <v>12</v>
      </c>
      <c r="N11" t="s">
        <v>115</v>
      </c>
      <c r="O11" t="s">
        <v>14</v>
      </c>
      <c r="P11" s="1">
        <v>114</v>
      </c>
      <c r="Q11" s="3">
        <f t="shared" ca="1" si="3"/>
        <v>16647</v>
      </c>
      <c r="R11" s="3" t="str">
        <f t="shared" si="4"/>
        <v>Central Otago DistrictOtagoNet</v>
      </c>
      <c r="S11" s="4">
        <f t="shared" ca="1" si="5"/>
        <v>6.8480807352676162E-3</v>
      </c>
      <c r="T11" s="11"/>
    </row>
    <row r="12" spans="1:20">
      <c r="A12" t="s">
        <v>12</v>
      </c>
      <c r="B12" s="1">
        <v>18900</v>
      </c>
      <c r="C12" s="1">
        <v>19550</v>
      </c>
      <c r="D12" t="s">
        <v>183</v>
      </c>
      <c r="E12" t="s">
        <v>13</v>
      </c>
      <c r="F12" t="s">
        <v>106</v>
      </c>
      <c r="G12" s="2" t="str">
        <f t="shared" si="0"/>
        <v>Central Otago DistrictAurora Energy</v>
      </c>
      <c r="H12" s="4">
        <f ca="1">IF(ISNA(VLOOKUP(G12,'TLA_EDB Mapping'!$R$6:$R$68,1,FALSE)),1,SUMIF('TLA_EDB Mapping'!$R$6:$S$68,'TLA_EDB Mapping'!G12,'TLA_EDB Mapping'!$S$6:$S$68))</f>
        <v>0.8882681564245809</v>
      </c>
      <c r="I12" s="3">
        <f t="shared" ca="1" si="1"/>
        <v>16788.26815642458</v>
      </c>
      <c r="J12" s="3">
        <f t="shared" ca="1" si="2"/>
        <v>17365.642458100556</v>
      </c>
      <c r="M12" t="s">
        <v>12</v>
      </c>
      <c r="N12" t="s">
        <v>116</v>
      </c>
      <c r="O12" t="s">
        <v>13</v>
      </c>
      <c r="P12" s="1">
        <v>3771</v>
      </c>
      <c r="Q12" s="3">
        <f t="shared" ca="1" si="3"/>
        <v>16647</v>
      </c>
      <c r="R12" s="3" t="str">
        <f t="shared" si="4"/>
        <v>Central Otago DistrictAurora Energy</v>
      </c>
      <c r="S12" s="4">
        <f t="shared" ca="1" si="5"/>
        <v>0.2265273022166156</v>
      </c>
      <c r="T12" s="11"/>
    </row>
    <row r="13" spans="1:20">
      <c r="A13" t="s">
        <v>12</v>
      </c>
      <c r="B13" s="1">
        <v>18900</v>
      </c>
      <c r="C13" s="1">
        <v>19550</v>
      </c>
      <c r="D13" t="s">
        <v>183</v>
      </c>
      <c r="E13" t="s">
        <v>14</v>
      </c>
      <c r="F13" t="s">
        <v>106</v>
      </c>
      <c r="G13" s="2" t="str">
        <f t="shared" si="0"/>
        <v>Central Otago DistrictOtagoNet</v>
      </c>
      <c r="H13" s="4">
        <f ca="1">IF(ISNA(VLOOKUP(G13,'TLA_EDB Mapping'!$R$6:$R$68,1,FALSE)),1,SUMIF('TLA_EDB Mapping'!$R$6:$S$68,'TLA_EDB Mapping'!G13,'TLA_EDB Mapping'!$S$6:$S$68))</f>
        <v>0.111731843575419</v>
      </c>
      <c r="I13" s="3">
        <f t="shared" ca="1" si="1"/>
        <v>2111.7318435754191</v>
      </c>
      <c r="J13" s="3">
        <f t="shared" ca="1" si="2"/>
        <v>2184.3575418994415</v>
      </c>
      <c r="M13" t="s">
        <v>12</v>
      </c>
      <c r="N13" t="s">
        <v>117</v>
      </c>
      <c r="O13" t="s">
        <v>13</v>
      </c>
      <c r="P13" s="1">
        <v>921</v>
      </c>
      <c r="Q13" s="3">
        <f t="shared" ca="1" si="3"/>
        <v>16647</v>
      </c>
      <c r="R13" s="3" t="str">
        <f t="shared" si="4"/>
        <v>Central Otago DistrictAurora Energy</v>
      </c>
      <c r="S13" s="4">
        <f t="shared" ca="1" si="5"/>
        <v>5.5325283834925215E-2</v>
      </c>
      <c r="T13" s="11"/>
    </row>
    <row r="14" spans="1:20">
      <c r="A14" t="s">
        <v>15</v>
      </c>
      <c r="B14" s="1">
        <v>640</v>
      </c>
      <c r="C14" s="1">
        <v>630</v>
      </c>
      <c r="F14" t="s">
        <v>104</v>
      </c>
      <c r="G14" s="2" t="str">
        <f t="shared" si="0"/>
        <v>Chatham Islands Territory</v>
      </c>
      <c r="H14" s="4">
        <f>IF(ISNA(VLOOKUP(G14,'TLA_EDB Mapping'!$R$6:$R$68,1,FALSE)),1,SUMIF('TLA_EDB Mapping'!$R$6:$S$68,'TLA_EDB Mapping'!G14,'TLA_EDB Mapping'!$S$6:$S$68))</f>
        <v>1</v>
      </c>
      <c r="I14" s="3">
        <f t="shared" si="1"/>
        <v>640</v>
      </c>
      <c r="J14" s="3">
        <f t="shared" si="2"/>
        <v>630</v>
      </c>
      <c r="M14" t="s">
        <v>12</v>
      </c>
      <c r="N14" t="s">
        <v>118</v>
      </c>
      <c r="O14" t="s">
        <v>13</v>
      </c>
      <c r="P14" s="1">
        <v>4827</v>
      </c>
      <c r="Q14" s="3">
        <f t="shared" ca="1" si="3"/>
        <v>16647</v>
      </c>
      <c r="R14" s="3" t="str">
        <f t="shared" si="4"/>
        <v>Central Otago DistrictAurora Energy</v>
      </c>
      <c r="S14" s="4">
        <f t="shared" ca="1" si="5"/>
        <v>0.28996215534330511</v>
      </c>
      <c r="T14" s="11"/>
    </row>
    <row r="15" spans="1:20">
      <c r="A15" t="s">
        <v>16</v>
      </c>
      <c r="B15" s="1">
        <v>378900</v>
      </c>
      <c r="C15" s="1">
        <v>393000</v>
      </c>
      <c r="D15" t="s">
        <v>178</v>
      </c>
      <c r="E15" t="s">
        <v>17</v>
      </c>
      <c r="F15" t="s">
        <v>104</v>
      </c>
      <c r="G15" s="2" t="str">
        <f t="shared" si="0"/>
        <v>Christchurch CityOrion</v>
      </c>
      <c r="H15" s="4">
        <f>IF(ISNA(VLOOKUP(G15,'TLA_EDB Mapping'!$R$6:$R$68,1,FALSE)),1,SUMIF('TLA_EDB Mapping'!$R$6:$S$68,'TLA_EDB Mapping'!G15,'TLA_EDB Mapping'!$S$6:$S$68))</f>
        <v>1</v>
      </c>
      <c r="I15" s="3">
        <f t="shared" si="1"/>
        <v>378900</v>
      </c>
      <c r="J15" s="3">
        <f t="shared" si="2"/>
        <v>393000</v>
      </c>
      <c r="M15" t="s">
        <v>12</v>
      </c>
      <c r="N15" t="s">
        <v>119</v>
      </c>
      <c r="O15" t="s">
        <v>13</v>
      </c>
      <c r="P15" s="1">
        <v>3585</v>
      </c>
      <c r="Q15" s="3">
        <f t="shared" ca="1" si="3"/>
        <v>16647</v>
      </c>
      <c r="R15" s="3" t="str">
        <f t="shared" si="4"/>
        <v>Central Otago DistrictAurora Energy</v>
      </c>
      <c r="S15" s="4">
        <f t="shared" ca="1" si="5"/>
        <v>0.21535411785907371</v>
      </c>
      <c r="T15" s="11"/>
    </row>
    <row r="16" spans="1:20">
      <c r="A16" t="s">
        <v>18</v>
      </c>
      <c r="B16" s="1">
        <v>17450</v>
      </c>
      <c r="C16" s="1">
        <v>17350</v>
      </c>
      <c r="D16" t="s">
        <v>183</v>
      </c>
      <c r="E16" t="s">
        <v>14</v>
      </c>
      <c r="F16" t="s">
        <v>106</v>
      </c>
      <c r="G16" s="2" t="str">
        <f t="shared" si="0"/>
        <v>Clutha DistrictOtagoNet</v>
      </c>
      <c r="H16" s="4">
        <f>IF(ISNA(VLOOKUP(G16,'TLA_EDB Mapping'!$R$6:$R$68,1,FALSE)),1,SUMIF('TLA_EDB Mapping'!$R$6:$S$68,'TLA_EDB Mapping'!G16,'TLA_EDB Mapping'!$S$6:$S$68))</f>
        <v>1</v>
      </c>
      <c r="I16" s="3">
        <f t="shared" si="1"/>
        <v>17450</v>
      </c>
      <c r="J16" s="3">
        <f t="shared" si="2"/>
        <v>17350</v>
      </c>
      <c r="M16" t="s">
        <v>95</v>
      </c>
      <c r="N16" t="s">
        <v>120</v>
      </c>
      <c r="O16" t="s">
        <v>96</v>
      </c>
      <c r="P16" s="1">
        <v>765</v>
      </c>
      <c r="Q16" s="3">
        <f t="shared" ca="1" si="3"/>
        <v>20211</v>
      </c>
      <c r="R16" s="3" t="str">
        <f t="shared" si="4"/>
        <v>Waitaki DistrictNetwork Waitaki</v>
      </c>
      <c r="S16" s="4">
        <f t="shared" ca="1" si="5"/>
        <v>3.7850675374795903E-2</v>
      </c>
      <c r="T16" s="11"/>
    </row>
    <row r="17" spans="1:20">
      <c r="A17" t="s">
        <v>19</v>
      </c>
      <c r="B17" s="1">
        <v>124800</v>
      </c>
      <c r="C17" s="1">
        <v>126700</v>
      </c>
      <c r="D17" t="s">
        <v>183</v>
      </c>
      <c r="E17" t="s">
        <v>13</v>
      </c>
      <c r="F17" t="s">
        <v>106</v>
      </c>
      <c r="G17" s="2" t="str">
        <f t="shared" si="0"/>
        <v>Dunedin CityAurora Energy</v>
      </c>
      <c r="H17" s="4">
        <f>IF(ISNA(VLOOKUP(G17,'TLA_EDB Mapping'!$R$6:$R$68,1,FALSE)),1,SUMIF('TLA_EDB Mapping'!$R$6:$S$68,'TLA_EDB Mapping'!G17,'TLA_EDB Mapping'!$S$6:$S$68))</f>
        <v>1</v>
      </c>
      <c r="I17" s="3">
        <f t="shared" si="1"/>
        <v>124800</v>
      </c>
      <c r="J17" s="3">
        <f t="shared" si="2"/>
        <v>126700</v>
      </c>
      <c r="M17" t="s">
        <v>95</v>
      </c>
      <c r="N17" t="s">
        <v>121</v>
      </c>
      <c r="O17" t="s">
        <v>96</v>
      </c>
      <c r="P17" s="1">
        <v>498</v>
      </c>
      <c r="Q17" s="3">
        <f t="shared" ca="1" si="3"/>
        <v>20211</v>
      </c>
      <c r="R17" s="3" t="str">
        <f t="shared" si="4"/>
        <v>Waitaki DistrictNetwork Waitaki</v>
      </c>
      <c r="S17" s="4">
        <f t="shared" ca="1" si="5"/>
        <v>2.4640047498886746E-2</v>
      </c>
      <c r="T17" s="11"/>
    </row>
    <row r="18" spans="1:20">
      <c r="A18" t="s">
        <v>20</v>
      </c>
      <c r="B18" s="1">
        <v>59000</v>
      </c>
      <c r="C18" s="1">
        <v>59900</v>
      </c>
      <c r="D18" t="s">
        <v>184</v>
      </c>
      <c r="E18" t="s">
        <v>21</v>
      </c>
      <c r="F18" t="s">
        <v>106</v>
      </c>
      <c r="G18" s="2" t="str">
        <f t="shared" si="0"/>
        <v>Far North DistrictTop Energy</v>
      </c>
      <c r="H18" s="4">
        <f>IF(ISNA(VLOOKUP(G18,'TLA_EDB Mapping'!$R$6:$R$68,1,FALSE)),1,SUMIF('TLA_EDB Mapping'!$R$6:$S$68,'TLA_EDB Mapping'!G18,'TLA_EDB Mapping'!$S$6:$S$68))</f>
        <v>1</v>
      </c>
      <c r="I18" s="3">
        <f t="shared" si="1"/>
        <v>59000</v>
      </c>
      <c r="J18" s="3">
        <f t="shared" si="2"/>
        <v>59900</v>
      </c>
      <c r="M18" t="s">
        <v>95</v>
      </c>
      <c r="N18" t="s">
        <v>122</v>
      </c>
      <c r="O18" t="s">
        <v>96</v>
      </c>
      <c r="P18" s="1">
        <v>291</v>
      </c>
      <c r="Q18" s="3">
        <f t="shared" ca="1" si="3"/>
        <v>20211</v>
      </c>
      <c r="R18" s="3" t="str">
        <f t="shared" si="4"/>
        <v>Waitaki DistrictNetwork Waitaki</v>
      </c>
      <c r="S18" s="4">
        <f t="shared" ca="1" si="5"/>
        <v>1.4398100044530206E-2</v>
      </c>
      <c r="T18" s="11"/>
    </row>
    <row r="19" spans="1:20">
      <c r="A19" t="s">
        <v>22</v>
      </c>
      <c r="B19" s="1">
        <v>66300</v>
      </c>
      <c r="C19" s="1">
        <v>71400</v>
      </c>
      <c r="D19" t="s">
        <v>179</v>
      </c>
      <c r="E19" t="s">
        <v>23</v>
      </c>
      <c r="F19" t="s">
        <v>104</v>
      </c>
      <c r="G19" s="2" t="str">
        <f t="shared" si="0"/>
        <v>Franklin DistrictCounties Power</v>
      </c>
      <c r="H19" s="4">
        <f>IF(ISNA(VLOOKUP(G19,'TLA_EDB Mapping'!$R$6:$R$68,1,FALSE)),1,SUMIF('TLA_EDB Mapping'!$R$6:$S$68,'TLA_EDB Mapping'!G19,'TLA_EDB Mapping'!$S$6:$S$68))</f>
        <v>1</v>
      </c>
      <c r="I19" s="3">
        <f t="shared" si="1"/>
        <v>66300</v>
      </c>
      <c r="J19" s="3">
        <f t="shared" si="2"/>
        <v>71400</v>
      </c>
      <c r="M19" t="s">
        <v>95</v>
      </c>
      <c r="N19" t="s">
        <v>123</v>
      </c>
      <c r="O19" t="s">
        <v>96</v>
      </c>
      <c r="P19" s="1">
        <v>3705</v>
      </c>
      <c r="Q19" s="3">
        <f t="shared" ca="1" si="3"/>
        <v>20211</v>
      </c>
      <c r="R19" s="3" t="str">
        <f t="shared" si="4"/>
        <v>Waitaki DistrictNetwork Waitaki</v>
      </c>
      <c r="S19" s="4">
        <f t="shared" ca="1" si="5"/>
        <v>0.18331601603087427</v>
      </c>
      <c r="T19" s="11"/>
    </row>
    <row r="20" spans="1:20">
      <c r="A20" t="s">
        <v>24</v>
      </c>
      <c r="B20" s="1">
        <v>46900</v>
      </c>
      <c r="C20" s="1">
        <v>47100</v>
      </c>
      <c r="D20" t="s">
        <v>182</v>
      </c>
      <c r="E20" t="s">
        <v>25</v>
      </c>
      <c r="F20" t="s">
        <v>106</v>
      </c>
      <c r="G20" s="2" t="str">
        <f t="shared" si="0"/>
        <v>Gisborne DistrictEastland Network</v>
      </c>
      <c r="H20" s="4">
        <f>IF(ISNA(VLOOKUP(G20,'TLA_EDB Mapping'!$R$6:$R$68,1,FALSE)),1,SUMIF('TLA_EDB Mapping'!$R$6:$S$68,'TLA_EDB Mapping'!G20,'TLA_EDB Mapping'!$S$6:$S$68))</f>
        <v>1</v>
      </c>
      <c r="I20" s="3">
        <f t="shared" si="1"/>
        <v>46900</v>
      </c>
      <c r="J20" s="3">
        <f t="shared" si="2"/>
        <v>47100</v>
      </c>
      <c r="M20" t="s">
        <v>95</v>
      </c>
      <c r="N20" t="s">
        <v>124</v>
      </c>
      <c r="O20" t="s">
        <v>96</v>
      </c>
      <c r="P20" s="1">
        <v>414</v>
      </c>
      <c r="Q20" s="3">
        <f t="shared" ca="1" si="3"/>
        <v>20211</v>
      </c>
      <c r="R20" s="3" t="str">
        <f t="shared" si="4"/>
        <v>Waitaki DistrictNetwork Waitaki</v>
      </c>
      <c r="S20" s="4">
        <f t="shared" ca="1" si="5"/>
        <v>2.0483894908713076E-2</v>
      </c>
      <c r="T20" s="11"/>
    </row>
    <row r="21" spans="1:20">
      <c r="A21" t="s">
        <v>26</v>
      </c>
      <c r="B21" s="1">
        <v>12250</v>
      </c>
      <c r="C21" s="1">
        <v>11900</v>
      </c>
      <c r="D21" t="s">
        <v>185</v>
      </c>
      <c r="E21" t="s">
        <v>27</v>
      </c>
      <c r="F21" t="s">
        <v>104</v>
      </c>
      <c r="G21" s="2" t="str">
        <f t="shared" si="0"/>
        <v>Gore DistrictThe Power Company</v>
      </c>
      <c r="H21" s="4">
        <f>IF(ISNA(VLOOKUP(G21,'TLA_EDB Mapping'!$R$6:$R$68,1,FALSE)),1,SUMIF('TLA_EDB Mapping'!$R$6:$S$68,'TLA_EDB Mapping'!G21,'TLA_EDB Mapping'!$S$6:$S$68))</f>
        <v>1</v>
      </c>
      <c r="I21" s="3">
        <f t="shared" si="1"/>
        <v>12250</v>
      </c>
      <c r="J21" s="3">
        <f t="shared" si="2"/>
        <v>11900</v>
      </c>
      <c r="M21" t="s">
        <v>95</v>
      </c>
      <c r="N21" t="s">
        <v>125</v>
      </c>
      <c r="O21" t="s">
        <v>96</v>
      </c>
      <c r="P21" s="1">
        <v>297</v>
      </c>
      <c r="Q21" s="3">
        <f t="shared" ca="1" si="3"/>
        <v>20211</v>
      </c>
      <c r="R21" s="3" t="str">
        <f t="shared" si="4"/>
        <v>Waitaki DistrictNetwork Waitaki</v>
      </c>
      <c r="S21" s="4">
        <f t="shared" ca="1" si="5"/>
        <v>1.4694968086685469E-2</v>
      </c>
      <c r="T21" s="11"/>
    </row>
    <row r="22" spans="1:20">
      <c r="A22" t="s">
        <v>28</v>
      </c>
      <c r="B22" s="1">
        <v>13900</v>
      </c>
      <c r="C22" s="1">
        <v>13900</v>
      </c>
      <c r="D22" t="s">
        <v>180</v>
      </c>
      <c r="E22" t="s">
        <v>29</v>
      </c>
      <c r="F22" t="s">
        <v>104</v>
      </c>
      <c r="G22" s="2" t="str">
        <f t="shared" si="0"/>
        <v>Grey DistrictWestpower</v>
      </c>
      <c r="H22" s="4">
        <f>IF(ISNA(VLOOKUP(G22,'TLA_EDB Mapping'!$R$6:$R$68,1,FALSE)),1,SUMIF('TLA_EDB Mapping'!$R$6:$S$68,'TLA_EDB Mapping'!G22,'TLA_EDB Mapping'!$S$6:$S$68))</f>
        <v>1</v>
      </c>
      <c r="I22" s="3">
        <f t="shared" si="1"/>
        <v>13900</v>
      </c>
      <c r="J22" s="3">
        <f t="shared" si="2"/>
        <v>13900</v>
      </c>
      <c r="M22" t="s">
        <v>95</v>
      </c>
      <c r="N22" t="s">
        <v>126</v>
      </c>
      <c r="O22" t="s">
        <v>96</v>
      </c>
      <c r="P22" s="1">
        <v>11127</v>
      </c>
      <c r="Q22" s="3">
        <f t="shared" ca="1" si="3"/>
        <v>20211</v>
      </c>
      <c r="R22" s="3" t="str">
        <f t="shared" si="4"/>
        <v>Waitaki DistrictNetwork Waitaki</v>
      </c>
      <c r="S22" s="4">
        <f t="shared" ca="1" si="5"/>
        <v>0.55054178417693334</v>
      </c>
      <c r="T22" s="11"/>
    </row>
    <row r="23" spans="1:20">
      <c r="A23" t="s">
        <v>30</v>
      </c>
      <c r="B23" s="1">
        <v>145500</v>
      </c>
      <c r="C23" s="1">
        <v>155100</v>
      </c>
      <c r="D23" t="s">
        <v>186</v>
      </c>
      <c r="E23" t="s">
        <v>31</v>
      </c>
      <c r="F23" t="s">
        <v>104</v>
      </c>
      <c r="G23" s="2" t="str">
        <f t="shared" si="0"/>
        <v>Hamilton CityWEL Networks</v>
      </c>
      <c r="H23" s="4">
        <f>IF(ISNA(VLOOKUP(G23,'TLA_EDB Mapping'!$R$6:$R$68,1,FALSE)),1,SUMIF('TLA_EDB Mapping'!$R$6:$S$68,'TLA_EDB Mapping'!G23,'TLA_EDB Mapping'!$S$6:$S$68))</f>
        <v>1</v>
      </c>
      <c r="I23" s="3">
        <f t="shared" si="1"/>
        <v>145500</v>
      </c>
      <c r="J23" s="3">
        <f t="shared" si="2"/>
        <v>155100</v>
      </c>
      <c r="M23" t="s">
        <v>95</v>
      </c>
      <c r="N23" t="s">
        <v>127</v>
      </c>
      <c r="O23" t="s">
        <v>14</v>
      </c>
      <c r="P23" s="1">
        <v>804</v>
      </c>
      <c r="Q23" s="3">
        <f t="shared" ca="1" si="3"/>
        <v>20211</v>
      </c>
      <c r="R23" s="3" t="str">
        <f t="shared" si="4"/>
        <v>Waitaki DistrictOtagoNet</v>
      </c>
      <c r="S23" s="4">
        <f t="shared" ca="1" si="5"/>
        <v>3.9780317648805109E-2</v>
      </c>
      <c r="T23" s="11"/>
    </row>
    <row r="24" spans="1:20">
      <c r="A24" t="s">
        <v>32</v>
      </c>
      <c r="B24" s="1">
        <v>75500</v>
      </c>
      <c r="C24" s="1">
        <v>77200</v>
      </c>
      <c r="D24" t="s">
        <v>182</v>
      </c>
      <c r="E24" t="s">
        <v>33</v>
      </c>
      <c r="F24" t="s">
        <v>106</v>
      </c>
      <c r="G24" s="2" t="str">
        <f t="shared" si="0"/>
        <v>Hastings DistrictUnison</v>
      </c>
      <c r="H24" s="4">
        <f>IF(ISNA(VLOOKUP(G24,'TLA_EDB Mapping'!$R$6:$R$68,1,FALSE)),1,SUMIF('TLA_EDB Mapping'!$R$6:$S$68,'TLA_EDB Mapping'!G24,'TLA_EDB Mapping'!$S$6:$S$68))</f>
        <v>1</v>
      </c>
      <c r="I24" s="3">
        <f t="shared" si="1"/>
        <v>75500</v>
      </c>
      <c r="J24" s="3">
        <f t="shared" si="2"/>
        <v>77200</v>
      </c>
      <c r="M24" t="s">
        <v>95</v>
      </c>
      <c r="N24" t="s">
        <v>128</v>
      </c>
      <c r="O24" t="s">
        <v>14</v>
      </c>
      <c r="P24" s="1">
        <v>675</v>
      </c>
      <c r="Q24" s="3">
        <f t="shared" ca="1" si="3"/>
        <v>20211</v>
      </c>
      <c r="R24" s="3" t="str">
        <f t="shared" si="4"/>
        <v>Waitaki DistrictOtagoNet</v>
      </c>
      <c r="S24" s="4">
        <f t="shared" ca="1" si="5"/>
        <v>3.3397654742466976E-2</v>
      </c>
      <c r="T24" s="11"/>
    </row>
    <row r="25" spans="1:20">
      <c r="A25" t="s">
        <v>34</v>
      </c>
      <c r="B25" s="1">
        <v>17900</v>
      </c>
      <c r="C25" s="1">
        <v>17750</v>
      </c>
      <c r="D25" t="s">
        <v>186</v>
      </c>
      <c r="E25" t="s">
        <v>9</v>
      </c>
      <c r="F25" t="s">
        <v>106</v>
      </c>
      <c r="G25" s="2" t="str">
        <f t="shared" si="0"/>
        <v>Hauraki DistrictPowerco</v>
      </c>
      <c r="H25" s="4">
        <f>IF(ISNA(VLOOKUP(G25,'TLA_EDB Mapping'!$R$6:$R$68,1,FALSE)),1,SUMIF('TLA_EDB Mapping'!$R$6:$S$68,'TLA_EDB Mapping'!G25,'TLA_EDB Mapping'!$S$6:$S$68))</f>
        <v>1</v>
      </c>
      <c r="I25" s="3">
        <f t="shared" si="1"/>
        <v>17900</v>
      </c>
      <c r="J25" s="3">
        <f t="shared" si="2"/>
        <v>17750</v>
      </c>
      <c r="M25" t="s">
        <v>95</v>
      </c>
      <c r="N25" t="s">
        <v>129</v>
      </c>
      <c r="O25" t="s">
        <v>14</v>
      </c>
      <c r="P25" s="1">
        <v>93</v>
      </c>
      <c r="Q25" s="3">
        <f t="shared" ca="1" si="3"/>
        <v>20211</v>
      </c>
      <c r="R25" s="3" t="str">
        <f t="shared" si="4"/>
        <v>Waitaki DistrictOtagoNet</v>
      </c>
      <c r="S25" s="4">
        <f t="shared" ca="1" si="5"/>
        <v>4.6014546534065611E-3</v>
      </c>
      <c r="T25" s="11"/>
    </row>
    <row r="26" spans="1:20">
      <c r="A26" t="s">
        <v>35</v>
      </c>
      <c r="B26" s="1">
        <v>30900</v>
      </c>
      <c r="C26" s="1">
        <v>30900</v>
      </c>
      <c r="D26" t="s">
        <v>187</v>
      </c>
      <c r="E26" t="s">
        <v>36</v>
      </c>
      <c r="F26" t="s">
        <v>104</v>
      </c>
      <c r="G26" s="2" t="str">
        <f t="shared" si="0"/>
        <v>Horowhenua DistrictElectra</v>
      </c>
      <c r="H26" s="4">
        <f>IF(ISNA(VLOOKUP(G26,'TLA_EDB Mapping'!$R$6:$R$68,1,FALSE)),1,SUMIF('TLA_EDB Mapping'!$R$6:$S$68,'TLA_EDB Mapping'!G26,'TLA_EDB Mapping'!$S$6:$S$68))</f>
        <v>1</v>
      </c>
      <c r="I26" s="3">
        <f t="shared" si="1"/>
        <v>30900</v>
      </c>
      <c r="J26" s="3">
        <f t="shared" si="2"/>
        <v>30900</v>
      </c>
      <c r="M26" t="s">
        <v>95</v>
      </c>
      <c r="N26" t="s">
        <v>130</v>
      </c>
      <c r="O26" t="s">
        <v>96</v>
      </c>
      <c r="P26" s="1">
        <v>123</v>
      </c>
      <c r="Q26" s="3">
        <f t="shared" ca="1" si="3"/>
        <v>20211</v>
      </c>
      <c r="R26" s="3" t="str">
        <f t="shared" si="4"/>
        <v>Waitaki DistrictNetwork Waitaki</v>
      </c>
      <c r="S26" s="4">
        <f t="shared" ca="1" si="5"/>
        <v>6.0857948641828705E-3</v>
      </c>
      <c r="T26" s="11"/>
    </row>
    <row r="27" spans="1:20">
      <c r="A27" t="s">
        <v>37</v>
      </c>
      <c r="B27" s="1">
        <v>11250</v>
      </c>
      <c r="C27" s="1">
        <v>11650</v>
      </c>
      <c r="D27" t="s">
        <v>178</v>
      </c>
      <c r="E27" t="s">
        <v>38</v>
      </c>
      <c r="F27" t="s">
        <v>104</v>
      </c>
      <c r="G27" s="2" t="str">
        <f t="shared" si="0"/>
        <v>Hurunui DistrictMainPower</v>
      </c>
      <c r="H27" s="4">
        <f>IF(ISNA(VLOOKUP(G27,'TLA_EDB Mapping'!$R$6:$R$68,1,FALSE)),1,SUMIF('TLA_EDB Mapping'!$R$6:$S$68,'TLA_EDB Mapping'!G27,'TLA_EDB Mapping'!$S$6:$S$68))</f>
        <v>1</v>
      </c>
      <c r="I27" s="3">
        <f t="shared" si="1"/>
        <v>11250</v>
      </c>
      <c r="J27" s="3">
        <f t="shared" si="2"/>
        <v>11650</v>
      </c>
      <c r="M27" t="s">
        <v>95</v>
      </c>
      <c r="N27" t="s">
        <v>131</v>
      </c>
      <c r="O27" t="s">
        <v>96</v>
      </c>
      <c r="P27" s="1">
        <v>339</v>
      </c>
      <c r="Q27" s="3">
        <f t="shared" ca="1" si="3"/>
        <v>20211</v>
      </c>
      <c r="R27" s="3" t="str">
        <f t="shared" si="4"/>
        <v>Waitaki DistrictNetwork Waitaki</v>
      </c>
      <c r="S27" s="4">
        <f t="shared" ca="1" si="5"/>
        <v>1.6773044381772302E-2</v>
      </c>
      <c r="T27" s="11"/>
    </row>
    <row r="28" spans="1:20">
      <c r="A28" t="s">
        <v>39</v>
      </c>
      <c r="B28" s="1">
        <v>52400</v>
      </c>
      <c r="C28" s="1">
        <v>52400</v>
      </c>
      <c r="D28" t="s">
        <v>185</v>
      </c>
      <c r="E28" t="s">
        <v>40</v>
      </c>
      <c r="F28" t="s">
        <v>106</v>
      </c>
      <c r="G28" s="2" t="str">
        <f t="shared" si="0"/>
        <v>Invercargill CityElectricity Invercargill</v>
      </c>
      <c r="H28" s="4">
        <f>IF(ISNA(VLOOKUP(G28,'TLA_EDB Mapping'!$R$6:$R$68,1,FALSE)),1,SUMIF('TLA_EDB Mapping'!$R$6:$S$68,'TLA_EDB Mapping'!G28,'TLA_EDB Mapping'!$S$6:$S$68))</f>
        <v>1</v>
      </c>
      <c r="I28" s="3">
        <f t="shared" si="1"/>
        <v>52400</v>
      </c>
      <c r="J28" s="3">
        <f t="shared" si="2"/>
        <v>52400</v>
      </c>
      <c r="M28" t="s">
        <v>95</v>
      </c>
      <c r="N28" t="s">
        <v>132</v>
      </c>
      <c r="O28" t="s">
        <v>96</v>
      </c>
      <c r="P28" s="1">
        <v>231</v>
      </c>
      <c r="Q28" s="3">
        <f t="shared" ca="1" si="3"/>
        <v>20211</v>
      </c>
      <c r="R28" s="3" t="str">
        <f t="shared" si="4"/>
        <v>Waitaki DistrictNetwork Waitaki</v>
      </c>
      <c r="S28" s="4">
        <f t="shared" ca="1" si="5"/>
        <v>1.1429419622977586E-2</v>
      </c>
      <c r="T28" s="11"/>
    </row>
    <row r="29" spans="1:20">
      <c r="A29" t="s">
        <v>41</v>
      </c>
      <c r="B29" s="1">
        <v>3820</v>
      </c>
      <c r="C29" s="1">
        <v>3890</v>
      </c>
      <c r="D29" t="s">
        <v>178</v>
      </c>
      <c r="E29" t="s">
        <v>38</v>
      </c>
      <c r="F29" t="s">
        <v>104</v>
      </c>
      <c r="G29" s="2" t="str">
        <f t="shared" si="0"/>
        <v>Kaikoura DistrictMainPower</v>
      </c>
      <c r="H29" s="4">
        <f>IF(ISNA(VLOOKUP(G29,'TLA_EDB Mapping'!$R$6:$R$68,1,FALSE)),1,SUMIF('TLA_EDB Mapping'!$R$6:$S$68,'TLA_EDB Mapping'!G29,'TLA_EDB Mapping'!$S$6:$S$68))</f>
        <v>1</v>
      </c>
      <c r="I29" s="3">
        <f t="shared" si="1"/>
        <v>3820</v>
      </c>
      <c r="J29" s="3">
        <f t="shared" si="2"/>
        <v>3890</v>
      </c>
      <c r="M29" t="s">
        <v>95</v>
      </c>
      <c r="N29" t="s">
        <v>133</v>
      </c>
      <c r="O29" t="s">
        <v>96</v>
      </c>
      <c r="P29" s="1">
        <v>186</v>
      </c>
      <c r="Q29" s="3">
        <f t="shared" ca="1" si="3"/>
        <v>20211</v>
      </c>
      <c r="R29" s="3" t="str">
        <f t="shared" si="4"/>
        <v>Waitaki DistrictNetwork Waitaki</v>
      </c>
      <c r="S29" s="4">
        <f t="shared" ca="1" si="5"/>
        <v>9.2029093068131222E-3</v>
      </c>
      <c r="T29" s="11"/>
    </row>
    <row r="30" spans="1:20">
      <c r="A30" t="s">
        <v>42</v>
      </c>
      <c r="B30" s="1">
        <v>19050</v>
      </c>
      <c r="C30" s="1">
        <v>19150</v>
      </c>
      <c r="D30" t="s">
        <v>184</v>
      </c>
      <c r="E30" t="s">
        <v>43</v>
      </c>
      <c r="F30" t="s">
        <v>104</v>
      </c>
      <c r="G30" s="2" t="str">
        <f t="shared" si="0"/>
        <v>Kaipara DistrictNorthpower</v>
      </c>
      <c r="H30" s="4">
        <f>IF(ISNA(VLOOKUP(G30,'TLA_EDB Mapping'!$R$6:$R$68,1,FALSE)),1,SUMIF('TLA_EDB Mapping'!$R$6:$S$68,'TLA_EDB Mapping'!G30,'TLA_EDB Mapping'!$S$6:$S$68))</f>
        <v>1</v>
      </c>
      <c r="I30" s="3">
        <f t="shared" si="1"/>
        <v>19050</v>
      </c>
      <c r="J30" s="3">
        <f t="shared" si="2"/>
        <v>19150</v>
      </c>
      <c r="M30" t="s">
        <v>95</v>
      </c>
      <c r="N30" t="s">
        <v>134</v>
      </c>
      <c r="O30" t="s">
        <v>96</v>
      </c>
      <c r="P30" s="1">
        <v>663</v>
      </c>
      <c r="Q30" s="3">
        <f t="shared" ca="1" si="3"/>
        <v>20211</v>
      </c>
      <c r="R30" s="3" t="str">
        <f t="shared" si="4"/>
        <v>Waitaki DistrictNetwork Waitaki</v>
      </c>
      <c r="S30" s="4">
        <f t="shared" ca="1" si="5"/>
        <v>3.2803918658156447E-2</v>
      </c>
      <c r="T30" s="11"/>
    </row>
    <row r="31" spans="1:20">
      <c r="A31" t="s">
        <v>44</v>
      </c>
      <c r="B31" s="1">
        <v>50600</v>
      </c>
      <c r="C31" s="1">
        <v>53400</v>
      </c>
      <c r="D31" t="s">
        <v>181</v>
      </c>
      <c r="E31" t="s">
        <v>36</v>
      </c>
      <c r="F31" t="s">
        <v>104</v>
      </c>
      <c r="G31" s="2" t="str">
        <f t="shared" si="0"/>
        <v>Kapiti Coast DistrictElectra</v>
      </c>
      <c r="H31" s="4">
        <f>IF(ISNA(VLOOKUP(G31,'TLA_EDB Mapping'!$R$6:$R$68,1,FALSE)),1,SUMIF('TLA_EDB Mapping'!$R$6:$S$68,'TLA_EDB Mapping'!G31,'TLA_EDB Mapping'!$S$6:$S$68))</f>
        <v>1</v>
      </c>
      <c r="I31" s="3">
        <f t="shared" si="1"/>
        <v>50600</v>
      </c>
      <c r="J31" s="3">
        <f t="shared" si="2"/>
        <v>53400</v>
      </c>
      <c r="M31" t="s">
        <v>79</v>
      </c>
      <c r="N31" t="s">
        <v>135</v>
      </c>
      <c r="O31" t="s">
        <v>80</v>
      </c>
      <c r="P31" s="1">
        <v>3450</v>
      </c>
      <c r="Q31" s="3">
        <f t="shared" ca="1" si="3"/>
        <v>17625</v>
      </c>
      <c r="R31" s="3" t="str">
        <f t="shared" si="4"/>
        <v>Tararua DistrictScanpower</v>
      </c>
      <c r="S31" s="4">
        <f t="shared" ca="1" si="5"/>
        <v>0.19574468085106383</v>
      </c>
      <c r="T31" s="11"/>
    </row>
    <row r="32" spans="1:20">
      <c r="A32" t="s">
        <v>45</v>
      </c>
      <c r="B32" s="1">
        <v>6950</v>
      </c>
      <c r="C32" s="1">
        <v>6640</v>
      </c>
      <c r="D32" t="s">
        <v>188</v>
      </c>
      <c r="E32" t="s">
        <v>46</v>
      </c>
      <c r="F32" t="s">
        <v>106</v>
      </c>
      <c r="G32" s="2" t="str">
        <f t="shared" si="0"/>
        <v xml:space="preserve">Kawerau DistrictHorizon Energy </v>
      </c>
      <c r="H32" s="4">
        <f>IF(ISNA(VLOOKUP(G32,'TLA_EDB Mapping'!$R$6:$R$68,1,FALSE)),1,SUMIF('TLA_EDB Mapping'!$R$6:$S$68,'TLA_EDB Mapping'!G32,'TLA_EDB Mapping'!$S$6:$S$68))</f>
        <v>1</v>
      </c>
      <c r="I32" s="3">
        <f t="shared" si="1"/>
        <v>6950</v>
      </c>
      <c r="J32" s="3">
        <f t="shared" si="2"/>
        <v>6640</v>
      </c>
      <c r="M32" t="s">
        <v>79</v>
      </c>
      <c r="N32" t="s">
        <v>136</v>
      </c>
      <c r="O32" t="s">
        <v>9</v>
      </c>
      <c r="P32" s="1">
        <v>534</v>
      </c>
      <c r="Q32" s="3">
        <f t="shared" ca="1" si="3"/>
        <v>17625</v>
      </c>
      <c r="R32" s="3" t="str">
        <f t="shared" si="4"/>
        <v>Tararua DistrictPowerco</v>
      </c>
      <c r="S32" s="4">
        <f t="shared" ca="1" si="5"/>
        <v>3.0297872340425532E-2</v>
      </c>
      <c r="T32" s="11"/>
    </row>
    <row r="33" spans="1:20">
      <c r="A33" t="s">
        <v>47</v>
      </c>
      <c r="B33" s="1">
        <v>103500</v>
      </c>
      <c r="C33" s="1">
        <v>104700</v>
      </c>
      <c r="D33" t="s">
        <v>181</v>
      </c>
      <c r="E33" t="s">
        <v>48</v>
      </c>
      <c r="F33" t="s">
        <v>106</v>
      </c>
      <c r="G33" s="2" t="str">
        <f t="shared" si="0"/>
        <v>Lower Hutt CityWellington Electricity</v>
      </c>
      <c r="H33" s="4">
        <f>IF(ISNA(VLOOKUP(G33,'TLA_EDB Mapping'!$R$6:$R$68,1,FALSE)),1,SUMIF('TLA_EDB Mapping'!$R$6:$S$68,'TLA_EDB Mapping'!G33,'TLA_EDB Mapping'!$S$6:$S$68))</f>
        <v>1</v>
      </c>
      <c r="I33" s="3">
        <f t="shared" si="1"/>
        <v>103500</v>
      </c>
      <c r="J33" s="3">
        <f t="shared" si="2"/>
        <v>104700</v>
      </c>
      <c r="M33" t="s">
        <v>79</v>
      </c>
      <c r="N33" t="s">
        <v>137</v>
      </c>
      <c r="O33" t="s">
        <v>80</v>
      </c>
      <c r="P33" s="1">
        <v>5520</v>
      </c>
      <c r="Q33" s="3">
        <f t="shared" ca="1" si="3"/>
        <v>17625</v>
      </c>
      <c r="R33" s="3" t="str">
        <f t="shared" si="4"/>
        <v>Tararua DistrictScanpower</v>
      </c>
      <c r="S33" s="4">
        <f t="shared" ca="1" si="5"/>
        <v>0.3131914893617021</v>
      </c>
      <c r="T33" s="11"/>
    </row>
    <row r="34" spans="1:20">
      <c r="A34" t="s">
        <v>49</v>
      </c>
      <c r="B34" s="1">
        <v>4000</v>
      </c>
      <c r="C34" s="1">
        <v>4070</v>
      </c>
      <c r="D34" t="s">
        <v>178</v>
      </c>
      <c r="E34" t="s">
        <v>50</v>
      </c>
      <c r="F34" t="s">
        <v>106</v>
      </c>
      <c r="G34" s="2" t="str">
        <f t="shared" si="0"/>
        <v>Mackenzie DistrictAlpine Energy</v>
      </c>
      <c r="H34" s="4">
        <f>IF(ISNA(VLOOKUP(G34,'TLA_EDB Mapping'!$R$6:$R$68,1,FALSE)),1,SUMIF('TLA_EDB Mapping'!$R$6:$S$68,'TLA_EDB Mapping'!G34,'TLA_EDB Mapping'!$S$6:$S$68))</f>
        <v>1</v>
      </c>
      <c r="I34" s="3">
        <f t="shared" si="1"/>
        <v>4000</v>
      </c>
      <c r="J34" s="3">
        <f t="shared" si="2"/>
        <v>4070</v>
      </c>
      <c r="M34" t="s">
        <v>79</v>
      </c>
      <c r="N34" t="s">
        <v>138</v>
      </c>
      <c r="O34" t="s">
        <v>80</v>
      </c>
      <c r="P34" s="1">
        <v>1065</v>
      </c>
      <c r="Q34" s="3">
        <f t="shared" ca="1" si="3"/>
        <v>17625</v>
      </c>
      <c r="R34" s="3" t="str">
        <f t="shared" si="4"/>
        <v>Tararua DistrictScanpower</v>
      </c>
      <c r="S34" s="4">
        <f t="shared" ca="1" si="5"/>
        <v>6.0425531914893617E-2</v>
      </c>
      <c r="T34" s="11"/>
    </row>
    <row r="35" spans="1:20">
      <c r="A35" t="s">
        <v>51</v>
      </c>
      <c r="B35" s="1">
        <v>30000</v>
      </c>
      <c r="C35" s="1">
        <v>30900</v>
      </c>
      <c r="D35" t="s">
        <v>187</v>
      </c>
      <c r="E35" t="s">
        <v>9</v>
      </c>
      <c r="F35" t="s">
        <v>106</v>
      </c>
      <c r="G35" s="2" t="str">
        <f t="shared" si="0"/>
        <v>Manawatu DistrictPowerco</v>
      </c>
      <c r="H35" s="4">
        <f>IF(ISNA(VLOOKUP(G35,'TLA_EDB Mapping'!$R$6:$R$68,1,FALSE)),1,SUMIF('TLA_EDB Mapping'!$R$6:$S$68,'TLA_EDB Mapping'!G35,'TLA_EDB Mapping'!$S$6:$S$68))</f>
        <v>1</v>
      </c>
      <c r="I35" s="3">
        <f t="shared" si="1"/>
        <v>30000</v>
      </c>
      <c r="J35" s="3">
        <f t="shared" si="2"/>
        <v>30900</v>
      </c>
      <c r="M35" t="s">
        <v>79</v>
      </c>
      <c r="N35" t="s">
        <v>139</v>
      </c>
      <c r="O35" t="s">
        <v>80</v>
      </c>
      <c r="P35" s="1">
        <v>1398</v>
      </c>
      <c r="Q35" s="3">
        <f t="shared" ca="1" si="3"/>
        <v>17625</v>
      </c>
      <c r="R35" s="3" t="str">
        <f t="shared" si="4"/>
        <v>Tararua DistrictScanpower</v>
      </c>
      <c r="S35" s="4">
        <f t="shared" ca="1" si="5"/>
        <v>7.9319148936170217E-2</v>
      </c>
      <c r="T35" s="11"/>
    </row>
    <row r="36" spans="1:20">
      <c r="A36" t="s">
        <v>52</v>
      </c>
      <c r="B36" s="1">
        <v>383900</v>
      </c>
      <c r="C36" s="1">
        <v>420600</v>
      </c>
      <c r="D36" t="s">
        <v>179</v>
      </c>
      <c r="E36" t="s">
        <v>5</v>
      </c>
      <c r="F36" t="s">
        <v>106</v>
      </c>
      <c r="G36" s="2" t="str">
        <f t="shared" si="0"/>
        <v>Manukau CityVector</v>
      </c>
      <c r="H36" s="4">
        <f>IF(ISNA(VLOOKUP(G36,'TLA_EDB Mapping'!$R$6:$R$68,1,FALSE)),1,SUMIF('TLA_EDB Mapping'!$R$6:$S$68,'TLA_EDB Mapping'!G36,'TLA_EDB Mapping'!$S$6:$S$68))</f>
        <v>1</v>
      </c>
      <c r="I36" s="3">
        <f t="shared" si="1"/>
        <v>383900</v>
      </c>
      <c r="J36" s="3">
        <f t="shared" si="2"/>
        <v>420600</v>
      </c>
      <c r="M36" t="s">
        <v>79</v>
      </c>
      <c r="N36" t="s">
        <v>140</v>
      </c>
      <c r="O36" t="s">
        <v>80</v>
      </c>
      <c r="P36" s="1">
        <v>1566</v>
      </c>
      <c r="Q36" s="3">
        <f t="shared" ca="1" si="3"/>
        <v>17625</v>
      </c>
      <c r="R36" s="3" t="str">
        <f t="shared" si="4"/>
        <v>Tararua DistrictScanpower</v>
      </c>
      <c r="S36" s="4">
        <f t="shared" ca="1" si="5"/>
        <v>8.8851063829787233E-2</v>
      </c>
      <c r="T36" s="11"/>
    </row>
    <row r="37" spans="1:20">
      <c r="A37" t="s">
        <v>53</v>
      </c>
      <c r="B37" s="1">
        <v>45800</v>
      </c>
      <c r="C37" s="1">
        <v>47100</v>
      </c>
      <c r="D37" t="s">
        <v>180</v>
      </c>
      <c r="E37" t="s">
        <v>54</v>
      </c>
      <c r="F37" t="s">
        <v>104</v>
      </c>
      <c r="G37" s="2" t="str">
        <f t="shared" si="0"/>
        <v>Marlborough DistrictMarlborough Lines</v>
      </c>
      <c r="H37" s="4">
        <f>IF(ISNA(VLOOKUP(G37,'TLA_EDB Mapping'!$R$6:$R$68,1,FALSE)),1,SUMIF('TLA_EDB Mapping'!$R$6:$S$68,'TLA_EDB Mapping'!G37,'TLA_EDB Mapping'!$S$6:$S$68))</f>
        <v>1</v>
      </c>
      <c r="I37" s="3">
        <f t="shared" si="1"/>
        <v>45800</v>
      </c>
      <c r="J37" s="3">
        <f t="shared" si="2"/>
        <v>47100</v>
      </c>
      <c r="M37" t="s">
        <v>79</v>
      </c>
      <c r="N37" t="s">
        <v>141</v>
      </c>
      <c r="O37" t="s">
        <v>9</v>
      </c>
      <c r="P37" s="1">
        <v>2559</v>
      </c>
      <c r="Q37" s="3">
        <f t="shared" ca="1" si="3"/>
        <v>17625</v>
      </c>
      <c r="R37" s="3" t="str">
        <f t="shared" si="4"/>
        <v>Tararua DistrictPowerco</v>
      </c>
      <c r="S37" s="4">
        <f t="shared" ca="1" si="5"/>
        <v>0.14519148936170212</v>
      </c>
      <c r="T37" s="11"/>
    </row>
    <row r="38" spans="1:20">
      <c r="A38" t="s">
        <v>55</v>
      </c>
      <c r="B38" s="1">
        <v>23400</v>
      </c>
      <c r="C38" s="1">
        <v>23400</v>
      </c>
      <c r="D38" t="s">
        <v>181</v>
      </c>
      <c r="E38" t="s">
        <v>9</v>
      </c>
      <c r="F38" t="s">
        <v>106</v>
      </c>
      <c r="G38" s="2" t="str">
        <f t="shared" si="0"/>
        <v>Masterton DistrictPowerco</v>
      </c>
      <c r="H38" s="4">
        <f>IF(ISNA(VLOOKUP(G38,'TLA_EDB Mapping'!$R$6:$R$68,1,FALSE)),1,SUMIF('TLA_EDB Mapping'!$R$6:$S$68,'TLA_EDB Mapping'!G38,'TLA_EDB Mapping'!$S$6:$S$68))</f>
        <v>1</v>
      </c>
      <c r="I38" s="3">
        <f t="shared" si="1"/>
        <v>23400</v>
      </c>
      <c r="J38" s="3">
        <f t="shared" si="2"/>
        <v>23400</v>
      </c>
      <c r="M38" t="s">
        <v>79</v>
      </c>
      <c r="N38" t="s">
        <v>142</v>
      </c>
      <c r="O38" t="s">
        <v>9</v>
      </c>
      <c r="P38" s="1">
        <v>456</v>
      </c>
      <c r="Q38" s="3">
        <f t="shared" ca="1" si="3"/>
        <v>17625</v>
      </c>
      <c r="R38" s="3" t="str">
        <f t="shared" si="4"/>
        <v>Tararua DistrictPowerco</v>
      </c>
      <c r="S38" s="4">
        <f t="shared" ca="1" si="5"/>
        <v>2.5872340425531916E-2</v>
      </c>
      <c r="T38" s="11"/>
    </row>
    <row r="39" spans="1:20">
      <c r="A39" t="s">
        <v>56</v>
      </c>
      <c r="B39" s="1">
        <v>32100</v>
      </c>
      <c r="C39" s="1">
        <v>32300</v>
      </c>
      <c r="D39" t="s">
        <v>186</v>
      </c>
      <c r="E39" t="s">
        <v>9</v>
      </c>
      <c r="F39" t="s">
        <v>106</v>
      </c>
      <c r="G39" s="2" t="str">
        <f t="shared" ref="G39:G70" si="6">A39&amp;E39</f>
        <v>Matamata-Piako DistrictPowerco</v>
      </c>
      <c r="H39" s="4">
        <f>IF(ISNA(VLOOKUP(G39,'TLA_EDB Mapping'!$R$6:$R$68,1,FALSE)),1,SUMIF('TLA_EDB Mapping'!$R$6:$S$68,'TLA_EDB Mapping'!G39,'TLA_EDB Mapping'!$S$6:$S$68))</f>
        <v>1</v>
      </c>
      <c r="I39" s="3">
        <f t="shared" ref="I39:I70" si="7">+B39*H39</f>
        <v>32100</v>
      </c>
      <c r="J39" s="3">
        <f t="shared" ref="J39:J70" si="8">+C39*H39</f>
        <v>32300</v>
      </c>
      <c r="M39" t="s">
        <v>79</v>
      </c>
      <c r="N39" t="s">
        <v>143</v>
      </c>
      <c r="O39" t="s">
        <v>9</v>
      </c>
      <c r="P39" s="1">
        <v>1077</v>
      </c>
      <c r="Q39" s="3">
        <f t="shared" ref="Q39:Q68" ca="1" si="9">+SUMIF($M$6:$P$68,M39,$P$6:$P$68)</f>
        <v>17625</v>
      </c>
      <c r="R39" s="3" t="str">
        <f t="shared" ref="R39:R68" si="10">+M39&amp;O39</f>
        <v>Tararua DistrictPowerco</v>
      </c>
      <c r="S39" s="4">
        <f t="shared" ref="S39:S68" ca="1" si="11">+P39/Q39</f>
        <v>6.1106382978723402E-2</v>
      </c>
      <c r="T39" s="11"/>
    </row>
    <row r="40" spans="1:20">
      <c r="A40" t="s">
        <v>57</v>
      </c>
      <c r="B40" s="1">
        <v>57800</v>
      </c>
      <c r="C40" s="1">
        <v>58300</v>
      </c>
      <c r="D40" t="s">
        <v>182</v>
      </c>
      <c r="E40" t="s">
        <v>33</v>
      </c>
      <c r="F40" t="s">
        <v>106</v>
      </c>
      <c r="G40" s="2" t="str">
        <f t="shared" si="6"/>
        <v>Napier CityUnison</v>
      </c>
      <c r="H40" s="4">
        <f>IF(ISNA(VLOOKUP(G40,'TLA_EDB Mapping'!$R$6:$R$68,1,FALSE)),1,SUMIF('TLA_EDB Mapping'!$R$6:$S$68,'TLA_EDB Mapping'!G40,'TLA_EDB Mapping'!$S$6:$S$68))</f>
        <v>1</v>
      </c>
      <c r="I40" s="3">
        <f t="shared" si="7"/>
        <v>57800</v>
      </c>
      <c r="J40" s="3">
        <f t="shared" si="8"/>
        <v>58300</v>
      </c>
      <c r="M40" t="s">
        <v>72</v>
      </c>
      <c r="N40" t="s">
        <v>144</v>
      </c>
      <c r="O40" t="s">
        <v>64</v>
      </c>
      <c r="P40" s="1">
        <v>189</v>
      </c>
      <c r="Q40" s="3">
        <f t="shared" ca="1" si="9"/>
        <v>13575</v>
      </c>
      <c r="R40" s="3" t="str">
        <f t="shared" si="10"/>
        <v>Ruapehu DistrictThe Lines Company</v>
      </c>
      <c r="S40" s="4">
        <f t="shared" ca="1" si="11"/>
        <v>1.3922651933701657E-2</v>
      </c>
      <c r="T40" s="11"/>
    </row>
    <row r="41" spans="1:20">
      <c r="A41" t="s">
        <v>58</v>
      </c>
      <c r="B41" s="1">
        <v>45900</v>
      </c>
      <c r="C41" s="1">
        <v>47200</v>
      </c>
      <c r="D41" t="s">
        <v>180</v>
      </c>
      <c r="E41" t="s">
        <v>59</v>
      </c>
      <c r="F41" t="s">
        <v>106</v>
      </c>
      <c r="G41" s="2" t="str">
        <f t="shared" si="6"/>
        <v>Nelson CityNelson Electricity</v>
      </c>
      <c r="H41" s="4">
        <f>IF(ISNA(VLOOKUP(G41,'TLA_EDB Mapping'!$R$6:$R$68,1,FALSE)),1,SUMIF('TLA_EDB Mapping'!$R$6:$S$68,'TLA_EDB Mapping'!G41,'TLA_EDB Mapping'!$S$6:$S$68))</f>
        <v>1</v>
      </c>
      <c r="I41" s="3">
        <f t="shared" si="7"/>
        <v>45900</v>
      </c>
      <c r="J41" s="3">
        <f t="shared" si="8"/>
        <v>47200</v>
      </c>
      <c r="M41" t="s">
        <v>72</v>
      </c>
      <c r="N41" t="s">
        <v>145</v>
      </c>
      <c r="O41" t="s">
        <v>64</v>
      </c>
      <c r="P41" s="1">
        <v>165</v>
      </c>
      <c r="Q41" s="3">
        <f t="shared" ca="1" si="9"/>
        <v>13575</v>
      </c>
      <c r="R41" s="3" t="str">
        <f t="shared" si="10"/>
        <v>Ruapehu DistrictThe Lines Company</v>
      </c>
      <c r="S41" s="4">
        <f t="shared" ca="1" si="11"/>
        <v>1.2154696132596685E-2</v>
      </c>
      <c r="T41" s="11"/>
    </row>
    <row r="42" spans="1:20">
      <c r="A42" t="s">
        <v>60</v>
      </c>
      <c r="B42" s="1">
        <v>73500</v>
      </c>
      <c r="C42" s="1">
        <v>74800</v>
      </c>
      <c r="D42" t="s">
        <v>189</v>
      </c>
      <c r="E42" t="s">
        <v>9</v>
      </c>
      <c r="F42" t="s">
        <v>106</v>
      </c>
      <c r="G42" s="2" t="str">
        <f t="shared" si="6"/>
        <v>New Plymouth DistrictPowerco</v>
      </c>
      <c r="H42" s="4">
        <f>IF(ISNA(VLOOKUP(G42,'TLA_EDB Mapping'!$R$6:$R$68,1,FALSE)),1,SUMIF('TLA_EDB Mapping'!$R$6:$S$68,'TLA_EDB Mapping'!G42,'TLA_EDB Mapping'!$S$6:$S$68))</f>
        <v>1</v>
      </c>
      <c r="I42" s="3">
        <f t="shared" si="7"/>
        <v>73500</v>
      </c>
      <c r="J42" s="3">
        <f t="shared" si="8"/>
        <v>74800</v>
      </c>
      <c r="M42" t="s">
        <v>72</v>
      </c>
      <c r="N42" t="s">
        <v>146</v>
      </c>
      <c r="O42" t="s">
        <v>64</v>
      </c>
      <c r="P42" s="1">
        <v>1584</v>
      </c>
      <c r="Q42" s="3">
        <f t="shared" ca="1" si="9"/>
        <v>13575</v>
      </c>
      <c r="R42" s="3" t="str">
        <f t="shared" si="10"/>
        <v>Ruapehu DistrictThe Lines Company</v>
      </c>
      <c r="S42" s="4">
        <f t="shared" ca="1" si="11"/>
        <v>0.11668508287292818</v>
      </c>
      <c r="T42" s="11"/>
    </row>
    <row r="43" spans="1:20">
      <c r="A43" t="s">
        <v>61</v>
      </c>
      <c r="B43" s="1">
        <v>232600</v>
      </c>
      <c r="C43" s="1">
        <v>247800</v>
      </c>
      <c r="D43" t="s">
        <v>179</v>
      </c>
      <c r="E43" t="s">
        <v>5</v>
      </c>
      <c r="F43" t="s">
        <v>106</v>
      </c>
      <c r="G43" s="2" t="str">
        <f t="shared" si="6"/>
        <v>North Shore CityVector</v>
      </c>
      <c r="H43" s="4">
        <f>IF(ISNA(VLOOKUP(G43,'TLA_EDB Mapping'!$R$6:$R$68,1,FALSE)),1,SUMIF('TLA_EDB Mapping'!$R$6:$S$68,'TLA_EDB Mapping'!G43,'TLA_EDB Mapping'!$S$6:$S$68))</f>
        <v>1</v>
      </c>
      <c r="I43" s="3">
        <f t="shared" si="7"/>
        <v>232600</v>
      </c>
      <c r="J43" s="3">
        <f t="shared" si="8"/>
        <v>247800</v>
      </c>
      <c r="M43" t="s">
        <v>72</v>
      </c>
      <c r="N43" t="s">
        <v>147</v>
      </c>
      <c r="O43" t="s">
        <v>64</v>
      </c>
      <c r="P43" s="1">
        <v>552</v>
      </c>
      <c r="Q43" s="3">
        <f t="shared" ca="1" si="9"/>
        <v>13575</v>
      </c>
      <c r="R43" s="3" t="str">
        <f t="shared" si="10"/>
        <v>Ruapehu DistrictThe Lines Company</v>
      </c>
      <c r="S43" s="4">
        <f t="shared" ca="1" si="11"/>
        <v>4.0662983425414363E-2</v>
      </c>
      <c r="T43" s="11"/>
    </row>
    <row r="44" spans="1:20">
      <c r="A44" t="s">
        <v>62</v>
      </c>
      <c r="B44" s="1">
        <v>9090</v>
      </c>
      <c r="C44" s="1">
        <v>8920</v>
      </c>
      <c r="D44" t="s">
        <v>188</v>
      </c>
      <c r="E44" t="s">
        <v>46</v>
      </c>
      <c r="F44" t="s">
        <v>106</v>
      </c>
      <c r="G44" s="2" t="str">
        <f t="shared" si="6"/>
        <v xml:space="preserve">Opotiki DistrictHorizon Energy </v>
      </c>
      <c r="H44" s="4">
        <f>IF(ISNA(VLOOKUP(G44,'TLA_EDB Mapping'!$R$6:$R$68,1,FALSE)),1,SUMIF('TLA_EDB Mapping'!$R$6:$S$68,'TLA_EDB Mapping'!G44,'TLA_EDB Mapping'!$S$6:$S$68))</f>
        <v>1</v>
      </c>
      <c r="I44" s="3">
        <f t="shared" si="7"/>
        <v>9090</v>
      </c>
      <c r="J44" s="3">
        <f t="shared" si="8"/>
        <v>8920</v>
      </c>
      <c r="M44" t="s">
        <v>72</v>
      </c>
      <c r="N44" t="s">
        <v>148</v>
      </c>
      <c r="O44" t="s">
        <v>64</v>
      </c>
      <c r="P44" s="1">
        <v>240</v>
      </c>
      <c r="Q44" s="3">
        <f t="shared" ca="1" si="9"/>
        <v>13575</v>
      </c>
      <c r="R44" s="3" t="str">
        <f t="shared" si="10"/>
        <v>Ruapehu DistrictThe Lines Company</v>
      </c>
      <c r="S44" s="4">
        <f t="shared" ca="1" si="11"/>
        <v>1.7679558011049725E-2</v>
      </c>
      <c r="T44" s="11"/>
    </row>
    <row r="45" spans="1:20">
      <c r="A45" t="s">
        <v>63</v>
      </c>
      <c r="B45" s="1">
        <v>9330</v>
      </c>
      <c r="C45" s="1">
        <v>9180</v>
      </c>
      <c r="D45" t="s">
        <v>186</v>
      </c>
      <c r="E45" t="s">
        <v>64</v>
      </c>
      <c r="F45" t="s">
        <v>106</v>
      </c>
      <c r="G45" s="2" t="str">
        <f t="shared" si="6"/>
        <v>Otorohanga DistrictThe Lines Company</v>
      </c>
      <c r="H45" s="4">
        <f>IF(ISNA(VLOOKUP(G45,'TLA_EDB Mapping'!$R$6:$R$68,1,FALSE)),1,SUMIF('TLA_EDB Mapping'!$R$6:$S$68,'TLA_EDB Mapping'!G45,'TLA_EDB Mapping'!$S$6:$S$68))</f>
        <v>1</v>
      </c>
      <c r="I45" s="3">
        <f t="shared" si="7"/>
        <v>9330</v>
      </c>
      <c r="J45" s="3">
        <f t="shared" si="8"/>
        <v>9180</v>
      </c>
      <c r="M45" t="s">
        <v>72</v>
      </c>
      <c r="N45" t="s">
        <v>149</v>
      </c>
      <c r="O45" t="s">
        <v>64</v>
      </c>
      <c r="P45" s="1">
        <v>930</v>
      </c>
      <c r="Q45" s="3">
        <f t="shared" ca="1" si="9"/>
        <v>13575</v>
      </c>
      <c r="R45" s="3" t="str">
        <f t="shared" si="10"/>
        <v>Ruapehu DistrictThe Lines Company</v>
      </c>
      <c r="S45" s="4">
        <f t="shared" ca="1" si="11"/>
        <v>6.8508287292817674E-2</v>
      </c>
      <c r="T45" s="11"/>
    </row>
    <row r="46" spans="1:20">
      <c r="A46" t="s">
        <v>65</v>
      </c>
      <c r="B46" s="1">
        <v>82600</v>
      </c>
      <c r="C46" s="1">
        <v>85800</v>
      </c>
      <c r="D46" t="s">
        <v>187</v>
      </c>
      <c r="E46" t="s">
        <v>9</v>
      </c>
      <c r="F46" t="s">
        <v>106</v>
      </c>
      <c r="G46" s="2" t="str">
        <f t="shared" si="6"/>
        <v>Palmerston North CityPowerco</v>
      </c>
      <c r="H46" s="4">
        <f>IF(ISNA(VLOOKUP(G46,'TLA_EDB Mapping'!$R$6:$R$68,1,FALSE)),1,SUMIF('TLA_EDB Mapping'!$R$6:$S$68,'TLA_EDB Mapping'!G46,'TLA_EDB Mapping'!$S$6:$S$68))</f>
        <v>1</v>
      </c>
      <c r="I46" s="3">
        <f t="shared" si="7"/>
        <v>82600</v>
      </c>
      <c r="J46" s="3">
        <f t="shared" si="8"/>
        <v>85800</v>
      </c>
      <c r="M46" t="s">
        <v>72</v>
      </c>
      <c r="N46" t="s">
        <v>150</v>
      </c>
      <c r="O46" t="s">
        <v>64</v>
      </c>
      <c r="P46" s="1">
        <v>4494</v>
      </c>
      <c r="Q46" s="3">
        <f t="shared" ca="1" si="9"/>
        <v>13575</v>
      </c>
      <c r="R46" s="3" t="str">
        <f t="shared" si="10"/>
        <v>Ruapehu DistrictThe Lines Company</v>
      </c>
      <c r="S46" s="4">
        <f t="shared" ca="1" si="11"/>
        <v>0.33104972375690606</v>
      </c>
      <c r="T46" s="11"/>
    </row>
    <row r="47" spans="1:20">
      <c r="A47" t="s">
        <v>66</v>
      </c>
      <c r="B47" s="1">
        <v>50600</v>
      </c>
      <c r="C47" s="1">
        <v>54000</v>
      </c>
      <c r="D47" t="s">
        <v>179</v>
      </c>
      <c r="E47" t="s">
        <v>23</v>
      </c>
      <c r="F47" t="s">
        <v>104</v>
      </c>
      <c r="G47" s="2" t="str">
        <f t="shared" si="6"/>
        <v>Papakura DistrictCounties Power</v>
      </c>
      <c r="H47" s="4">
        <f ca="1">IF(ISNA(VLOOKUP(G47,'TLA_EDB Mapping'!$R$6:$R$68,1,FALSE)),1,SUMIF('TLA_EDB Mapping'!$R$6:$S$68,'TLA_EDB Mapping'!G47,'TLA_EDB Mapping'!$S$6:$S$68))</f>
        <v>0.5</v>
      </c>
      <c r="I47" s="3">
        <f t="shared" ca="1" si="7"/>
        <v>25300</v>
      </c>
      <c r="J47" s="3">
        <f t="shared" ca="1" si="8"/>
        <v>27000</v>
      </c>
      <c r="M47" t="s">
        <v>72</v>
      </c>
      <c r="N47" t="s">
        <v>151</v>
      </c>
      <c r="O47" t="s">
        <v>64</v>
      </c>
      <c r="P47" s="1">
        <v>558</v>
      </c>
      <c r="Q47" s="3">
        <f t="shared" ca="1" si="9"/>
        <v>13575</v>
      </c>
      <c r="R47" s="3" t="str">
        <f t="shared" si="10"/>
        <v>Ruapehu DistrictThe Lines Company</v>
      </c>
      <c r="S47" s="4">
        <f t="shared" ca="1" si="11"/>
        <v>4.1104972375690607E-2</v>
      </c>
      <c r="T47" s="11"/>
    </row>
    <row r="48" spans="1:20">
      <c r="A48" t="s">
        <v>66</v>
      </c>
      <c r="B48" s="1">
        <v>50600</v>
      </c>
      <c r="C48" s="1">
        <v>54000</v>
      </c>
      <c r="D48" t="s">
        <v>179</v>
      </c>
      <c r="E48" t="s">
        <v>5</v>
      </c>
      <c r="F48" t="s">
        <v>106</v>
      </c>
      <c r="G48" s="2" t="str">
        <f t="shared" si="6"/>
        <v>Papakura DistrictVector</v>
      </c>
      <c r="H48" s="4">
        <f ca="1">IF(ISNA(VLOOKUP(G48,'TLA_EDB Mapping'!$R$6:$R$68,1,FALSE)),1,SUMIF('TLA_EDB Mapping'!$R$6:$S$68,'TLA_EDB Mapping'!G48,'TLA_EDB Mapping'!$S$6:$S$68))</f>
        <v>0.5</v>
      </c>
      <c r="I48" s="3">
        <f t="shared" ca="1" si="7"/>
        <v>25300</v>
      </c>
      <c r="J48" s="3">
        <f t="shared" ca="1" si="8"/>
        <v>27000</v>
      </c>
      <c r="M48" t="s">
        <v>72</v>
      </c>
      <c r="N48" t="s">
        <v>152</v>
      </c>
      <c r="O48" t="s">
        <v>9</v>
      </c>
      <c r="P48" s="1">
        <v>1344</v>
      </c>
      <c r="Q48" s="3">
        <f t="shared" ca="1" si="9"/>
        <v>13575</v>
      </c>
      <c r="R48" s="3" t="str">
        <f t="shared" si="10"/>
        <v>Ruapehu DistrictPowerco</v>
      </c>
      <c r="S48" s="4">
        <f t="shared" ca="1" si="11"/>
        <v>9.9005524861878455E-2</v>
      </c>
      <c r="T48" s="11"/>
    </row>
    <row r="49" spans="1:20">
      <c r="A49" t="s">
        <v>67</v>
      </c>
      <c r="B49" s="1">
        <v>52700</v>
      </c>
      <c r="C49" s="1">
        <v>53900</v>
      </c>
      <c r="D49" t="s">
        <v>181</v>
      </c>
      <c r="E49" t="s">
        <v>48</v>
      </c>
      <c r="F49" t="s">
        <v>106</v>
      </c>
      <c r="G49" s="2" t="str">
        <f t="shared" si="6"/>
        <v>Porirua CityWellington Electricity</v>
      </c>
      <c r="H49" s="4">
        <f>IF(ISNA(VLOOKUP(G49,'TLA_EDB Mapping'!$R$6:$R$68,1,FALSE)),1,SUMIF('TLA_EDB Mapping'!$R$6:$S$68,'TLA_EDB Mapping'!G49,'TLA_EDB Mapping'!$S$6:$S$68))</f>
        <v>1</v>
      </c>
      <c r="I49" s="3">
        <f t="shared" si="7"/>
        <v>52700</v>
      </c>
      <c r="J49" s="3">
        <f t="shared" si="8"/>
        <v>53900</v>
      </c>
      <c r="M49" t="s">
        <v>72</v>
      </c>
      <c r="N49" t="s">
        <v>153</v>
      </c>
      <c r="O49" t="s">
        <v>64</v>
      </c>
      <c r="P49" s="1">
        <v>1101</v>
      </c>
      <c r="Q49" s="3">
        <f t="shared" ca="1" si="9"/>
        <v>13575</v>
      </c>
      <c r="R49" s="3" t="str">
        <f t="shared" si="10"/>
        <v>Ruapehu DistrictThe Lines Company</v>
      </c>
      <c r="S49" s="4">
        <f t="shared" ca="1" si="11"/>
        <v>8.1104972375690601E-2</v>
      </c>
      <c r="T49" s="11"/>
    </row>
    <row r="50" spans="1:20">
      <c r="A50" t="s">
        <v>68</v>
      </c>
      <c r="B50" s="1">
        <v>28200</v>
      </c>
      <c r="C50" s="1">
        <v>31700</v>
      </c>
      <c r="D50" t="s">
        <v>183</v>
      </c>
      <c r="E50" t="s">
        <v>13</v>
      </c>
      <c r="F50" t="s">
        <v>106</v>
      </c>
      <c r="G50" s="2" t="str">
        <f t="shared" si="6"/>
        <v>Queenstown-Lakes DistrictAurora Energy</v>
      </c>
      <c r="H50" s="4">
        <f>IF(ISNA(VLOOKUP(G50,'TLA_EDB Mapping'!$R$6:$R$68,1,FALSE)),1,SUMIF('TLA_EDB Mapping'!$R$6:$S$68,'TLA_EDB Mapping'!G50,'TLA_EDB Mapping'!$S$6:$S$68))</f>
        <v>1</v>
      </c>
      <c r="I50" s="3">
        <f t="shared" si="7"/>
        <v>28200</v>
      </c>
      <c r="J50" s="3">
        <f t="shared" si="8"/>
        <v>31700</v>
      </c>
      <c r="M50" t="s">
        <v>72</v>
      </c>
      <c r="N50" t="s">
        <v>154</v>
      </c>
      <c r="O50" t="s">
        <v>9</v>
      </c>
      <c r="P50" s="1">
        <v>1035</v>
      </c>
      <c r="Q50" s="3">
        <f t="shared" ca="1" si="9"/>
        <v>13575</v>
      </c>
      <c r="R50" s="3" t="str">
        <f t="shared" si="10"/>
        <v>Ruapehu DistrictPowerco</v>
      </c>
      <c r="S50" s="4">
        <f t="shared" ca="1" si="11"/>
        <v>7.6243093922651939E-2</v>
      </c>
      <c r="T50" s="11"/>
    </row>
    <row r="51" spans="1:20">
      <c r="A51" t="s">
        <v>69</v>
      </c>
      <c r="B51" s="1">
        <v>14900</v>
      </c>
      <c r="C51" s="1">
        <v>14500</v>
      </c>
      <c r="D51" t="s">
        <v>187</v>
      </c>
      <c r="E51" t="s">
        <v>9</v>
      </c>
      <c r="F51" t="s">
        <v>106</v>
      </c>
      <c r="G51" s="2" t="str">
        <f t="shared" si="6"/>
        <v>Rangitikei DistrictPowerco</v>
      </c>
      <c r="H51" s="4">
        <f>IF(ISNA(VLOOKUP(G51,'TLA_EDB Mapping'!$R$6:$R$68,1,FALSE)),1,SUMIF('TLA_EDB Mapping'!$R$6:$S$68,'TLA_EDB Mapping'!G51,'TLA_EDB Mapping'!$S$6:$S$68))</f>
        <v>1</v>
      </c>
      <c r="I51" s="3">
        <f t="shared" si="7"/>
        <v>14900</v>
      </c>
      <c r="J51" s="3">
        <f t="shared" si="8"/>
        <v>14500</v>
      </c>
      <c r="M51" t="s">
        <v>72</v>
      </c>
      <c r="N51" t="s">
        <v>155</v>
      </c>
      <c r="O51" t="s">
        <v>9</v>
      </c>
      <c r="P51" s="1">
        <v>1383</v>
      </c>
      <c r="Q51" s="3">
        <f t="shared" ca="1" si="9"/>
        <v>13575</v>
      </c>
      <c r="R51" s="3" t="str">
        <f t="shared" si="10"/>
        <v>Ruapehu DistrictPowerco</v>
      </c>
      <c r="S51" s="4">
        <f t="shared" ca="1" si="11"/>
        <v>0.10187845303867403</v>
      </c>
      <c r="T51" s="11"/>
    </row>
    <row r="52" spans="1:20">
      <c r="A52" t="s">
        <v>70</v>
      </c>
      <c r="B52" s="1">
        <v>102200</v>
      </c>
      <c r="C52" s="1">
        <v>111600</v>
      </c>
      <c r="D52" t="s">
        <v>179</v>
      </c>
      <c r="E52" t="s">
        <v>5</v>
      </c>
      <c r="F52" t="s">
        <v>106</v>
      </c>
      <c r="G52" s="2" t="str">
        <f t="shared" si="6"/>
        <v>Rodney DistrictVector</v>
      </c>
      <c r="H52" s="4">
        <f>IF(ISNA(VLOOKUP(G52,'TLA_EDB Mapping'!$R$6:$R$68,1,FALSE)),1,SUMIF('TLA_EDB Mapping'!$R$6:$S$68,'TLA_EDB Mapping'!G52,'TLA_EDB Mapping'!$S$6:$S$68))</f>
        <v>1</v>
      </c>
      <c r="I52" s="3">
        <f t="shared" si="7"/>
        <v>102200</v>
      </c>
      <c r="J52" s="3">
        <f t="shared" si="8"/>
        <v>111600</v>
      </c>
      <c r="M52" t="s">
        <v>83</v>
      </c>
      <c r="N52" t="s">
        <v>156</v>
      </c>
      <c r="O52" t="s">
        <v>64</v>
      </c>
      <c r="P52" s="1">
        <v>219</v>
      </c>
      <c r="Q52" s="3">
        <f t="shared" ca="1" si="9"/>
        <v>32418</v>
      </c>
      <c r="R52" s="3" t="str">
        <f t="shared" si="10"/>
        <v>Taupo DistrictThe Lines Company</v>
      </c>
      <c r="S52" s="4">
        <f t="shared" ca="1" si="11"/>
        <v>6.7555062002591154E-3</v>
      </c>
      <c r="T52" s="11"/>
    </row>
    <row r="53" spans="1:20">
      <c r="A53" t="s">
        <v>71</v>
      </c>
      <c r="B53" s="1">
        <v>69200</v>
      </c>
      <c r="C53" s="1">
        <v>69900</v>
      </c>
      <c r="D53" t="s">
        <v>188</v>
      </c>
      <c r="E53" t="s">
        <v>33</v>
      </c>
      <c r="F53" t="s">
        <v>106</v>
      </c>
      <c r="G53" s="2" t="str">
        <f t="shared" si="6"/>
        <v>Rotorua DistrictUnison</v>
      </c>
      <c r="H53" s="4">
        <f>IF(ISNA(VLOOKUP(G53,'TLA_EDB Mapping'!$R$6:$R$68,1,FALSE)),1,SUMIF('TLA_EDB Mapping'!$R$6:$S$68,'TLA_EDB Mapping'!G53,'TLA_EDB Mapping'!$S$6:$S$68))</f>
        <v>1</v>
      </c>
      <c r="I53" s="3">
        <f t="shared" si="7"/>
        <v>69200</v>
      </c>
      <c r="J53" s="3">
        <f t="shared" si="8"/>
        <v>69900</v>
      </c>
      <c r="M53" t="s">
        <v>83</v>
      </c>
      <c r="N53" t="s">
        <v>157</v>
      </c>
      <c r="O53" t="s">
        <v>64</v>
      </c>
      <c r="P53" s="1">
        <v>354</v>
      </c>
      <c r="Q53" s="3">
        <f t="shared" ca="1" si="9"/>
        <v>32418</v>
      </c>
      <c r="R53" s="3" t="str">
        <f t="shared" si="10"/>
        <v>Taupo DistrictThe Lines Company</v>
      </c>
      <c r="S53" s="4">
        <f t="shared" ca="1" si="11"/>
        <v>1.0919859337405146E-2</v>
      </c>
      <c r="T53" s="11"/>
    </row>
    <row r="54" spans="1:20">
      <c r="A54" t="s">
        <v>72</v>
      </c>
      <c r="B54" s="1">
        <v>13500</v>
      </c>
      <c r="C54" s="1">
        <v>13050</v>
      </c>
      <c r="D54" t="s">
        <v>187</v>
      </c>
      <c r="E54" t="s">
        <v>64</v>
      </c>
      <c r="F54" t="s">
        <v>106</v>
      </c>
      <c r="G54" s="2" t="str">
        <f t="shared" si="6"/>
        <v>Ruapehu DistrictThe Lines Company</v>
      </c>
      <c r="H54" s="4">
        <f ca="1">IF(ISNA(VLOOKUP(G54,'TLA_EDB Mapping'!$R$6:$R$68,1,FALSE)),1,SUMIF('TLA_EDB Mapping'!$R$6:$S$68,'TLA_EDB Mapping'!G54,'TLA_EDB Mapping'!$S$6:$S$68))</f>
        <v>0.72287292817679549</v>
      </c>
      <c r="I54" s="3">
        <f t="shared" ca="1" si="7"/>
        <v>9758.7845303867398</v>
      </c>
      <c r="J54" s="3">
        <f t="shared" ca="1" si="8"/>
        <v>9433.4917127071803</v>
      </c>
      <c r="M54" t="s">
        <v>83</v>
      </c>
      <c r="N54" t="s">
        <v>158</v>
      </c>
      <c r="O54" t="s">
        <v>64</v>
      </c>
      <c r="P54" s="1">
        <v>1020</v>
      </c>
      <c r="Q54" s="3">
        <f t="shared" ca="1" si="9"/>
        <v>32418</v>
      </c>
      <c r="R54" s="3" t="str">
        <f t="shared" si="10"/>
        <v>Taupo DistrictThe Lines Company</v>
      </c>
      <c r="S54" s="4">
        <f t="shared" ca="1" si="11"/>
        <v>3.1464001480658893E-2</v>
      </c>
      <c r="T54" s="11"/>
    </row>
    <row r="55" spans="1:20">
      <c r="A55" t="s">
        <v>72</v>
      </c>
      <c r="B55" s="1">
        <v>13500</v>
      </c>
      <c r="C55" s="1">
        <v>13050</v>
      </c>
      <c r="D55" t="s">
        <v>187</v>
      </c>
      <c r="E55" t="s">
        <v>9</v>
      </c>
      <c r="F55" t="s">
        <v>106</v>
      </c>
      <c r="G55" s="2" t="str">
        <f t="shared" si="6"/>
        <v>Ruapehu DistrictPowerco</v>
      </c>
      <c r="H55" s="4">
        <f ca="1">IF(ISNA(VLOOKUP(G55,'TLA_EDB Mapping'!$R$6:$R$68,1,FALSE)),1,SUMIF('TLA_EDB Mapping'!$R$6:$S$68,'TLA_EDB Mapping'!G55,'TLA_EDB Mapping'!$S$6:$S$68))</f>
        <v>0.27712707182320445</v>
      </c>
      <c r="I55" s="3">
        <f t="shared" ca="1" si="7"/>
        <v>3741.2154696132602</v>
      </c>
      <c r="J55" s="3">
        <f t="shared" ca="1" si="8"/>
        <v>3616.5082872928183</v>
      </c>
      <c r="M55" t="s">
        <v>83</v>
      </c>
      <c r="N55" t="s">
        <v>159</v>
      </c>
      <c r="O55" t="s">
        <v>64</v>
      </c>
      <c r="P55" s="1">
        <v>3240</v>
      </c>
      <c r="Q55" s="3">
        <f t="shared" ca="1" si="9"/>
        <v>32418</v>
      </c>
      <c r="R55" s="3" t="str">
        <f t="shared" si="10"/>
        <v>Taupo DistrictThe Lines Company</v>
      </c>
      <c r="S55" s="4">
        <f t="shared" ca="1" si="11"/>
        <v>9.9944475291504714E-2</v>
      </c>
      <c r="T55" s="11"/>
    </row>
    <row r="56" spans="1:20">
      <c r="A56" t="s">
        <v>73</v>
      </c>
      <c r="B56" s="1">
        <v>40900</v>
      </c>
      <c r="C56" s="1">
        <v>45200</v>
      </c>
      <c r="D56" t="s">
        <v>178</v>
      </c>
      <c r="E56" t="s">
        <v>17</v>
      </c>
      <c r="F56" t="s">
        <v>104</v>
      </c>
      <c r="G56" s="2" t="str">
        <f t="shared" si="6"/>
        <v>Selwyn DistrictOrion</v>
      </c>
      <c r="H56" s="4">
        <f>IF(ISNA(VLOOKUP(G56,'TLA_EDB Mapping'!$R$6:$R$68,1,FALSE)),1,SUMIF('TLA_EDB Mapping'!$R$6:$S$68,'TLA_EDB Mapping'!G56,'TLA_EDB Mapping'!$S$6:$S$68))</f>
        <v>1</v>
      </c>
      <c r="I56" s="3">
        <f t="shared" si="7"/>
        <v>40900</v>
      </c>
      <c r="J56" s="3">
        <f t="shared" si="8"/>
        <v>45200</v>
      </c>
      <c r="M56" t="s">
        <v>83</v>
      </c>
      <c r="N56" t="s">
        <v>160</v>
      </c>
      <c r="O56" t="s">
        <v>33</v>
      </c>
      <c r="P56" s="1">
        <v>1230</v>
      </c>
      <c r="Q56" s="3">
        <f t="shared" ca="1" si="9"/>
        <v>32418</v>
      </c>
      <c r="R56" s="3" t="str">
        <f t="shared" si="10"/>
        <v>Taupo DistrictUnison</v>
      </c>
      <c r="S56" s="4">
        <f t="shared" ca="1" si="11"/>
        <v>3.7941884138441608E-2</v>
      </c>
      <c r="T56" s="11"/>
    </row>
    <row r="57" spans="1:20">
      <c r="A57" t="s">
        <v>74</v>
      </c>
      <c r="B57" s="1">
        <v>27100</v>
      </c>
      <c r="C57" s="1">
        <v>26800</v>
      </c>
      <c r="D57" t="s">
        <v>189</v>
      </c>
      <c r="E57" t="s">
        <v>9</v>
      </c>
      <c r="F57" t="s">
        <v>106</v>
      </c>
      <c r="G57" s="2" t="str">
        <f t="shared" si="6"/>
        <v>South Taranaki DistrictPowerco</v>
      </c>
      <c r="H57" s="4">
        <f>IF(ISNA(VLOOKUP(G57,'TLA_EDB Mapping'!$R$6:$R$68,1,FALSE)),1,SUMIF('TLA_EDB Mapping'!$R$6:$S$68,'TLA_EDB Mapping'!G57,'TLA_EDB Mapping'!$S$6:$S$68))</f>
        <v>1</v>
      </c>
      <c r="I57" s="3">
        <f t="shared" si="7"/>
        <v>27100</v>
      </c>
      <c r="J57" s="3">
        <f t="shared" si="8"/>
        <v>26800</v>
      </c>
      <c r="M57" t="s">
        <v>83</v>
      </c>
      <c r="N57" t="s">
        <v>161</v>
      </c>
      <c r="O57" t="s">
        <v>33</v>
      </c>
      <c r="P57" s="1">
        <v>630</v>
      </c>
      <c r="Q57" s="3">
        <f t="shared" ca="1" si="9"/>
        <v>32418</v>
      </c>
      <c r="R57" s="3" t="str">
        <f t="shared" si="10"/>
        <v>Taupo DistrictUnison</v>
      </c>
      <c r="S57" s="4">
        <f t="shared" ca="1" si="11"/>
        <v>1.943364797334814E-2</v>
      </c>
      <c r="T57" s="11"/>
    </row>
    <row r="58" spans="1:20">
      <c r="A58" t="s">
        <v>75</v>
      </c>
      <c r="B58" s="1">
        <v>22700</v>
      </c>
      <c r="C58" s="1">
        <v>22000</v>
      </c>
      <c r="D58" t="s">
        <v>186</v>
      </c>
      <c r="E58" t="s">
        <v>9</v>
      </c>
      <c r="F58" t="s">
        <v>106</v>
      </c>
      <c r="G58" s="2" t="str">
        <f t="shared" si="6"/>
        <v>South Waikato DistrictPowerco</v>
      </c>
      <c r="H58" s="4">
        <f>IF(ISNA(VLOOKUP(G58,'TLA_EDB Mapping'!$R$6:$R$68,1,FALSE)),1,SUMIF('TLA_EDB Mapping'!$R$6:$S$68,'TLA_EDB Mapping'!G58,'TLA_EDB Mapping'!$S$6:$S$68))</f>
        <v>1</v>
      </c>
      <c r="I58" s="3">
        <f t="shared" si="7"/>
        <v>22700</v>
      </c>
      <c r="J58" s="3">
        <f t="shared" si="8"/>
        <v>22000</v>
      </c>
      <c r="M58" t="s">
        <v>83</v>
      </c>
      <c r="N58" t="s">
        <v>162</v>
      </c>
      <c r="O58" t="s">
        <v>33</v>
      </c>
      <c r="P58" s="1">
        <v>33</v>
      </c>
      <c r="Q58" s="3">
        <f t="shared" ca="1" si="9"/>
        <v>32418</v>
      </c>
      <c r="R58" s="3" t="str">
        <f t="shared" si="10"/>
        <v>Taupo DistrictUnison</v>
      </c>
      <c r="S58" s="4">
        <f t="shared" ca="1" si="11"/>
        <v>1.0179529890801406E-3</v>
      </c>
      <c r="T58" s="11"/>
    </row>
    <row r="59" spans="1:20">
      <c r="A59" t="s">
        <v>76</v>
      </c>
      <c r="B59" s="1">
        <v>9380</v>
      </c>
      <c r="C59" s="1">
        <v>9410</v>
      </c>
      <c r="D59" t="s">
        <v>181</v>
      </c>
      <c r="E59" t="s">
        <v>9</v>
      </c>
      <c r="F59" t="s">
        <v>106</v>
      </c>
      <c r="G59" s="2" t="str">
        <f t="shared" si="6"/>
        <v>South Wairarapa DistrictPowerco</v>
      </c>
      <c r="H59" s="4">
        <f>IF(ISNA(VLOOKUP(G59,'TLA_EDB Mapping'!$R$6:$R$68,1,FALSE)),1,SUMIF('TLA_EDB Mapping'!$R$6:$S$68,'TLA_EDB Mapping'!G59,'TLA_EDB Mapping'!$S$6:$S$68))</f>
        <v>1</v>
      </c>
      <c r="I59" s="3">
        <f t="shared" si="7"/>
        <v>9380</v>
      </c>
      <c r="J59" s="3">
        <f t="shared" si="8"/>
        <v>9410</v>
      </c>
      <c r="M59" t="s">
        <v>83</v>
      </c>
      <c r="N59" t="s">
        <v>170</v>
      </c>
      <c r="O59" t="s">
        <v>33</v>
      </c>
      <c r="P59" s="1">
        <v>19398</v>
      </c>
      <c r="Q59" s="3">
        <f t="shared" ca="1" si="9"/>
        <v>32418</v>
      </c>
      <c r="R59" s="3" t="str">
        <f t="shared" si="10"/>
        <v>Taupo DistrictUnison</v>
      </c>
      <c r="S59" s="4">
        <f t="shared" ca="1" si="11"/>
        <v>0.5983712752174718</v>
      </c>
      <c r="T59" s="11"/>
    </row>
    <row r="60" spans="1:20">
      <c r="A60" t="s">
        <v>77</v>
      </c>
      <c r="B60" s="1">
        <v>29500</v>
      </c>
      <c r="C60" s="1">
        <v>29700</v>
      </c>
      <c r="D60" t="s">
        <v>185</v>
      </c>
      <c r="E60" t="s">
        <v>27</v>
      </c>
      <c r="F60" t="s">
        <v>104</v>
      </c>
      <c r="G60" s="2" t="str">
        <f t="shared" si="6"/>
        <v>Southland DistrictThe Power Company</v>
      </c>
      <c r="H60" s="4">
        <f>IF(ISNA(VLOOKUP(G60,'TLA_EDB Mapping'!$R$6:$R$68,1,FALSE)),1,SUMIF('TLA_EDB Mapping'!$R$6:$S$68,'TLA_EDB Mapping'!G60,'TLA_EDB Mapping'!$S$6:$S$68))</f>
        <v>1</v>
      </c>
      <c r="I60" s="3">
        <f t="shared" si="7"/>
        <v>29500</v>
      </c>
      <c r="J60" s="3">
        <f t="shared" si="8"/>
        <v>29700</v>
      </c>
      <c r="M60" t="s">
        <v>83</v>
      </c>
      <c r="N60" t="s">
        <v>163</v>
      </c>
      <c r="O60" t="s">
        <v>64</v>
      </c>
      <c r="P60" s="1">
        <v>1308</v>
      </c>
      <c r="Q60" s="3">
        <f t="shared" ca="1" si="9"/>
        <v>32418</v>
      </c>
      <c r="R60" s="3" t="str">
        <f t="shared" si="10"/>
        <v>Taupo DistrictThe Lines Company</v>
      </c>
      <c r="S60" s="4">
        <f t="shared" ca="1" si="11"/>
        <v>4.0347954839903756E-2</v>
      </c>
      <c r="T60" s="11"/>
    </row>
    <row r="61" spans="1:20">
      <c r="A61" t="s">
        <v>78</v>
      </c>
      <c r="B61" s="1">
        <v>9170</v>
      </c>
      <c r="C61" s="1">
        <v>8960</v>
      </c>
      <c r="D61" t="s">
        <v>189</v>
      </c>
      <c r="E61" t="s">
        <v>9</v>
      </c>
      <c r="F61" t="s">
        <v>106</v>
      </c>
      <c r="G61" s="2" t="str">
        <f t="shared" si="6"/>
        <v>Stratford DistrictPowerco</v>
      </c>
      <c r="H61" s="4">
        <f>IF(ISNA(VLOOKUP(G61,'TLA_EDB Mapping'!$R$6:$R$68,1,FALSE)),1,SUMIF('TLA_EDB Mapping'!$R$6:$S$68,'TLA_EDB Mapping'!G61,'TLA_EDB Mapping'!$S$6:$S$68))</f>
        <v>1</v>
      </c>
      <c r="I61" s="3">
        <f t="shared" si="7"/>
        <v>9170</v>
      </c>
      <c r="J61" s="3">
        <f t="shared" si="8"/>
        <v>8960</v>
      </c>
      <c r="M61" t="s">
        <v>83</v>
      </c>
      <c r="N61" t="s">
        <v>164</v>
      </c>
      <c r="O61" t="s">
        <v>33</v>
      </c>
      <c r="P61" s="1">
        <v>2187</v>
      </c>
      <c r="Q61" s="3">
        <f t="shared" ca="1" si="9"/>
        <v>32418</v>
      </c>
      <c r="R61" s="3" t="str">
        <f t="shared" si="10"/>
        <v>Taupo DistrictUnison</v>
      </c>
      <c r="S61" s="4">
        <f t="shared" ca="1" si="11"/>
        <v>6.7462520821765681E-2</v>
      </c>
      <c r="T61" s="11"/>
    </row>
    <row r="62" spans="1:20">
      <c r="A62" t="s">
        <v>79</v>
      </c>
      <c r="B62" s="1">
        <v>17750</v>
      </c>
      <c r="C62" s="1">
        <v>17550</v>
      </c>
      <c r="D62" t="s">
        <v>187</v>
      </c>
      <c r="E62" t="s">
        <v>80</v>
      </c>
      <c r="F62" t="s">
        <v>104</v>
      </c>
      <c r="G62" s="2" t="str">
        <f t="shared" si="6"/>
        <v>Tararua DistrictScanpower</v>
      </c>
      <c r="H62" s="4">
        <f ca="1">IF(ISNA(VLOOKUP(G62,'TLA_EDB Mapping'!$R$6:$R$68,1,FALSE)),1,SUMIF('TLA_EDB Mapping'!$R$6:$S$68,'TLA_EDB Mapping'!G62,'TLA_EDB Mapping'!$S$6:$S$68))</f>
        <v>0.73753191489361702</v>
      </c>
      <c r="I62" s="3">
        <f t="shared" ca="1" si="7"/>
        <v>13091.191489361701</v>
      </c>
      <c r="J62" s="3">
        <f t="shared" ca="1" si="8"/>
        <v>12943.685106382978</v>
      </c>
      <c r="M62" t="s">
        <v>83</v>
      </c>
      <c r="N62" t="s">
        <v>165</v>
      </c>
      <c r="O62" t="s">
        <v>33</v>
      </c>
      <c r="P62" s="1">
        <v>327</v>
      </c>
      <c r="Q62" s="3">
        <f t="shared" ca="1" si="9"/>
        <v>32418</v>
      </c>
      <c r="R62" s="3" t="str">
        <f t="shared" si="10"/>
        <v>Taupo DistrictUnison</v>
      </c>
      <c r="S62" s="4">
        <f t="shared" ca="1" si="11"/>
        <v>1.0086988709975939E-2</v>
      </c>
      <c r="T62" s="11"/>
    </row>
    <row r="63" spans="1:20">
      <c r="A63" t="s">
        <v>79</v>
      </c>
      <c r="B63" s="1">
        <v>17750</v>
      </c>
      <c r="C63" s="1">
        <v>17550</v>
      </c>
      <c r="D63" t="s">
        <v>187</v>
      </c>
      <c r="E63" t="s">
        <v>9</v>
      </c>
      <c r="F63" t="s">
        <v>106</v>
      </c>
      <c r="G63" s="2" t="str">
        <f t="shared" si="6"/>
        <v>Tararua DistrictPowerco</v>
      </c>
      <c r="H63" s="4">
        <f ca="1">IF(ISNA(VLOOKUP(G63,'TLA_EDB Mapping'!$R$6:$R$68,1,FALSE)),1,SUMIF('TLA_EDB Mapping'!$R$6:$S$68,'TLA_EDB Mapping'!G63,'TLA_EDB Mapping'!$S$6:$S$68))</f>
        <v>0.26246808510638298</v>
      </c>
      <c r="I63" s="3">
        <f t="shared" ca="1" si="7"/>
        <v>4658.8085106382978</v>
      </c>
      <c r="J63" s="3">
        <f t="shared" ca="1" si="8"/>
        <v>4606.314893617021</v>
      </c>
      <c r="M63" t="s">
        <v>83</v>
      </c>
      <c r="N63" t="s">
        <v>166</v>
      </c>
      <c r="O63" t="s">
        <v>33</v>
      </c>
      <c r="P63" s="1">
        <v>1989</v>
      </c>
      <c r="Q63" s="3">
        <f t="shared" ca="1" si="9"/>
        <v>32418</v>
      </c>
      <c r="R63" s="3" t="str">
        <f t="shared" si="10"/>
        <v>Taupo DistrictUnison</v>
      </c>
      <c r="S63" s="4">
        <f t="shared" ca="1" si="11"/>
        <v>6.1354802887284843E-2</v>
      </c>
      <c r="T63" s="11"/>
    </row>
    <row r="64" spans="1:20">
      <c r="A64" t="s">
        <v>81</v>
      </c>
      <c r="B64" s="1">
        <v>47900</v>
      </c>
      <c r="C64" s="1">
        <v>49600</v>
      </c>
      <c r="D64" t="s">
        <v>180</v>
      </c>
      <c r="E64" t="s">
        <v>82</v>
      </c>
      <c r="F64" t="s">
        <v>106</v>
      </c>
      <c r="G64" s="2" t="str">
        <f t="shared" si="6"/>
        <v>Tasman DistrictNetwork Tasman</v>
      </c>
      <c r="H64" s="4">
        <f>IF(ISNA(VLOOKUP(G64,'TLA_EDB Mapping'!$R$6:$R$68,1,FALSE)),1,SUMIF('TLA_EDB Mapping'!$R$6:$S$68,'TLA_EDB Mapping'!G64,'TLA_EDB Mapping'!$S$6:$S$68))</f>
        <v>1</v>
      </c>
      <c r="I64" s="3">
        <f t="shared" si="7"/>
        <v>47900</v>
      </c>
      <c r="J64" s="3">
        <f t="shared" si="8"/>
        <v>49600</v>
      </c>
      <c r="M64" t="s">
        <v>83</v>
      </c>
      <c r="N64" t="s">
        <v>167</v>
      </c>
      <c r="O64" t="s">
        <v>64</v>
      </c>
      <c r="P64" s="1">
        <v>240</v>
      </c>
      <c r="Q64" s="3">
        <f t="shared" ca="1" si="9"/>
        <v>32418</v>
      </c>
      <c r="R64" s="3" t="str">
        <f t="shared" si="10"/>
        <v>Taupo DistrictThe Lines Company</v>
      </c>
      <c r="S64" s="4">
        <f t="shared" ca="1" si="11"/>
        <v>7.403294466037387E-3</v>
      </c>
      <c r="T64" s="11"/>
    </row>
    <row r="65" spans="1:20">
      <c r="A65" t="s">
        <v>83</v>
      </c>
      <c r="B65" s="1">
        <v>34400</v>
      </c>
      <c r="C65" s="1">
        <v>35000</v>
      </c>
      <c r="D65" t="s">
        <v>186</v>
      </c>
      <c r="E65" t="s">
        <v>33</v>
      </c>
      <c r="F65" t="s">
        <v>106</v>
      </c>
      <c r="G65" s="2" t="str">
        <f t="shared" si="6"/>
        <v>Taupo DistrictUnison</v>
      </c>
      <c r="H65" s="4">
        <f ca="1">IF(ISNA(VLOOKUP(G65,'TLA_EDB Mapping'!$R$6:$R$68,1,FALSE)),1,SUMIF('TLA_EDB Mapping'!$R$6:$S$68,'TLA_EDB Mapping'!G65,'TLA_EDB Mapping'!$S$6:$S$68))</f>
        <v>0.80316490838423094</v>
      </c>
      <c r="I65" s="3">
        <f t="shared" ca="1" si="7"/>
        <v>27628.872848417544</v>
      </c>
      <c r="J65" s="3">
        <f t="shared" ca="1" si="8"/>
        <v>28110.771793448082</v>
      </c>
      <c r="M65" t="s">
        <v>83</v>
      </c>
      <c r="N65" t="s">
        <v>168</v>
      </c>
      <c r="O65" t="s">
        <v>33</v>
      </c>
      <c r="P65" s="1">
        <v>81</v>
      </c>
      <c r="Q65" s="3">
        <f t="shared" ca="1" si="9"/>
        <v>32418</v>
      </c>
      <c r="R65" s="3" t="str">
        <f t="shared" si="10"/>
        <v>Taupo DistrictUnison</v>
      </c>
      <c r="S65" s="4">
        <f t="shared" ca="1" si="11"/>
        <v>2.4986118822876179E-3</v>
      </c>
      <c r="T65" s="11"/>
    </row>
    <row r="66" spans="1:20">
      <c r="A66" t="s">
        <v>83</v>
      </c>
      <c r="B66" s="1">
        <v>34400</v>
      </c>
      <c r="C66" s="1">
        <v>35000</v>
      </c>
      <c r="D66" t="s">
        <v>186</v>
      </c>
      <c r="E66" t="s">
        <v>64</v>
      </c>
      <c r="F66" t="s">
        <v>106</v>
      </c>
      <c r="G66" s="2" t="str">
        <f t="shared" si="6"/>
        <v>Taupo DistrictThe Lines Company</v>
      </c>
      <c r="H66" s="4">
        <f ca="1">IF(ISNA(VLOOKUP(G66,'TLA_EDB Mapping'!$R$6:$R$68,1,FALSE)),1,SUMIF('TLA_EDB Mapping'!$R$6:$S$68,'TLA_EDB Mapping'!G66,'TLA_EDB Mapping'!$S$6:$S$68))</f>
        <v>0.19683509161576898</v>
      </c>
      <c r="I66" s="3">
        <f t="shared" ca="1" si="7"/>
        <v>6771.1271515824528</v>
      </c>
      <c r="J66" s="3">
        <f t="shared" ca="1" si="8"/>
        <v>6889.2282065519139</v>
      </c>
      <c r="M66" t="s">
        <v>83</v>
      </c>
      <c r="N66" t="s">
        <v>169</v>
      </c>
      <c r="O66" t="s">
        <v>33</v>
      </c>
      <c r="P66" s="1">
        <v>162</v>
      </c>
      <c r="Q66" s="3">
        <f t="shared" ca="1" si="9"/>
        <v>32418</v>
      </c>
      <c r="R66" s="3" t="str">
        <f t="shared" si="10"/>
        <v>Taupo DistrictUnison</v>
      </c>
      <c r="S66" s="4">
        <f t="shared" ca="1" si="11"/>
        <v>4.9972237645752359E-3</v>
      </c>
      <c r="T66" s="11"/>
    </row>
    <row r="67" spans="1:20">
      <c r="A67" t="s">
        <v>84</v>
      </c>
      <c r="B67" s="1">
        <v>117100</v>
      </c>
      <c r="C67" s="1">
        <v>126900</v>
      </c>
      <c r="D67" t="s">
        <v>188</v>
      </c>
      <c r="E67" t="s">
        <v>9</v>
      </c>
      <c r="F67" t="s">
        <v>106</v>
      </c>
      <c r="G67" s="2" t="str">
        <f t="shared" si="6"/>
        <v>Tauranga CityPowerco</v>
      </c>
      <c r="H67" s="4">
        <f>IF(ISNA(VLOOKUP(G67,'TLA_EDB Mapping'!$R$6:$R$68,1,FALSE)),1,SUMIF('TLA_EDB Mapping'!$R$6:$S$68,'TLA_EDB Mapping'!G67,'TLA_EDB Mapping'!$S$6:$S$68))</f>
        <v>1</v>
      </c>
      <c r="I67" s="3">
        <f t="shared" si="7"/>
        <v>117100</v>
      </c>
      <c r="J67" s="3">
        <f t="shared" si="8"/>
        <v>126900</v>
      </c>
      <c r="M67" t="s">
        <v>66</v>
      </c>
      <c r="O67" t="s">
        <v>23</v>
      </c>
      <c r="P67" s="1">
        <v>0.5</v>
      </c>
      <c r="Q67" s="3">
        <f t="shared" ca="1" si="9"/>
        <v>1</v>
      </c>
      <c r="R67" s="3" t="str">
        <f t="shared" si="10"/>
        <v>Papakura DistrictCounties Power</v>
      </c>
      <c r="S67" s="4">
        <f t="shared" ca="1" si="11"/>
        <v>0.5</v>
      </c>
      <c r="T67" s="11" t="s">
        <v>196</v>
      </c>
    </row>
    <row r="68" spans="1:20">
      <c r="A68" t="s">
        <v>85</v>
      </c>
      <c r="B68" s="1">
        <v>27100</v>
      </c>
      <c r="C68" s="1">
        <v>27300</v>
      </c>
      <c r="D68" t="s">
        <v>186</v>
      </c>
      <c r="E68" t="s">
        <v>9</v>
      </c>
      <c r="F68" t="s">
        <v>106</v>
      </c>
      <c r="G68" s="2" t="str">
        <f t="shared" si="6"/>
        <v>Thames-Coromandel DistrictPowerco</v>
      </c>
      <c r="H68" s="4">
        <f>IF(ISNA(VLOOKUP(G68,'TLA_EDB Mapping'!$R$6:$R$68,1,FALSE)),1,SUMIF('TLA_EDB Mapping'!$R$6:$S$68,'TLA_EDB Mapping'!G68,'TLA_EDB Mapping'!$S$6:$S$68))</f>
        <v>1</v>
      </c>
      <c r="I68" s="3">
        <f t="shared" si="7"/>
        <v>27100</v>
      </c>
      <c r="J68" s="3">
        <f t="shared" si="8"/>
        <v>27300</v>
      </c>
      <c r="M68" t="s">
        <v>66</v>
      </c>
      <c r="O68" t="s">
        <v>5</v>
      </c>
      <c r="P68" s="1">
        <v>0.5</v>
      </c>
      <c r="Q68" s="3">
        <f t="shared" ca="1" si="9"/>
        <v>1</v>
      </c>
      <c r="R68" s="3" t="str">
        <f t="shared" si="10"/>
        <v>Papakura DistrictVector</v>
      </c>
      <c r="S68" s="4">
        <f t="shared" ca="1" si="11"/>
        <v>0.5</v>
      </c>
      <c r="T68" s="11" t="s">
        <v>196</v>
      </c>
    </row>
    <row r="69" spans="1:20">
      <c r="A69" t="s">
        <v>86</v>
      </c>
      <c r="B69" s="1">
        <v>44700</v>
      </c>
      <c r="C69" s="1">
        <v>44800</v>
      </c>
      <c r="D69" t="s">
        <v>178</v>
      </c>
      <c r="E69" t="s">
        <v>50</v>
      </c>
      <c r="F69" t="s">
        <v>106</v>
      </c>
      <c r="G69" s="2" t="str">
        <f t="shared" si="6"/>
        <v>Timaru DistrictAlpine Energy</v>
      </c>
      <c r="H69" s="4">
        <f>IF(ISNA(VLOOKUP(G69,'TLA_EDB Mapping'!$R$6:$R$68,1,FALSE)),1,SUMIF('TLA_EDB Mapping'!$R$6:$S$68,'TLA_EDB Mapping'!G69,'TLA_EDB Mapping'!$S$6:$S$68))</f>
        <v>1</v>
      </c>
      <c r="I69" s="3">
        <f t="shared" si="7"/>
        <v>44700</v>
      </c>
      <c r="J69" s="3">
        <f t="shared" si="8"/>
        <v>44800</v>
      </c>
    </row>
    <row r="70" spans="1:20">
      <c r="A70" t="s">
        <v>87</v>
      </c>
      <c r="B70" s="1">
        <v>41500</v>
      </c>
      <c r="C70" s="1">
        <v>41900</v>
      </c>
      <c r="D70" t="s">
        <v>181</v>
      </c>
      <c r="E70" t="s">
        <v>48</v>
      </c>
      <c r="F70" t="s">
        <v>106</v>
      </c>
      <c r="G70" s="2" t="str">
        <f t="shared" si="6"/>
        <v>Upper Hutt CityWellington Electricity</v>
      </c>
      <c r="H70" s="4">
        <f>IF(ISNA(VLOOKUP(G70,'TLA_EDB Mapping'!$R$6:$R$68,1,FALSE)),1,SUMIF('TLA_EDB Mapping'!$R$6:$S$68,'TLA_EDB Mapping'!G70,'TLA_EDB Mapping'!$S$6:$S$68))</f>
        <v>1</v>
      </c>
      <c r="I70" s="3">
        <f t="shared" si="7"/>
        <v>41500</v>
      </c>
      <c r="J70" s="3">
        <f t="shared" si="8"/>
        <v>41900</v>
      </c>
    </row>
    <row r="71" spans="1:20">
      <c r="A71" t="s">
        <v>88</v>
      </c>
      <c r="B71" s="1">
        <v>49200</v>
      </c>
      <c r="C71" s="1">
        <v>52300</v>
      </c>
      <c r="D71" t="s">
        <v>186</v>
      </c>
      <c r="E71" t="s">
        <v>31</v>
      </c>
      <c r="F71" t="s">
        <v>104</v>
      </c>
      <c r="G71" s="2" t="str">
        <f t="shared" ref="G71:G85" si="12">A71&amp;E71</f>
        <v>Waikato DistrictWEL Networks</v>
      </c>
      <c r="H71" s="4">
        <f>IF(ISNA(VLOOKUP(G71,'TLA_EDB Mapping'!$R$6:$R$68,1,FALSE)),1,SUMIF('TLA_EDB Mapping'!$R$6:$S$68,'TLA_EDB Mapping'!G71,'TLA_EDB Mapping'!$S$6:$S$68))</f>
        <v>1</v>
      </c>
      <c r="I71" s="3">
        <f t="shared" ref="I71:I85" si="13">+B71*H71</f>
        <v>49200</v>
      </c>
      <c r="J71" s="3">
        <f t="shared" ref="J71:J85" si="14">+C71*H71</f>
        <v>52300</v>
      </c>
    </row>
    <row r="72" spans="1:20">
      <c r="A72" t="s">
        <v>89</v>
      </c>
      <c r="B72" s="1">
        <v>49100</v>
      </c>
      <c r="C72" s="1">
        <v>53200</v>
      </c>
      <c r="D72" t="s">
        <v>178</v>
      </c>
      <c r="E72" t="s">
        <v>38</v>
      </c>
      <c r="F72" t="s">
        <v>104</v>
      </c>
      <c r="G72" s="2" t="str">
        <f t="shared" si="12"/>
        <v>Waimakariri DistrictMainPower</v>
      </c>
      <c r="H72" s="4">
        <f>IF(ISNA(VLOOKUP(G72,'TLA_EDB Mapping'!$R$6:$R$68,1,FALSE)),1,SUMIF('TLA_EDB Mapping'!$R$6:$S$68,'TLA_EDB Mapping'!G72,'TLA_EDB Mapping'!$S$6:$S$68))</f>
        <v>1</v>
      </c>
      <c r="I72" s="3">
        <f t="shared" si="13"/>
        <v>49100</v>
      </c>
      <c r="J72" s="3">
        <f t="shared" si="14"/>
        <v>53200</v>
      </c>
    </row>
    <row r="73" spans="1:20">
      <c r="A73" t="s">
        <v>90</v>
      </c>
      <c r="B73" s="1">
        <v>7480</v>
      </c>
      <c r="C73" s="1">
        <v>7530</v>
      </c>
      <c r="D73" t="s">
        <v>178</v>
      </c>
      <c r="E73" t="s">
        <v>50</v>
      </c>
      <c r="F73" t="s">
        <v>106</v>
      </c>
      <c r="G73" s="2" t="str">
        <f t="shared" si="12"/>
        <v>Waimate DistrictAlpine Energy</v>
      </c>
      <c r="H73" s="4">
        <f>IF(ISNA(VLOOKUP(G73,'TLA_EDB Mapping'!$R$6:$R$68,1,FALSE)),1,SUMIF('TLA_EDB Mapping'!$R$6:$S$68,'TLA_EDB Mapping'!G73,'TLA_EDB Mapping'!$S$6:$S$68))</f>
        <v>1</v>
      </c>
      <c r="I73" s="3">
        <f t="shared" si="13"/>
        <v>7480</v>
      </c>
      <c r="J73" s="3">
        <f t="shared" si="14"/>
        <v>7530</v>
      </c>
    </row>
    <row r="74" spans="1:20">
      <c r="A74" t="s">
        <v>91</v>
      </c>
      <c r="B74" s="1">
        <v>46400</v>
      </c>
      <c r="C74" s="1">
        <v>48200</v>
      </c>
      <c r="D74" t="s">
        <v>186</v>
      </c>
      <c r="E74" t="s">
        <v>92</v>
      </c>
      <c r="F74" t="s">
        <v>104</v>
      </c>
      <c r="G74" s="2" t="str">
        <f t="shared" si="12"/>
        <v>Waipa DistrictWaipa Networks</v>
      </c>
      <c r="H74" s="4">
        <f>IF(ISNA(VLOOKUP(G74,'TLA_EDB Mapping'!$R$6:$R$68,1,FALSE)),1,SUMIF('TLA_EDB Mapping'!$R$6:$S$68,'TLA_EDB Mapping'!G74,'TLA_EDB Mapping'!$S$6:$S$68))</f>
        <v>1</v>
      </c>
      <c r="I74" s="3">
        <f t="shared" si="13"/>
        <v>46400</v>
      </c>
      <c r="J74" s="3">
        <f t="shared" si="14"/>
        <v>48200</v>
      </c>
    </row>
    <row r="75" spans="1:20">
      <c r="A75" t="s">
        <v>93</v>
      </c>
      <c r="B75" s="1">
        <v>8410</v>
      </c>
      <c r="C75" s="1">
        <v>8200</v>
      </c>
      <c r="D75" t="s">
        <v>182</v>
      </c>
      <c r="E75" t="s">
        <v>25</v>
      </c>
      <c r="F75" t="s">
        <v>106</v>
      </c>
      <c r="G75" s="2" t="str">
        <f t="shared" si="12"/>
        <v>Wairoa DistrictEastland Network</v>
      </c>
      <c r="H75" s="4">
        <f>IF(ISNA(VLOOKUP(G75,'TLA_EDB Mapping'!$R$6:$R$68,1,FALSE)),1,SUMIF('TLA_EDB Mapping'!$R$6:$S$68,'TLA_EDB Mapping'!G75,'TLA_EDB Mapping'!$S$6:$S$68))</f>
        <v>1</v>
      </c>
      <c r="I75" s="3">
        <f t="shared" si="13"/>
        <v>8410</v>
      </c>
      <c r="J75" s="3">
        <f t="shared" si="14"/>
        <v>8200</v>
      </c>
    </row>
    <row r="76" spans="1:20">
      <c r="A76" t="s">
        <v>94</v>
      </c>
      <c r="B76" s="1">
        <v>212700</v>
      </c>
      <c r="C76" s="1">
        <v>228300</v>
      </c>
      <c r="D76" t="s">
        <v>179</v>
      </c>
      <c r="E76" t="s">
        <v>5</v>
      </c>
      <c r="F76" t="s">
        <v>106</v>
      </c>
      <c r="G76" s="2" t="str">
        <f t="shared" si="12"/>
        <v>Waitakere CityVector</v>
      </c>
      <c r="H76" s="4">
        <f>IF(ISNA(VLOOKUP(G76,'TLA_EDB Mapping'!$R$6:$R$68,1,FALSE)),1,SUMIF('TLA_EDB Mapping'!$R$6:$S$68,'TLA_EDB Mapping'!G76,'TLA_EDB Mapping'!$S$6:$S$68))</f>
        <v>1</v>
      </c>
      <c r="I76" s="3">
        <f t="shared" si="13"/>
        <v>212700</v>
      </c>
      <c r="J76" s="3">
        <f t="shared" si="14"/>
        <v>228300</v>
      </c>
    </row>
    <row r="77" spans="1:20">
      <c r="A77" t="s">
        <v>95</v>
      </c>
      <c r="B77" s="1">
        <v>20800</v>
      </c>
      <c r="C77" s="1">
        <v>20400</v>
      </c>
      <c r="D77" t="s">
        <v>183</v>
      </c>
      <c r="E77" t="s">
        <v>96</v>
      </c>
      <c r="F77" t="s">
        <v>104</v>
      </c>
      <c r="G77" s="2" t="str">
        <f t="shared" si="12"/>
        <v>Waitaki DistrictNetwork Waitaki</v>
      </c>
      <c r="H77" s="4">
        <f ca="1">IF(ISNA(VLOOKUP(G77,'TLA_EDB Mapping'!$R$6:$R$68,1,FALSE)),1,SUMIF('TLA_EDB Mapping'!$R$6:$S$68,'TLA_EDB Mapping'!G77,'TLA_EDB Mapping'!$S$6:$S$68))</f>
        <v>0.92222057295532134</v>
      </c>
      <c r="I77" s="3">
        <f t="shared" ca="1" si="13"/>
        <v>19182.187917470685</v>
      </c>
      <c r="J77" s="3">
        <f t="shared" ca="1" si="14"/>
        <v>18813.299688288556</v>
      </c>
    </row>
    <row r="78" spans="1:20">
      <c r="A78" t="s">
        <v>95</v>
      </c>
      <c r="B78" s="1">
        <v>20800</v>
      </c>
      <c r="C78" s="1">
        <v>20400</v>
      </c>
      <c r="D78" t="s">
        <v>183</v>
      </c>
      <c r="E78" t="s">
        <v>14</v>
      </c>
      <c r="F78" t="s">
        <v>106</v>
      </c>
      <c r="G78" s="2" t="str">
        <f t="shared" si="12"/>
        <v>Waitaki DistrictOtagoNet</v>
      </c>
      <c r="H78" s="4">
        <f ca="1">IF(ISNA(VLOOKUP(G78,'TLA_EDB Mapping'!$R$6:$R$68,1,FALSE)),1,SUMIF('TLA_EDB Mapping'!$R$6:$S$68,'TLA_EDB Mapping'!G78,'TLA_EDB Mapping'!$S$6:$S$68))</f>
        <v>7.7779427044678634E-2</v>
      </c>
      <c r="I78" s="3">
        <f t="shared" ca="1" si="13"/>
        <v>1617.8120825293156</v>
      </c>
      <c r="J78" s="3">
        <f t="shared" ca="1" si="14"/>
        <v>1586.7003117114441</v>
      </c>
    </row>
    <row r="79" spans="1:20">
      <c r="A79" t="s">
        <v>97</v>
      </c>
      <c r="B79" s="1">
        <v>9710</v>
      </c>
      <c r="C79" s="1">
        <v>9580</v>
      </c>
      <c r="D79" t="s">
        <v>186</v>
      </c>
      <c r="E79" t="s">
        <v>64</v>
      </c>
      <c r="F79" t="s">
        <v>106</v>
      </c>
      <c r="G79" s="2" t="str">
        <f t="shared" si="12"/>
        <v>Waitomo DistrictThe Lines Company</v>
      </c>
      <c r="H79" s="4">
        <f>IF(ISNA(VLOOKUP(G79,'TLA_EDB Mapping'!$R$6:$R$68,1,FALSE)),1,SUMIF('TLA_EDB Mapping'!$R$6:$S$68,'TLA_EDB Mapping'!G79,'TLA_EDB Mapping'!$S$6:$S$68))</f>
        <v>1</v>
      </c>
      <c r="I79" s="3">
        <f t="shared" si="13"/>
        <v>9710</v>
      </c>
      <c r="J79" s="3">
        <f t="shared" si="14"/>
        <v>9580</v>
      </c>
    </row>
    <row r="80" spans="1:20">
      <c r="A80" t="s">
        <v>98</v>
      </c>
      <c r="B80" s="1">
        <v>43600</v>
      </c>
      <c r="C80" s="1">
        <v>43100</v>
      </c>
      <c r="D80" t="s">
        <v>187</v>
      </c>
      <c r="E80" t="s">
        <v>9</v>
      </c>
      <c r="F80" t="s">
        <v>106</v>
      </c>
      <c r="G80" s="2" t="str">
        <f t="shared" si="12"/>
        <v>Wanganui DistrictPowerco</v>
      </c>
      <c r="H80" s="4">
        <f>IF(ISNA(VLOOKUP(G80,'TLA_EDB Mapping'!$R$6:$R$68,1,FALSE)),1,SUMIF('TLA_EDB Mapping'!$R$6:$S$68,'TLA_EDB Mapping'!G80,'TLA_EDB Mapping'!$S$6:$S$68))</f>
        <v>1</v>
      </c>
      <c r="I80" s="3">
        <f t="shared" si="13"/>
        <v>43600</v>
      </c>
      <c r="J80" s="3">
        <f t="shared" si="14"/>
        <v>43100</v>
      </c>
    </row>
    <row r="81" spans="1:10">
      <c r="A81" t="s">
        <v>99</v>
      </c>
      <c r="B81" s="1">
        <v>200500</v>
      </c>
      <c r="C81" s="1">
        <v>211800</v>
      </c>
      <c r="D81" t="s">
        <v>181</v>
      </c>
      <c r="E81" t="s">
        <v>48</v>
      </c>
      <c r="F81" t="s">
        <v>106</v>
      </c>
      <c r="G81" s="2" t="str">
        <f t="shared" si="12"/>
        <v>Wellington CityWellington Electricity</v>
      </c>
      <c r="H81" s="4">
        <f>IF(ISNA(VLOOKUP(G81,'TLA_EDB Mapping'!$R$6:$R$68,1,FALSE)),1,SUMIF('TLA_EDB Mapping'!$R$6:$S$68,'TLA_EDB Mapping'!G81,'TLA_EDB Mapping'!$S$6:$S$68))</f>
        <v>1</v>
      </c>
      <c r="I81" s="3">
        <f t="shared" si="13"/>
        <v>200500</v>
      </c>
      <c r="J81" s="3">
        <f t="shared" si="14"/>
        <v>211800</v>
      </c>
    </row>
    <row r="82" spans="1:10">
      <c r="A82" t="s">
        <v>100</v>
      </c>
      <c r="B82" s="1">
        <v>46100</v>
      </c>
      <c r="C82" s="1">
        <v>48900</v>
      </c>
      <c r="D82" t="s">
        <v>188</v>
      </c>
      <c r="E82" t="s">
        <v>9</v>
      </c>
      <c r="F82" t="s">
        <v>106</v>
      </c>
      <c r="G82" s="2" t="str">
        <f t="shared" si="12"/>
        <v>Western Bay of Plenty DistrictPowerco</v>
      </c>
      <c r="H82" s="4">
        <f>IF(ISNA(VLOOKUP(G82,'TLA_EDB Mapping'!$R$6:$R$68,1,FALSE)),1,SUMIF('TLA_EDB Mapping'!$R$6:$S$68,'TLA_EDB Mapping'!G82,'TLA_EDB Mapping'!$S$6:$S$68))</f>
        <v>1</v>
      </c>
      <c r="I82" s="3">
        <f t="shared" si="13"/>
        <v>46100</v>
      </c>
      <c r="J82" s="3">
        <f t="shared" si="14"/>
        <v>48900</v>
      </c>
    </row>
    <row r="83" spans="1:10">
      <c r="A83" t="s">
        <v>101</v>
      </c>
      <c r="B83" s="1">
        <v>9010</v>
      </c>
      <c r="C83" s="1">
        <v>9030</v>
      </c>
      <c r="D83" t="s">
        <v>180</v>
      </c>
      <c r="E83" t="s">
        <v>29</v>
      </c>
      <c r="F83" t="s">
        <v>104</v>
      </c>
      <c r="G83" s="2" t="str">
        <f t="shared" si="12"/>
        <v>Westland DistrictWestpower</v>
      </c>
      <c r="H83" s="4">
        <f>IF(ISNA(VLOOKUP(G83,'TLA_EDB Mapping'!$R$6:$R$68,1,FALSE)),1,SUMIF('TLA_EDB Mapping'!$R$6:$S$68,'TLA_EDB Mapping'!G83,'TLA_EDB Mapping'!$S$6:$S$68))</f>
        <v>1</v>
      </c>
      <c r="I83" s="3">
        <f t="shared" si="13"/>
        <v>9010</v>
      </c>
      <c r="J83" s="3">
        <f t="shared" si="14"/>
        <v>9030</v>
      </c>
    </row>
    <row r="84" spans="1:10">
      <c r="A84" t="s">
        <v>102</v>
      </c>
      <c r="B84" s="1">
        <v>34700</v>
      </c>
      <c r="C84" s="1">
        <v>34600</v>
      </c>
      <c r="D84" t="s">
        <v>188</v>
      </c>
      <c r="E84" t="s">
        <v>46</v>
      </c>
      <c r="F84" t="s">
        <v>106</v>
      </c>
      <c r="G84" s="2" t="str">
        <f t="shared" si="12"/>
        <v xml:space="preserve">Whakatane DistrictHorizon Energy </v>
      </c>
      <c r="H84" s="4">
        <f>IF(ISNA(VLOOKUP(G84,'TLA_EDB Mapping'!$R$6:$R$68,1,FALSE)),1,SUMIF('TLA_EDB Mapping'!$R$6:$S$68,'TLA_EDB Mapping'!G84,'TLA_EDB Mapping'!$S$6:$S$68))</f>
        <v>1</v>
      </c>
      <c r="I84" s="3">
        <f t="shared" si="13"/>
        <v>34700</v>
      </c>
      <c r="J84" s="3">
        <f t="shared" si="14"/>
        <v>34600</v>
      </c>
    </row>
    <row r="85" spans="1:10">
      <c r="A85" t="s">
        <v>103</v>
      </c>
      <c r="B85" s="1">
        <v>81100</v>
      </c>
      <c r="C85" s="1">
        <v>84600</v>
      </c>
      <c r="D85" t="s">
        <v>184</v>
      </c>
      <c r="E85" t="s">
        <v>43</v>
      </c>
      <c r="F85" t="s">
        <v>104</v>
      </c>
      <c r="G85" s="2" t="str">
        <f t="shared" si="12"/>
        <v>Whangarei DistrictNorthpower</v>
      </c>
      <c r="H85" s="4">
        <f>IF(ISNA(VLOOKUP(G85,'TLA_EDB Mapping'!$R$6:$R$68,1,FALSE)),1,SUMIF('TLA_EDB Mapping'!$R$6:$S$68,'TLA_EDB Mapping'!G85,'TLA_EDB Mapping'!$S$6:$S$68))</f>
        <v>1</v>
      </c>
      <c r="I85" s="3">
        <f t="shared" si="13"/>
        <v>81100</v>
      </c>
      <c r="J85" s="3">
        <f t="shared" si="14"/>
        <v>84600</v>
      </c>
    </row>
  </sheetData>
  <hyperlinks>
    <hyperlink ref="M3" r:id="rId1"/>
    <hyperlink ref="A3" r:id="rId2"/>
  </hyperlinks>
  <pageMargins left="0.7" right="0.7" top="0.75" bottom="0.75" header="0.3" footer="0.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Population</vt:lpstr>
      <vt:lpstr>TLA_EDB Mapping</vt:lpstr>
    </vt:vector>
  </TitlesOfParts>
  <Company>Commerce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Eglinton</dc:creator>
  <cp:lastModifiedBy>Richard Eglinton</cp:lastModifiedBy>
  <dcterms:created xsi:type="dcterms:W3CDTF">2012-10-24T02:27:42Z</dcterms:created>
  <dcterms:modified xsi:type="dcterms:W3CDTF">2012-11-29T01:32:55Z</dcterms:modified>
</cp:coreProperties>
</file>