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345" yWindow="0" windowWidth="15225" windowHeight="19545" tabRatio="493"/>
  </bookViews>
  <sheets>
    <sheet name="CoverSheet" sheetId="1" r:id="rId1"/>
    <sheet name="Table of Contents" sheetId="2" r:id="rId2"/>
    <sheet name="Description" sheetId="3" r:id="rId3"/>
    <sheet name="Inputs" sheetId="4" r:id="rId4"/>
    <sheet name="EDB data" sheetId="5" r:id="rId5"/>
    <sheet name="TIMING" sheetId="6" r:id="rId6"/>
    <sheet name="RAB" sheetId="7" r:id="rId7"/>
    <sheet name="TAX" sheetId="8" r:id="rId8"/>
    <sheet name="BBAR" sheetId="9" r:id="rId9"/>
    <sheet name="REV" sheetId="10" r:id="rId10"/>
    <sheet name="MAR" sheetId="11" r:id="rId11"/>
    <sheet name="Outputs" sheetId="12" r:id="rId12"/>
    <sheet name="Changes" sheetId="16" r:id="rId13"/>
    <sheet name="Mapping" sheetId="13" r:id="rId14"/>
  </sheets>
  <definedNames>
    <definedName name="EDB_Name">'EDB data'!$C$4</definedName>
    <definedName name="Indiv_Data">Inputs!$B:$R</definedName>
    <definedName name="Leverage">'EDB data'!$B$11</definedName>
    <definedName name="_xlnm.Print_Area" localSheetId="8">BBAR!$A$1:$K$59</definedName>
    <definedName name="_xlnm.Print_Area" localSheetId="12">Changes!$A$1:$E$14</definedName>
    <definedName name="_xlnm.Print_Area" localSheetId="0">CoverSheet!$A$1:$D$18</definedName>
    <definedName name="_xlnm.Print_Area" localSheetId="2">Description!$A$1:$D$20</definedName>
    <definedName name="_xlnm.Print_Area" localSheetId="4">'EDB data'!$A$1:$I$85</definedName>
    <definedName name="_xlnm.Print_Area" localSheetId="3">Inputs!$A$1:$S$76</definedName>
    <definedName name="_xlnm.Print_Area" localSheetId="13">Mapping!$A$1:$H$322</definedName>
    <definedName name="_xlnm.Print_Area" localSheetId="10">MAR!$A$1:$I$51</definedName>
    <definedName name="_xlnm.Print_Area" localSheetId="11">Outputs!$A$1:$T$28</definedName>
    <definedName name="_xlnm.Print_Area" localSheetId="6">RAB!$A$1:$K$95</definedName>
    <definedName name="_xlnm.Print_Area" localSheetId="9">REV!$A$1:$I$29</definedName>
    <definedName name="_xlnm.Print_Area" localSheetId="1">'Table of Contents'!$A$1:$D$48</definedName>
    <definedName name="_xlnm.Print_Area" localSheetId="7">TAX!$A$1:$K$99</definedName>
    <definedName name="_xlnm.Print_Area" localSheetId="5">TIMING!$A$1:$P$44</definedName>
    <definedName name="_xlnm.Print_Titles" localSheetId="12">Changes!$3:$3</definedName>
    <definedName name="rPV">Outputs!$B$10:$S$10</definedName>
    <definedName name="rPVPrevious">Outputs!$B$26:$S$26</definedName>
    <definedName name="Scenario">'EDB data'!$C$5</definedName>
    <definedName name="WACC">'EDB data'!$B$9</definedName>
    <definedName name="Z_2F530BD0_D284_4ADF_AC7F_C1C966DD4D52_.wvu.PrintArea" localSheetId="8" hidden="1">BBAR!$A$1:$K$59</definedName>
    <definedName name="Z_2F530BD0_D284_4ADF_AC7F_C1C966DD4D52_.wvu.PrintArea" localSheetId="0" hidden="1">CoverSheet!$A$1:$D$18</definedName>
    <definedName name="Z_2F530BD0_D284_4ADF_AC7F_C1C966DD4D52_.wvu.PrintArea" localSheetId="2" hidden="1">Description!$A$1:$D$20</definedName>
    <definedName name="Z_2F530BD0_D284_4ADF_AC7F_C1C966DD4D52_.wvu.PrintArea" localSheetId="4" hidden="1">'EDB data'!$A$1:$I$85</definedName>
    <definedName name="Z_2F530BD0_D284_4ADF_AC7F_C1C966DD4D52_.wvu.PrintArea" localSheetId="3" hidden="1">Inputs!$A$1:$S$76</definedName>
    <definedName name="Z_2F530BD0_D284_4ADF_AC7F_C1C966DD4D52_.wvu.PrintArea" localSheetId="13" hidden="1">Mapping!$A$1:$H$322</definedName>
    <definedName name="Z_2F530BD0_D284_4ADF_AC7F_C1C966DD4D52_.wvu.PrintArea" localSheetId="10" hidden="1">MAR!$A$1:$I$51</definedName>
    <definedName name="Z_2F530BD0_D284_4ADF_AC7F_C1C966DD4D52_.wvu.PrintArea" localSheetId="11" hidden="1">Outputs!$A$1:$T$23</definedName>
    <definedName name="Z_2F530BD0_D284_4ADF_AC7F_C1C966DD4D52_.wvu.PrintArea" localSheetId="6" hidden="1">RAB!$A$1:$K$95</definedName>
    <definedName name="Z_2F530BD0_D284_4ADF_AC7F_C1C966DD4D52_.wvu.PrintArea" localSheetId="9" hidden="1">REV!$A$1:$I$29</definedName>
    <definedName name="Z_2F530BD0_D284_4ADF_AC7F_C1C966DD4D52_.wvu.PrintArea" localSheetId="1" hidden="1">'Table of Contents'!$A$1:$D$48</definedName>
    <definedName name="Z_2F530BD0_D284_4ADF_AC7F_C1C966DD4D52_.wvu.PrintArea" localSheetId="7" hidden="1">TAX!$A$1:$K$99</definedName>
    <definedName name="Z_2F530BD0_D284_4ADF_AC7F_C1C966DD4D52_.wvu.PrintArea" localSheetId="5" hidden="1">TIMING!$A$1:$P$44</definedName>
  </definedNames>
  <calcPr calcId="145621"/>
  <customWorkbookViews>
    <customWorkbookView name="Jason McCarty - Personal View" guid="{2F530BD0-D284-4ADF-AC7F-C1C966DD4D52}" mergeInterval="0" personalView="1" maximized="1" windowWidth="1276" windowHeight="719" tabRatio="729" activeSheetId="4" showComments="commIndAndComment"/>
  </customWorkbookViews>
</workbook>
</file>

<file path=xl/calcChain.xml><?xml version="1.0" encoding="utf-8"?>
<calcChain xmlns="http://schemas.openxmlformats.org/spreadsheetml/2006/main">
  <c r="C5" i="12" l="1"/>
  <c r="B18" i="12" l="1"/>
  <c r="B13" i="12"/>
  <c r="H1" i="5" l="1"/>
  <c r="H1" i="11" l="1"/>
  <c r="H1" i="10"/>
  <c r="J1" i="9"/>
  <c r="J1" i="8"/>
  <c r="J1" i="7"/>
  <c r="A23" i="5" l="1"/>
  <c r="A26" i="12"/>
  <c r="A27" i="12"/>
  <c r="D74" i="7"/>
  <c r="S27" i="12" l="1"/>
  <c r="R27" i="12"/>
  <c r="Q27" i="12"/>
  <c r="P27" i="12"/>
  <c r="O27" i="12"/>
  <c r="N27" i="12"/>
  <c r="M27" i="12"/>
  <c r="L27" i="12"/>
  <c r="K27" i="12"/>
  <c r="J27" i="12"/>
  <c r="I27" i="12"/>
  <c r="H27" i="12"/>
  <c r="G27" i="12"/>
  <c r="F27" i="12"/>
  <c r="E27" i="12"/>
  <c r="D27" i="12"/>
  <c r="C27" i="12"/>
  <c r="A37" i="5" l="1"/>
  <c r="E144" i="13" l="1"/>
  <c r="F144" i="13"/>
  <c r="G144" i="13"/>
  <c r="E53" i="13"/>
  <c r="F53" i="13"/>
  <c r="G53" i="13"/>
  <c r="E54" i="13"/>
  <c r="F54" i="13"/>
  <c r="G54" i="13"/>
  <c r="E55" i="13"/>
  <c r="F55" i="13"/>
  <c r="G55" i="13"/>
  <c r="E56" i="13"/>
  <c r="F56" i="13"/>
  <c r="G56" i="13"/>
  <c r="E57" i="13"/>
  <c r="F57" i="13"/>
  <c r="G57" i="13"/>
  <c r="E190" i="13"/>
  <c r="F190" i="13"/>
  <c r="G190" i="13"/>
  <c r="E185" i="13"/>
  <c r="F185" i="13"/>
  <c r="G185" i="13"/>
  <c r="E180" i="13"/>
  <c r="F180" i="13"/>
  <c r="G180" i="13"/>
  <c r="E175" i="13"/>
  <c r="F175" i="13"/>
  <c r="G175" i="13"/>
  <c r="E170" i="13"/>
  <c r="F170" i="13"/>
  <c r="G170" i="13"/>
  <c r="E165" i="13"/>
  <c r="F165" i="13"/>
  <c r="G165" i="13"/>
  <c r="E137" i="13"/>
  <c r="F137" i="13"/>
  <c r="G137" i="13"/>
  <c r="E130" i="13"/>
  <c r="F130" i="13"/>
  <c r="G130" i="13"/>
  <c r="E123" i="13"/>
  <c r="F123" i="13"/>
  <c r="G123" i="13"/>
  <c r="E116" i="13"/>
  <c r="F116" i="13"/>
  <c r="G116" i="13"/>
  <c r="E109" i="13"/>
  <c r="F109" i="13"/>
  <c r="G109" i="13"/>
  <c r="E31" i="13"/>
  <c r="F31" i="13"/>
  <c r="G31" i="13"/>
  <c r="E28" i="13"/>
  <c r="F28" i="13"/>
  <c r="G28" i="13"/>
  <c r="E29" i="13"/>
  <c r="F29" i="13"/>
  <c r="G29" i="13"/>
  <c r="E30" i="13"/>
  <c r="F30" i="13"/>
  <c r="G30" i="13"/>
  <c r="E20" i="13"/>
  <c r="F20" i="13"/>
  <c r="G20" i="13"/>
  <c r="E23" i="13"/>
  <c r="F23" i="13"/>
  <c r="G23" i="13"/>
  <c r="A33" i="5"/>
  <c r="A34" i="5"/>
  <c r="A32" i="5" l="1"/>
  <c r="A31" i="5"/>
  <c r="H19" i="5" l="1"/>
  <c r="G19" i="5"/>
  <c r="F19" i="5"/>
  <c r="E19" i="5"/>
  <c r="D19" i="5"/>
  <c r="C19" i="5"/>
  <c r="B19" i="5"/>
  <c r="G207" i="13" l="1"/>
  <c r="F207" i="13"/>
  <c r="E207" i="13"/>
  <c r="G212" i="13"/>
  <c r="F212" i="13"/>
  <c r="E212" i="13"/>
  <c r="G211" i="13"/>
  <c r="F211" i="13"/>
  <c r="E211" i="13"/>
  <c r="E72" i="13" l="1"/>
  <c r="F72" i="13"/>
  <c r="G72" i="13"/>
  <c r="E269" i="13" l="1"/>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0" i="13"/>
  <c r="E209" i="13"/>
  <c r="E208" i="13"/>
  <c r="E206" i="13"/>
  <c r="E205" i="13"/>
  <c r="E204" i="13"/>
  <c r="E203" i="13"/>
  <c r="E202" i="13"/>
  <c r="E201" i="13"/>
  <c r="E200" i="13"/>
  <c r="E199" i="13"/>
  <c r="E198" i="13"/>
  <c r="E197" i="13"/>
  <c r="E196" i="13"/>
  <c r="E195" i="13"/>
  <c r="E194" i="13"/>
  <c r="E193" i="13"/>
  <c r="E192" i="13"/>
  <c r="E191" i="13"/>
  <c r="E189" i="13"/>
  <c r="E188" i="13"/>
  <c r="E187" i="13"/>
  <c r="E186" i="13"/>
  <c r="E184" i="13"/>
  <c r="E183" i="13"/>
  <c r="E182" i="13"/>
  <c r="E181" i="13"/>
  <c r="E179" i="13"/>
  <c r="E178" i="13"/>
  <c r="E177" i="13"/>
  <c r="E176" i="13"/>
  <c r="E174" i="13"/>
  <c r="E173" i="13"/>
  <c r="E172" i="13"/>
  <c r="E171" i="13"/>
  <c r="E169" i="13"/>
  <c r="E168" i="13"/>
  <c r="E167" i="13"/>
  <c r="E166" i="13"/>
  <c r="E160" i="13"/>
  <c r="E159" i="13"/>
  <c r="E158" i="13"/>
  <c r="E157" i="13"/>
  <c r="E156" i="13"/>
  <c r="E155" i="13"/>
  <c r="E154" i="13"/>
  <c r="E153" i="13"/>
  <c r="E152" i="13"/>
  <c r="E151" i="13"/>
  <c r="E150" i="13"/>
  <c r="E149" i="13"/>
  <c r="E148" i="13"/>
  <c r="E147" i="13"/>
  <c r="E146" i="13"/>
  <c r="E145" i="13"/>
  <c r="E143" i="13"/>
  <c r="E142" i="13"/>
  <c r="E141" i="13"/>
  <c r="E140" i="13"/>
  <c r="E139" i="13"/>
  <c r="E138" i="13"/>
  <c r="E136" i="13"/>
  <c r="E135" i="13"/>
  <c r="E134" i="13"/>
  <c r="E133" i="13"/>
  <c r="E132" i="13"/>
  <c r="E131" i="13"/>
  <c r="E129" i="13"/>
  <c r="E128" i="13"/>
  <c r="E127" i="13"/>
  <c r="E126" i="13"/>
  <c r="E125" i="13"/>
  <c r="E124" i="13"/>
  <c r="E122" i="13"/>
  <c r="E121" i="13"/>
  <c r="E120" i="13"/>
  <c r="E119" i="13"/>
  <c r="E118" i="13"/>
  <c r="E117" i="13"/>
  <c r="E115" i="13"/>
  <c r="E114" i="13"/>
  <c r="E113" i="13"/>
  <c r="E112" i="13"/>
  <c r="E111" i="13"/>
  <c r="E110" i="13"/>
  <c r="E103" i="13"/>
  <c r="E102" i="13"/>
  <c r="E101" i="13"/>
  <c r="E100" i="13"/>
  <c r="E99" i="13"/>
  <c r="E98" i="13"/>
  <c r="E95" i="13"/>
  <c r="E94" i="13"/>
  <c r="E93" i="13"/>
  <c r="E92" i="13"/>
  <c r="E91" i="13"/>
  <c r="E90" i="13"/>
  <c r="E89" i="13"/>
  <c r="E88" i="13"/>
  <c r="E87" i="13"/>
  <c r="E86" i="13"/>
  <c r="E85" i="13"/>
  <c r="E84" i="13"/>
  <c r="E83" i="13"/>
  <c r="E82" i="13"/>
  <c r="E81" i="13"/>
  <c r="E80" i="13"/>
  <c r="E79" i="13"/>
  <c r="E78" i="13"/>
  <c r="E77" i="13"/>
  <c r="E76" i="13"/>
  <c r="E75" i="13"/>
  <c r="E74" i="13"/>
  <c r="E73" i="13"/>
  <c r="E71" i="13"/>
  <c r="E70" i="13"/>
  <c r="E69" i="13"/>
  <c r="E68" i="13"/>
  <c r="E67" i="13"/>
  <c r="E66" i="13"/>
  <c r="E65" i="13"/>
  <c r="E64" i="13"/>
  <c r="E63" i="13"/>
  <c r="E62" i="13"/>
  <c r="E61" i="13"/>
  <c r="E60" i="13"/>
  <c r="E59" i="13"/>
  <c r="E58" i="13"/>
  <c r="E52" i="13"/>
  <c r="E51" i="13"/>
  <c r="E50" i="13"/>
  <c r="E49" i="13"/>
  <c r="E48" i="13"/>
  <c r="E47" i="13"/>
  <c r="E46" i="13"/>
  <c r="E45" i="13"/>
  <c r="E44" i="13"/>
  <c r="E43" i="13"/>
  <c r="E42" i="13"/>
  <c r="E41" i="13"/>
  <c r="E40" i="13"/>
  <c r="E39" i="13"/>
  <c r="E38" i="13"/>
  <c r="E37" i="13"/>
  <c r="E36" i="13"/>
  <c r="E35" i="13"/>
  <c r="E34" i="13"/>
  <c r="E33" i="13"/>
  <c r="E32" i="13"/>
  <c r="E27" i="13"/>
  <c r="E26" i="13"/>
  <c r="E25" i="13"/>
  <c r="E24" i="13"/>
  <c r="E22" i="13"/>
  <c r="E21" i="13"/>
  <c r="E19" i="13"/>
  <c r="E18" i="13"/>
  <c r="E17" i="13"/>
  <c r="E16" i="13"/>
  <c r="E15" i="13"/>
  <c r="E14" i="13"/>
  <c r="E13" i="13"/>
  <c r="E12" i="13"/>
  <c r="E11" i="13"/>
  <c r="E10" i="13"/>
  <c r="E9" i="13"/>
  <c r="E8" i="13"/>
  <c r="E7" i="13"/>
  <c r="E6" i="13"/>
  <c r="G269" i="13" l="1"/>
  <c r="F269" i="13"/>
  <c r="G268" i="13"/>
  <c r="F268" i="13"/>
  <c r="G267" i="13"/>
  <c r="F267" i="13"/>
  <c r="G266" i="13"/>
  <c r="F266" i="13"/>
  <c r="G265" i="13"/>
  <c r="F265" i="13"/>
  <c r="G264" i="13"/>
  <c r="F264" i="13"/>
  <c r="G263" i="13"/>
  <c r="F263" i="13"/>
  <c r="G262" i="13"/>
  <c r="F262" i="13"/>
  <c r="G261" i="13"/>
  <c r="F261" i="13"/>
  <c r="G260" i="13"/>
  <c r="F260" i="13"/>
  <c r="G259" i="13"/>
  <c r="F259" i="13"/>
  <c r="G258" i="13"/>
  <c r="F258" i="13"/>
  <c r="G257" i="13"/>
  <c r="F257" i="13"/>
  <c r="G256" i="13"/>
  <c r="F256" i="13"/>
  <c r="G255" i="13"/>
  <c r="F255" i="13"/>
  <c r="G254" i="13"/>
  <c r="F254" i="13"/>
  <c r="G253" i="13"/>
  <c r="F253" i="13"/>
  <c r="G252" i="13"/>
  <c r="F252" i="13"/>
  <c r="G251" i="13"/>
  <c r="F251" i="13"/>
  <c r="G250" i="13"/>
  <c r="F250" i="13"/>
  <c r="G249" i="13"/>
  <c r="F249" i="13"/>
  <c r="G248" i="13"/>
  <c r="F248" i="13"/>
  <c r="G247" i="13"/>
  <c r="F247" i="13"/>
  <c r="G246" i="13"/>
  <c r="F246" i="13"/>
  <c r="G245" i="13"/>
  <c r="F245" i="13"/>
  <c r="G244" i="13"/>
  <c r="F244" i="13"/>
  <c r="G243" i="13"/>
  <c r="F243" i="13"/>
  <c r="G242" i="13"/>
  <c r="F242" i="13"/>
  <c r="G241" i="13"/>
  <c r="F241" i="13"/>
  <c r="G240" i="13"/>
  <c r="F240" i="13"/>
  <c r="G239" i="13"/>
  <c r="F239" i="13"/>
  <c r="G238" i="13"/>
  <c r="F238" i="13"/>
  <c r="G237" i="13"/>
  <c r="F237" i="13"/>
  <c r="G236" i="13"/>
  <c r="F236" i="13"/>
  <c r="G235" i="13"/>
  <c r="F235" i="13"/>
  <c r="G234" i="13"/>
  <c r="F234" i="13"/>
  <c r="G233" i="13"/>
  <c r="F233" i="13"/>
  <c r="G232" i="13"/>
  <c r="F232" i="13"/>
  <c r="G231" i="13"/>
  <c r="F231" i="13"/>
  <c r="G230" i="13"/>
  <c r="F230" i="13"/>
  <c r="G229" i="13"/>
  <c r="F229" i="13"/>
  <c r="G228" i="13"/>
  <c r="F228" i="13"/>
  <c r="G227" i="13"/>
  <c r="F227" i="13"/>
  <c r="G226" i="13"/>
  <c r="F226" i="13"/>
  <c r="G225" i="13"/>
  <c r="F225" i="13"/>
  <c r="G224" i="13"/>
  <c r="F224" i="13"/>
  <c r="G223" i="13"/>
  <c r="F223" i="13"/>
  <c r="G222" i="13"/>
  <c r="F222" i="13"/>
  <c r="G221" i="13"/>
  <c r="F221" i="13"/>
  <c r="G220" i="13"/>
  <c r="F220" i="13"/>
  <c r="G219" i="13"/>
  <c r="F219" i="13"/>
  <c r="G218" i="13"/>
  <c r="F218" i="13"/>
  <c r="G217" i="13"/>
  <c r="F217" i="13"/>
  <c r="G216" i="13"/>
  <c r="F216" i="13"/>
  <c r="G215" i="13"/>
  <c r="F215" i="13"/>
  <c r="G214" i="13"/>
  <c r="F214" i="13"/>
  <c r="G213" i="13"/>
  <c r="F213" i="13"/>
  <c r="G210" i="13"/>
  <c r="F210" i="13"/>
  <c r="G209" i="13"/>
  <c r="F209" i="13"/>
  <c r="G208" i="13"/>
  <c r="F208" i="13"/>
  <c r="G206" i="13"/>
  <c r="F206" i="13"/>
  <c r="G205" i="13"/>
  <c r="F205" i="13"/>
  <c r="G204" i="13"/>
  <c r="F204" i="13"/>
  <c r="G203" i="13"/>
  <c r="F203" i="13"/>
  <c r="G202" i="13"/>
  <c r="F202" i="13"/>
  <c r="G201" i="13"/>
  <c r="F201" i="13"/>
  <c r="G200" i="13"/>
  <c r="F200" i="13"/>
  <c r="G199" i="13"/>
  <c r="F199" i="13"/>
  <c r="G198" i="13"/>
  <c r="F198" i="13"/>
  <c r="G197" i="13"/>
  <c r="F197" i="13"/>
  <c r="G196" i="13"/>
  <c r="F196" i="13"/>
  <c r="G195" i="13"/>
  <c r="F195" i="13"/>
  <c r="G194" i="13"/>
  <c r="F194" i="13"/>
  <c r="G193" i="13"/>
  <c r="F193" i="13"/>
  <c r="G192" i="13"/>
  <c r="F192" i="13"/>
  <c r="G191" i="13"/>
  <c r="F191" i="13"/>
  <c r="G189" i="13"/>
  <c r="F189" i="13"/>
  <c r="G188" i="13"/>
  <c r="F188" i="13"/>
  <c r="G187" i="13"/>
  <c r="F187" i="13"/>
  <c r="G186" i="13"/>
  <c r="F186" i="13"/>
  <c r="G184" i="13"/>
  <c r="F184" i="13"/>
  <c r="G183" i="13"/>
  <c r="F183" i="13"/>
  <c r="G182" i="13"/>
  <c r="F182" i="13"/>
  <c r="G181" i="13"/>
  <c r="F181" i="13"/>
  <c r="G179" i="13"/>
  <c r="F179" i="13"/>
  <c r="G178" i="13"/>
  <c r="F178" i="13"/>
  <c r="G177" i="13"/>
  <c r="F177" i="13"/>
  <c r="G176" i="13"/>
  <c r="F176" i="13"/>
  <c r="G174" i="13"/>
  <c r="F174" i="13"/>
  <c r="G173" i="13"/>
  <c r="F173" i="13"/>
  <c r="G172" i="13"/>
  <c r="F172" i="13"/>
  <c r="G171" i="13"/>
  <c r="F171" i="13"/>
  <c r="G169" i="13"/>
  <c r="F169" i="13"/>
  <c r="G168" i="13"/>
  <c r="F168" i="13"/>
  <c r="G167" i="13"/>
  <c r="F167" i="13"/>
  <c r="G166" i="13"/>
  <c r="F166" i="13"/>
  <c r="G160" i="13"/>
  <c r="F160" i="13"/>
  <c r="G159" i="13"/>
  <c r="F159" i="13"/>
  <c r="G158" i="13"/>
  <c r="F158" i="13"/>
  <c r="G157" i="13"/>
  <c r="F157" i="13"/>
  <c r="G156" i="13"/>
  <c r="F156" i="13"/>
  <c r="G155" i="13"/>
  <c r="F155" i="13"/>
  <c r="G154" i="13"/>
  <c r="F154" i="13"/>
  <c r="G153" i="13"/>
  <c r="F153" i="13"/>
  <c r="G152" i="13"/>
  <c r="F152" i="13"/>
  <c r="G151" i="13"/>
  <c r="F151" i="13"/>
  <c r="G150" i="13"/>
  <c r="F150" i="13"/>
  <c r="G149" i="13"/>
  <c r="F149" i="13"/>
  <c r="G148" i="13"/>
  <c r="F148" i="13"/>
  <c r="G147" i="13"/>
  <c r="F147" i="13"/>
  <c r="G146" i="13"/>
  <c r="F146" i="13"/>
  <c r="G145" i="13"/>
  <c r="F145" i="13"/>
  <c r="G143" i="13"/>
  <c r="F143" i="13"/>
  <c r="G142" i="13"/>
  <c r="F142" i="13"/>
  <c r="G141" i="13"/>
  <c r="F141" i="13"/>
  <c r="G140" i="13"/>
  <c r="F140" i="13"/>
  <c r="G139" i="13"/>
  <c r="F139" i="13"/>
  <c r="G138" i="13"/>
  <c r="F138" i="13"/>
  <c r="G136" i="13"/>
  <c r="F136" i="13"/>
  <c r="G135" i="13"/>
  <c r="F135" i="13"/>
  <c r="G134" i="13"/>
  <c r="F134" i="13"/>
  <c r="G133" i="13"/>
  <c r="F133" i="13"/>
  <c r="G132" i="13"/>
  <c r="F132" i="13"/>
  <c r="G131" i="13"/>
  <c r="F131" i="13"/>
  <c r="G129" i="13"/>
  <c r="F129" i="13"/>
  <c r="G128" i="13"/>
  <c r="F128" i="13"/>
  <c r="G127" i="13"/>
  <c r="F127" i="13"/>
  <c r="G126" i="13"/>
  <c r="F126" i="13"/>
  <c r="G125" i="13"/>
  <c r="F125" i="13"/>
  <c r="G124" i="13"/>
  <c r="F124" i="13"/>
  <c r="G122" i="13"/>
  <c r="F122" i="13"/>
  <c r="G121" i="13"/>
  <c r="F121" i="13"/>
  <c r="G120" i="13"/>
  <c r="F120" i="13"/>
  <c r="G119" i="13"/>
  <c r="F119" i="13"/>
  <c r="G118" i="13"/>
  <c r="F118" i="13"/>
  <c r="G117" i="13"/>
  <c r="F117" i="13"/>
  <c r="G115" i="13"/>
  <c r="F115" i="13"/>
  <c r="G114" i="13"/>
  <c r="F114" i="13"/>
  <c r="G113" i="13"/>
  <c r="F113" i="13"/>
  <c r="G112" i="13"/>
  <c r="F112" i="13"/>
  <c r="G111" i="13"/>
  <c r="F111" i="13"/>
  <c r="G110" i="13"/>
  <c r="F110" i="13"/>
  <c r="G103" i="13"/>
  <c r="F103" i="13"/>
  <c r="G102" i="13"/>
  <c r="F102" i="13"/>
  <c r="G101" i="13"/>
  <c r="F101" i="13"/>
  <c r="G100" i="13"/>
  <c r="F100" i="13"/>
  <c r="G99" i="13"/>
  <c r="F99" i="13"/>
  <c r="G98" i="13"/>
  <c r="F98" i="13"/>
  <c r="G95" i="13"/>
  <c r="F95" i="13"/>
  <c r="G94" i="13"/>
  <c r="F94" i="13"/>
  <c r="G93" i="13"/>
  <c r="F93" i="13"/>
  <c r="G92" i="13"/>
  <c r="F92" i="13"/>
  <c r="F91" i="13"/>
  <c r="G90" i="13"/>
  <c r="F90" i="13"/>
  <c r="F89" i="13"/>
  <c r="G88" i="13"/>
  <c r="F88" i="13"/>
  <c r="G87" i="13"/>
  <c r="F87" i="13"/>
  <c r="G86" i="13"/>
  <c r="F86" i="13"/>
  <c r="G85" i="13"/>
  <c r="F85" i="13"/>
  <c r="G84" i="13"/>
  <c r="F84" i="13"/>
  <c r="G83" i="13"/>
  <c r="F83" i="13"/>
  <c r="G82" i="13"/>
  <c r="F82" i="13"/>
  <c r="G81" i="13"/>
  <c r="F81" i="13"/>
  <c r="G80" i="13"/>
  <c r="F80" i="13"/>
  <c r="G79" i="13"/>
  <c r="F79" i="13"/>
  <c r="G78" i="13"/>
  <c r="F78" i="13"/>
  <c r="G77" i="13"/>
  <c r="F77" i="13"/>
  <c r="G76" i="13"/>
  <c r="F76" i="13"/>
  <c r="G75" i="13"/>
  <c r="F75" i="13"/>
  <c r="G74" i="13"/>
  <c r="F74" i="13"/>
  <c r="G73" i="13"/>
  <c r="F73" i="13"/>
  <c r="G71" i="13"/>
  <c r="F71" i="13"/>
  <c r="G70" i="13"/>
  <c r="F70" i="13"/>
  <c r="G69" i="13"/>
  <c r="F69" i="13"/>
  <c r="G68" i="13"/>
  <c r="F68" i="13"/>
  <c r="G67" i="13"/>
  <c r="F67" i="13"/>
  <c r="G66" i="13"/>
  <c r="F66" i="13"/>
  <c r="G65" i="13"/>
  <c r="F65" i="13"/>
  <c r="G64" i="13"/>
  <c r="F64" i="13"/>
  <c r="G63" i="13"/>
  <c r="F63" i="13"/>
  <c r="G62" i="13"/>
  <c r="F62" i="13"/>
  <c r="G61" i="13"/>
  <c r="F61" i="13"/>
  <c r="G60" i="13"/>
  <c r="F60" i="13"/>
  <c r="G59" i="13"/>
  <c r="F59" i="13"/>
  <c r="G58" i="13"/>
  <c r="F58" i="13"/>
  <c r="G52" i="13"/>
  <c r="F52" i="13"/>
  <c r="G51" i="13"/>
  <c r="F51" i="13"/>
  <c r="G50" i="13"/>
  <c r="F50" i="13"/>
  <c r="G49" i="13"/>
  <c r="F49" i="13"/>
  <c r="G48" i="13"/>
  <c r="F48" i="13"/>
  <c r="G47" i="13"/>
  <c r="F47" i="13"/>
  <c r="G46"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27" i="13"/>
  <c r="F27" i="13"/>
  <c r="G26" i="13"/>
  <c r="F26" i="13"/>
  <c r="G25" i="13"/>
  <c r="F25" i="13"/>
  <c r="G24" i="13"/>
  <c r="F24" i="13"/>
  <c r="G22" i="13"/>
  <c r="F22" i="13"/>
  <c r="G21" i="13"/>
  <c r="F21" i="13"/>
  <c r="G19" i="13"/>
  <c r="F19" i="13"/>
  <c r="G18" i="13"/>
  <c r="F18" i="13"/>
  <c r="G17" i="13"/>
  <c r="F17" i="13"/>
  <c r="G16" i="13"/>
  <c r="F16" i="13"/>
  <c r="G15" i="13"/>
  <c r="F15" i="13"/>
  <c r="G14" i="13"/>
  <c r="F14" i="13"/>
  <c r="G13" i="13"/>
  <c r="F13" i="13"/>
  <c r="G12" i="13"/>
  <c r="F12" i="13"/>
  <c r="G11" i="13"/>
  <c r="F11" i="13"/>
  <c r="G10" i="13"/>
  <c r="F10" i="13"/>
  <c r="G9" i="13"/>
  <c r="F9" i="13"/>
  <c r="G8" i="13"/>
  <c r="F8" i="13"/>
  <c r="G7" i="13"/>
  <c r="F7" i="13"/>
  <c r="G6" i="13"/>
  <c r="F6" i="13"/>
  <c r="A40" i="5" l="1"/>
  <c r="S8" i="12" l="1"/>
  <c r="R8" i="12"/>
  <c r="Q8" i="12"/>
  <c r="P8" i="12"/>
  <c r="O8" i="12"/>
  <c r="N8" i="12"/>
  <c r="M8" i="12"/>
  <c r="L8" i="12"/>
  <c r="K8" i="12"/>
  <c r="J8" i="12"/>
  <c r="I8" i="12"/>
  <c r="H8" i="12"/>
  <c r="G8" i="12"/>
  <c r="F8" i="12"/>
  <c r="E8" i="12"/>
  <c r="D8" i="12"/>
  <c r="C8" i="12"/>
  <c r="S7" i="12"/>
  <c r="R7" i="12"/>
  <c r="Q7" i="12"/>
  <c r="P7" i="12"/>
  <c r="O7" i="12"/>
  <c r="N7" i="12"/>
  <c r="M7" i="12"/>
  <c r="L7" i="12"/>
  <c r="K7" i="12"/>
  <c r="J7" i="12"/>
  <c r="I7" i="12"/>
  <c r="H7" i="12"/>
  <c r="G7" i="12"/>
  <c r="F7" i="12"/>
  <c r="E7" i="12"/>
  <c r="D7" i="12"/>
  <c r="C7" i="12"/>
  <c r="C4" i="12"/>
  <c r="C6" i="5"/>
  <c r="C5" i="5" l="1"/>
  <c r="B37" i="5" s="1"/>
  <c r="D9" i="8" s="1"/>
  <c r="D82" i="8" s="1"/>
  <c r="E82" i="8" s="1"/>
  <c r="F82" i="8" s="1"/>
  <c r="G82" i="8" s="1"/>
  <c r="H82" i="8" s="1"/>
  <c r="I82" i="8" s="1"/>
  <c r="J82" i="8" s="1"/>
  <c r="B33" i="5" l="1"/>
  <c r="D13" i="8" s="1"/>
  <c r="D62" i="8" s="1"/>
  <c r="B34" i="5"/>
  <c r="D14" i="8" s="1"/>
  <c r="D66" i="8" s="1"/>
  <c r="B31" i="5"/>
  <c r="C7" i="7" s="1"/>
  <c r="D83" i="7" s="1"/>
  <c r="B32" i="5"/>
  <c r="C8" i="7" s="1"/>
  <c r="D22" i="7" s="1"/>
  <c r="B40" i="5"/>
  <c r="C7" i="11" l="1"/>
  <c r="A24" i="5"/>
  <c r="A22" i="5"/>
  <c r="A21" i="5"/>
  <c r="A20" i="5"/>
  <c r="A17" i="5"/>
  <c r="A16" i="5"/>
  <c r="A15" i="5"/>
  <c r="A14" i="5"/>
  <c r="A13" i="5"/>
  <c r="A12" i="5"/>
  <c r="A10" i="5"/>
  <c r="A11" i="5"/>
  <c r="A9" i="5"/>
  <c r="A84" i="5"/>
  <c r="A83" i="5"/>
  <c r="A82" i="5"/>
  <c r="A81" i="5"/>
  <c r="A80" i="5"/>
  <c r="A79" i="5"/>
  <c r="A78" i="5"/>
  <c r="A75" i="5"/>
  <c r="A74" i="5"/>
  <c r="A73" i="5"/>
  <c r="A72" i="5"/>
  <c r="A71" i="5"/>
  <c r="A70" i="5"/>
  <c r="A69" i="5"/>
  <c r="A66" i="5"/>
  <c r="A65" i="5"/>
  <c r="A64" i="5"/>
  <c r="A63" i="5"/>
  <c r="A62" i="5"/>
  <c r="A61" i="5"/>
  <c r="A60" i="5"/>
  <c r="A57" i="5"/>
  <c r="A56" i="5"/>
  <c r="A55" i="5"/>
  <c r="A54" i="5"/>
  <c r="A53" i="5"/>
  <c r="A50" i="5"/>
  <c r="A49" i="5"/>
  <c r="A48" i="5"/>
  <c r="A47" i="5"/>
  <c r="A46" i="5"/>
  <c r="A45" i="5"/>
  <c r="A44" i="5"/>
  <c r="A28" i="5"/>
  <c r="A29" i="5"/>
  <c r="A30" i="5"/>
  <c r="A35" i="5"/>
  <c r="A36" i="5"/>
  <c r="A38" i="5"/>
  <c r="A39" i="5"/>
  <c r="A41" i="5"/>
  <c r="B41" i="5" s="1"/>
  <c r="C7" i="10" s="1"/>
  <c r="A27" i="5"/>
  <c r="H23" i="5"/>
  <c r="G23" i="5"/>
  <c r="G8" i="10" s="1"/>
  <c r="F23" i="5"/>
  <c r="E23" i="5"/>
  <c r="E8" i="10" s="1"/>
  <c r="D23" i="5"/>
  <c r="C23" i="5"/>
  <c r="B23" i="5"/>
  <c r="H22" i="5"/>
  <c r="J12" i="7" s="1"/>
  <c r="G22" i="5"/>
  <c r="I12" i="7" s="1"/>
  <c r="F22" i="5"/>
  <c r="H12" i="7" s="1"/>
  <c r="E22" i="5"/>
  <c r="G12" i="7" s="1"/>
  <c r="D22" i="5"/>
  <c r="F12" i="7" s="1"/>
  <c r="C22" i="5"/>
  <c r="E12" i="7" s="1"/>
  <c r="B22" i="5"/>
  <c r="D12" i="7" s="1"/>
  <c r="B10" i="5"/>
  <c r="D18" i="8" s="1"/>
  <c r="B9" i="5"/>
  <c r="B11" i="5"/>
  <c r="D19" i="8" s="1"/>
  <c r="H17" i="10"/>
  <c r="G17" i="10"/>
  <c r="F17" i="10"/>
  <c r="E17" i="10"/>
  <c r="D17" i="10"/>
  <c r="J4" i="9"/>
  <c r="I4" i="9"/>
  <c r="H4" i="9"/>
  <c r="G4" i="9"/>
  <c r="F4" i="9"/>
  <c r="E4" i="9"/>
  <c r="D4" i="9"/>
  <c r="J55" i="9"/>
  <c r="I55" i="9"/>
  <c r="H55" i="9"/>
  <c r="G55" i="9"/>
  <c r="F55" i="9"/>
  <c r="E55" i="9"/>
  <c r="D55" i="9"/>
  <c r="J49" i="9"/>
  <c r="I49" i="9"/>
  <c r="H49" i="9"/>
  <c r="G49" i="9"/>
  <c r="F49" i="9"/>
  <c r="E49" i="9"/>
  <c r="D49" i="9"/>
  <c r="J40" i="9"/>
  <c r="I40" i="9"/>
  <c r="H40" i="9"/>
  <c r="G40" i="9"/>
  <c r="F40" i="9"/>
  <c r="E40" i="9"/>
  <c r="D40" i="9"/>
  <c r="J36" i="9"/>
  <c r="I36" i="9"/>
  <c r="H36" i="9"/>
  <c r="G36" i="9"/>
  <c r="F36" i="9"/>
  <c r="E36" i="9"/>
  <c r="D36" i="9"/>
  <c r="J29" i="9"/>
  <c r="I29" i="9"/>
  <c r="H29" i="9"/>
  <c r="G29" i="9"/>
  <c r="F29" i="9"/>
  <c r="E29" i="9"/>
  <c r="D29" i="9"/>
  <c r="J25" i="9"/>
  <c r="I25" i="9"/>
  <c r="H25" i="9"/>
  <c r="G25" i="9"/>
  <c r="F25" i="9"/>
  <c r="E25" i="9"/>
  <c r="D25" i="9"/>
  <c r="H24" i="5"/>
  <c r="G24" i="5"/>
  <c r="F24" i="5"/>
  <c r="E24" i="5"/>
  <c r="D24" i="5"/>
  <c r="C24" i="5"/>
  <c r="E6" i="8" s="1"/>
  <c r="B24" i="5"/>
  <c r="D6" i="9" s="1"/>
  <c r="H21" i="5"/>
  <c r="J5" i="9" s="1"/>
  <c r="J50" i="9" s="1"/>
  <c r="G21" i="5"/>
  <c r="I5" i="9" s="1"/>
  <c r="I50" i="9" s="1"/>
  <c r="F21" i="5"/>
  <c r="E21" i="5"/>
  <c r="G5" i="9" s="1"/>
  <c r="G50" i="9" s="1"/>
  <c r="D21" i="5"/>
  <c r="H20" i="5"/>
  <c r="G20" i="5"/>
  <c r="F20" i="5"/>
  <c r="E20" i="5"/>
  <c r="D20" i="5"/>
  <c r="C20" i="5"/>
  <c r="B20" i="5"/>
  <c r="B13" i="5"/>
  <c r="C6" i="10" s="1"/>
  <c r="A10" i="10" s="1"/>
  <c r="B14" i="5"/>
  <c r="C6" i="6" s="1"/>
  <c r="B15" i="5"/>
  <c r="C7" i="6" s="1"/>
  <c r="B16" i="5"/>
  <c r="C8" i="6" s="1"/>
  <c r="B17" i="5"/>
  <c r="B12" i="5"/>
  <c r="D8" i="8" s="1"/>
  <c r="H26" i="10"/>
  <c r="G26" i="10"/>
  <c r="F26" i="10"/>
  <c r="E26" i="10"/>
  <c r="D26" i="10"/>
  <c r="H11" i="10"/>
  <c r="G11" i="10"/>
  <c r="F11" i="10"/>
  <c r="E11" i="10"/>
  <c r="D11" i="10"/>
  <c r="H4" i="10"/>
  <c r="G4" i="10"/>
  <c r="F4" i="10"/>
  <c r="E4" i="10"/>
  <c r="D4" i="10"/>
  <c r="D28" i="10"/>
  <c r="D13" i="11" s="1"/>
  <c r="D34" i="11" s="1"/>
  <c r="D27" i="10"/>
  <c r="D12" i="11" s="1"/>
  <c r="D20" i="11" s="1"/>
  <c r="H16" i="11"/>
  <c r="G16" i="11"/>
  <c r="F16" i="11"/>
  <c r="E16" i="11"/>
  <c r="D16" i="11"/>
  <c r="H47" i="11"/>
  <c r="G47" i="11"/>
  <c r="F47" i="11"/>
  <c r="E47" i="11"/>
  <c r="D47" i="11"/>
  <c r="J94" i="8"/>
  <c r="I94" i="8"/>
  <c r="H94" i="8"/>
  <c r="G94" i="8"/>
  <c r="F94" i="8"/>
  <c r="E94" i="8"/>
  <c r="D94" i="8"/>
  <c r="J89" i="7"/>
  <c r="I89" i="7"/>
  <c r="H89" i="7"/>
  <c r="G89" i="7"/>
  <c r="F89" i="7"/>
  <c r="E89" i="7"/>
  <c r="D89" i="7"/>
  <c r="H4" i="11"/>
  <c r="G4" i="11"/>
  <c r="F4" i="11"/>
  <c r="E4" i="11"/>
  <c r="D4" i="11"/>
  <c r="J4" i="8"/>
  <c r="I4" i="8"/>
  <c r="H4" i="8"/>
  <c r="G4" i="8"/>
  <c r="F4" i="8"/>
  <c r="E4" i="8"/>
  <c r="D4" i="8"/>
  <c r="E26" i="7"/>
  <c r="J88" i="8"/>
  <c r="I88" i="8"/>
  <c r="H88" i="8"/>
  <c r="G88" i="8"/>
  <c r="F88" i="8"/>
  <c r="E88" i="8"/>
  <c r="D88" i="8"/>
  <c r="J77" i="8"/>
  <c r="I77" i="8"/>
  <c r="H77" i="8"/>
  <c r="G77" i="8"/>
  <c r="F77" i="8"/>
  <c r="E77" i="8"/>
  <c r="D77" i="8"/>
  <c r="J70" i="8"/>
  <c r="I70" i="8"/>
  <c r="H70" i="8"/>
  <c r="G70" i="8"/>
  <c r="F70" i="8"/>
  <c r="E70" i="8"/>
  <c r="D70" i="8"/>
  <c r="J61" i="8"/>
  <c r="I61" i="8"/>
  <c r="H61" i="8"/>
  <c r="G61" i="8"/>
  <c r="F61" i="8"/>
  <c r="E61" i="8"/>
  <c r="D61" i="8"/>
  <c r="J26" i="8"/>
  <c r="I26" i="8"/>
  <c r="H26" i="8"/>
  <c r="G26" i="8"/>
  <c r="F26" i="8"/>
  <c r="E26" i="8"/>
  <c r="D26" i="8"/>
  <c r="J81" i="7"/>
  <c r="I81" i="7"/>
  <c r="H81" i="7"/>
  <c r="G81" i="7"/>
  <c r="F81" i="7"/>
  <c r="E81" i="7"/>
  <c r="D81" i="7"/>
  <c r="J25" i="7"/>
  <c r="I25" i="7"/>
  <c r="H25" i="7"/>
  <c r="G25" i="7"/>
  <c r="F25" i="7"/>
  <c r="E25" i="7"/>
  <c r="D25" i="7"/>
  <c r="J16" i="7"/>
  <c r="I16" i="7"/>
  <c r="H16" i="7"/>
  <c r="G16" i="7"/>
  <c r="F16" i="7"/>
  <c r="E16" i="7"/>
  <c r="D16" i="7"/>
  <c r="J4" i="7"/>
  <c r="I4" i="7"/>
  <c r="H4" i="7"/>
  <c r="G4" i="7"/>
  <c r="F4" i="7"/>
  <c r="E4" i="7"/>
  <c r="D4" i="7"/>
  <c r="B8" i="12"/>
  <c r="H6" i="8" l="1"/>
  <c r="C5" i="6"/>
  <c r="A40" i="6" s="1"/>
  <c r="G89" i="13" s="1"/>
  <c r="G6" i="8"/>
  <c r="C9" i="6"/>
  <c r="C20" i="6" s="1"/>
  <c r="C27" i="6" s="1"/>
  <c r="F26" i="7"/>
  <c r="B84" i="5"/>
  <c r="B80" i="5"/>
  <c r="B75" i="5"/>
  <c r="B66" i="5"/>
  <c r="B53" i="5"/>
  <c r="D5" i="10" s="1"/>
  <c r="B47" i="5"/>
  <c r="B30" i="5"/>
  <c r="B46" i="5"/>
  <c r="B29" i="5"/>
  <c r="D11" i="8" s="1"/>
  <c r="D65" i="8" s="1"/>
  <c r="B28" i="5"/>
  <c r="B83" i="5"/>
  <c r="B74" i="5"/>
  <c r="B65" i="5"/>
  <c r="B56" i="5"/>
  <c r="G5" i="10" s="1"/>
  <c r="B39" i="5"/>
  <c r="B82" i="5"/>
  <c r="B79" i="5"/>
  <c r="B73" i="5"/>
  <c r="B70" i="5"/>
  <c r="B64" i="5"/>
  <c r="B61" i="5"/>
  <c r="E10" i="7" s="1"/>
  <c r="E28" i="7" s="1"/>
  <c r="B55" i="5"/>
  <c r="F5" i="10" s="1"/>
  <c r="B49" i="5"/>
  <c r="B81" i="5"/>
  <c r="B78" i="5"/>
  <c r="B72" i="5"/>
  <c r="B69" i="5"/>
  <c r="D12" i="8" s="1"/>
  <c r="D63" i="8" s="1"/>
  <c r="B63" i="5"/>
  <c r="B60" i="5"/>
  <c r="D7" i="8" s="1"/>
  <c r="B54" i="5"/>
  <c r="E5" i="10" s="1"/>
  <c r="E20" i="10" s="1"/>
  <c r="B48" i="5"/>
  <c r="B45" i="5"/>
  <c r="B27" i="5"/>
  <c r="B71" i="5"/>
  <c r="B62" i="5"/>
  <c r="B57" i="5"/>
  <c r="H5" i="10" s="1"/>
  <c r="B44" i="5"/>
  <c r="B38" i="5"/>
  <c r="B50" i="5"/>
  <c r="B36" i="5"/>
  <c r="D16" i="8" s="1"/>
  <c r="D72" i="8" s="1"/>
  <c r="B35" i="5"/>
  <c r="D15" i="8" s="1"/>
  <c r="G5" i="11"/>
  <c r="E5" i="11"/>
  <c r="J6" i="8"/>
  <c r="H5" i="9"/>
  <c r="H50" i="9" s="1"/>
  <c r="F5" i="11"/>
  <c r="D5" i="8"/>
  <c r="C11" i="7"/>
  <c r="D27" i="7"/>
  <c r="D40" i="7" s="1"/>
  <c r="C6" i="11"/>
  <c r="A15" i="11" s="1"/>
  <c r="C9" i="11"/>
  <c r="C11" i="9"/>
  <c r="I6" i="8"/>
  <c r="D8" i="10"/>
  <c r="F6" i="9"/>
  <c r="F8" i="10"/>
  <c r="E6" i="9"/>
  <c r="D5" i="11"/>
  <c r="E13" i="10"/>
  <c r="F5" i="9"/>
  <c r="F50" i="9" s="1"/>
  <c r="C30" i="7"/>
  <c r="I27" i="7"/>
  <c r="G27" i="7"/>
  <c r="H5" i="8"/>
  <c r="C43" i="8" s="1"/>
  <c r="D45" i="8" s="1"/>
  <c r="D46" i="8" s="1"/>
  <c r="F6" i="8"/>
  <c r="H5" i="11"/>
  <c r="J6" i="9"/>
  <c r="D6" i="8"/>
  <c r="E5" i="8"/>
  <c r="C28" i="8" s="1"/>
  <c r="D30" i="8" s="1"/>
  <c r="D31" i="8" s="1"/>
  <c r="H6" i="9"/>
  <c r="C13" i="6"/>
  <c r="D36" i="6" s="1"/>
  <c r="H27" i="7"/>
  <c r="F27" i="7"/>
  <c r="E27" i="7"/>
  <c r="J27" i="7"/>
  <c r="C12" i="10"/>
  <c r="F5" i="8"/>
  <c r="C33" i="8" s="1"/>
  <c r="D35" i="8" s="1"/>
  <c r="E35" i="8" s="1"/>
  <c r="I5" i="8"/>
  <c r="C48" i="8" s="1"/>
  <c r="D50" i="8" s="1"/>
  <c r="G5" i="8"/>
  <c r="C38" i="8" s="1"/>
  <c r="D40" i="8" s="1"/>
  <c r="E40" i="8" s="1"/>
  <c r="G6" i="9"/>
  <c r="I6" i="9"/>
  <c r="H8" i="10"/>
  <c r="J5" i="8"/>
  <c r="C53" i="8" s="1"/>
  <c r="D55" i="8" s="1"/>
  <c r="C12" i="6" l="1"/>
  <c r="C16" i="6" s="1"/>
  <c r="C19" i="6"/>
  <c r="C24" i="6" s="1"/>
  <c r="C13" i="9" s="1"/>
  <c r="A42" i="6"/>
  <c r="G91" i="13" s="1"/>
  <c r="C10" i="11"/>
  <c r="C32" i="6"/>
  <c r="C36" i="6" s="1"/>
  <c r="C41" i="6" s="1"/>
  <c r="G10" i="7"/>
  <c r="G28" i="7" s="1"/>
  <c r="H10" i="7"/>
  <c r="H28" i="7" s="1"/>
  <c r="H9" i="7"/>
  <c r="H19" i="7" s="1"/>
  <c r="H7" i="9"/>
  <c r="J9" i="9"/>
  <c r="J31" i="9" s="1"/>
  <c r="F10" i="7"/>
  <c r="F28" i="7" s="1"/>
  <c r="I10" i="7"/>
  <c r="I28" i="7" s="1"/>
  <c r="J9" i="7"/>
  <c r="J19" i="7" s="1"/>
  <c r="D27" i="8"/>
  <c r="D67" i="8"/>
  <c r="F35" i="8"/>
  <c r="G35" i="8" s="1"/>
  <c r="H35" i="8" s="1"/>
  <c r="I35" i="8" s="1"/>
  <c r="J35" i="8" s="1"/>
  <c r="F40" i="8"/>
  <c r="G40" i="8" s="1"/>
  <c r="H40" i="8" s="1"/>
  <c r="I40" i="8" s="1"/>
  <c r="J40" i="8" s="1"/>
  <c r="D10" i="9"/>
  <c r="D37" i="9" s="1"/>
  <c r="F10" i="9"/>
  <c r="F37" i="9" s="1"/>
  <c r="E7" i="9"/>
  <c r="C8" i="11"/>
  <c r="A29" i="11" s="1"/>
  <c r="D17" i="8"/>
  <c r="D89" i="8" s="1"/>
  <c r="D96" i="8" s="1"/>
  <c r="D47" i="8"/>
  <c r="E44" i="8" s="1"/>
  <c r="D32" i="8"/>
  <c r="E29" i="8" s="1"/>
  <c r="D33" i="7"/>
  <c r="H9" i="9"/>
  <c r="H31" i="9" s="1"/>
  <c r="J10" i="7"/>
  <c r="J28" i="7" s="1"/>
  <c r="J12" i="8"/>
  <c r="J63" i="8" s="1"/>
  <c r="C5" i="7"/>
  <c r="D82" i="7" s="1"/>
  <c r="D9" i="7"/>
  <c r="D32" i="7"/>
  <c r="D34" i="7" s="1"/>
  <c r="F7" i="8"/>
  <c r="F27" i="8" s="1"/>
  <c r="H12" i="8"/>
  <c r="H63" i="8" s="1"/>
  <c r="F9" i="9"/>
  <c r="F31" i="9" s="1"/>
  <c r="E15" i="10"/>
  <c r="F15" i="10" s="1"/>
  <c r="E14" i="10"/>
  <c r="F14" i="10" s="1"/>
  <c r="G14" i="10" s="1"/>
  <c r="H14" i="10" s="1"/>
  <c r="D68" i="7"/>
  <c r="D47" i="7"/>
  <c r="D54" i="7"/>
  <c r="D61" i="7"/>
  <c r="D35" i="11"/>
  <c r="D41" i="8"/>
  <c r="D42" i="8" s="1"/>
  <c r="E39" i="8" s="1"/>
  <c r="E41" i="8" s="1"/>
  <c r="E42" i="8" s="1"/>
  <c r="F39" i="8" s="1"/>
  <c r="E45" i="8"/>
  <c r="D74" i="8"/>
  <c r="C18" i="6"/>
  <c r="D9" i="9"/>
  <c r="D31" i="9" s="1"/>
  <c r="D10" i="7"/>
  <c r="D28" i="7" s="1"/>
  <c r="C26" i="6"/>
  <c r="C15" i="9" s="1"/>
  <c r="D21" i="11"/>
  <c r="F13" i="10"/>
  <c r="G13" i="10" s="1"/>
  <c r="H13" i="10" s="1"/>
  <c r="G7" i="8"/>
  <c r="G27" i="8" s="1"/>
  <c r="G9" i="9"/>
  <c r="G31" i="9" s="1"/>
  <c r="C6" i="7"/>
  <c r="D84" i="7" s="1"/>
  <c r="E10" i="9"/>
  <c r="E37" i="9" s="1"/>
  <c r="C17" i="6"/>
  <c r="H7" i="8"/>
  <c r="H27" i="8" s="1"/>
  <c r="J7" i="8"/>
  <c r="J74" i="8" s="1"/>
  <c r="D8" i="9"/>
  <c r="D27" i="9" s="1"/>
  <c r="D58" i="9" s="1"/>
  <c r="D22" i="8" s="1"/>
  <c r="I10" i="9"/>
  <c r="I37" i="9" s="1"/>
  <c r="E9" i="9"/>
  <c r="E31" i="9" s="1"/>
  <c r="H10" i="9"/>
  <c r="H37" i="9" s="1"/>
  <c r="C14" i="6"/>
  <c r="J10" i="9"/>
  <c r="J37" i="9" s="1"/>
  <c r="D36" i="8"/>
  <c r="D37" i="8" s="1"/>
  <c r="E34" i="8" s="1"/>
  <c r="E36" i="8" s="1"/>
  <c r="E37" i="8" s="1"/>
  <c r="E30" i="8"/>
  <c r="I7" i="8"/>
  <c r="I74" i="8" s="1"/>
  <c r="D7" i="9"/>
  <c r="I9" i="9"/>
  <c r="I31" i="9" s="1"/>
  <c r="E7" i="8"/>
  <c r="E74" i="8" s="1"/>
  <c r="C18" i="10"/>
  <c r="E19" i="10" s="1"/>
  <c r="F19" i="10" s="1"/>
  <c r="G19" i="10" s="1"/>
  <c r="H19" i="10" s="1"/>
  <c r="G10" i="9"/>
  <c r="G37" i="9" s="1"/>
  <c r="F7" i="9"/>
  <c r="I7" i="9"/>
  <c r="G12" i="8"/>
  <c r="G63" i="8" s="1"/>
  <c r="G9" i="7"/>
  <c r="G19" i="7" s="1"/>
  <c r="D10" i="8"/>
  <c r="D64" i="8" s="1"/>
  <c r="F12" i="8"/>
  <c r="F63" i="8" s="1"/>
  <c r="F9" i="7"/>
  <c r="F19" i="7" s="1"/>
  <c r="D51" i="8"/>
  <c r="D52" i="8" s="1"/>
  <c r="E49" i="8" s="1"/>
  <c r="E50" i="8"/>
  <c r="D56" i="8"/>
  <c r="D57" i="8" s="1"/>
  <c r="E54" i="8" s="1"/>
  <c r="E55" i="8"/>
  <c r="E9" i="7"/>
  <c r="E19" i="7" s="1"/>
  <c r="E12" i="8"/>
  <c r="E63" i="8" s="1"/>
  <c r="C37" i="7"/>
  <c r="D39" i="7" s="1"/>
  <c r="G26" i="7"/>
  <c r="J7" i="9"/>
  <c r="C71" i="8"/>
  <c r="D73" i="8"/>
  <c r="D79" i="8" s="1"/>
  <c r="I12" i="8"/>
  <c r="I63" i="8" s="1"/>
  <c r="I9" i="7"/>
  <c r="I19" i="7" s="1"/>
  <c r="G7" i="9"/>
  <c r="F20" i="10"/>
  <c r="G20" i="10" s="1"/>
  <c r="H20" i="10" s="1"/>
  <c r="C15" i="6" l="1"/>
  <c r="C25" i="6"/>
  <c r="C14" i="9" s="1"/>
  <c r="C23" i="6"/>
  <c r="C12" i="9" s="1"/>
  <c r="J38" i="9" s="1"/>
  <c r="C16" i="9"/>
  <c r="D32" i="6"/>
  <c r="E32" i="6" s="1"/>
  <c r="F32" i="6" s="1"/>
  <c r="G32" i="6" s="1"/>
  <c r="H32" i="6" s="1"/>
  <c r="I32" i="6" s="1"/>
  <c r="J32" i="6" s="1"/>
  <c r="K32" i="6" s="1"/>
  <c r="L32" i="6" s="1"/>
  <c r="M32" i="6" s="1"/>
  <c r="N32" i="6" s="1"/>
  <c r="O32" i="6" s="1"/>
  <c r="D59" i="8"/>
  <c r="D75" i="7"/>
  <c r="D91" i="8"/>
  <c r="F55" i="8"/>
  <c r="G55" i="8" s="1"/>
  <c r="H55" i="8" s="1"/>
  <c r="I55" i="8" s="1"/>
  <c r="J55" i="8" s="1"/>
  <c r="F50" i="8"/>
  <c r="G50" i="8" s="1"/>
  <c r="H50" i="8" s="1"/>
  <c r="I50" i="8" s="1"/>
  <c r="J50" i="8" s="1"/>
  <c r="F30" i="8"/>
  <c r="G30" i="8" s="1"/>
  <c r="H30" i="8" s="1"/>
  <c r="I30" i="8" s="1"/>
  <c r="J30" i="8" s="1"/>
  <c r="F45" i="8"/>
  <c r="G45" i="8" s="1"/>
  <c r="H45" i="8" s="1"/>
  <c r="I45" i="8" s="1"/>
  <c r="J45" i="8" s="1"/>
  <c r="F34" i="8"/>
  <c r="F36" i="8" s="1"/>
  <c r="F37" i="8" s="1"/>
  <c r="G34" i="8" s="1"/>
  <c r="G36" i="8" s="1"/>
  <c r="G37" i="8" s="1"/>
  <c r="H34" i="8" s="1"/>
  <c r="D20" i="9"/>
  <c r="C18" i="11"/>
  <c r="C32" i="11"/>
  <c r="E32" i="7"/>
  <c r="D35" i="7"/>
  <c r="E27" i="10"/>
  <c r="E46" i="8"/>
  <c r="E47" i="8" s="1"/>
  <c r="F74" i="8"/>
  <c r="D17" i="7"/>
  <c r="E17" i="7" s="1"/>
  <c r="F17" i="7" s="1"/>
  <c r="D75" i="8"/>
  <c r="E72" i="8" s="1"/>
  <c r="E73" i="8" s="1"/>
  <c r="H38" i="9"/>
  <c r="G74" i="8"/>
  <c r="I27" i="8"/>
  <c r="D32" i="9"/>
  <c r="H74" i="8"/>
  <c r="J27" i="8"/>
  <c r="E27" i="8"/>
  <c r="E31" i="8"/>
  <c r="A16" i="10"/>
  <c r="E21" i="10"/>
  <c r="E56" i="8"/>
  <c r="E57" i="8" s="1"/>
  <c r="E51" i="8"/>
  <c r="E52" i="8" s="1"/>
  <c r="F49" i="8" s="1"/>
  <c r="D41" i="7"/>
  <c r="E39" i="7"/>
  <c r="C44" i="7"/>
  <c r="D46" i="7" s="1"/>
  <c r="H26" i="7"/>
  <c r="F41" i="8"/>
  <c r="F42" i="8" s="1"/>
  <c r="G39" i="8" s="1"/>
  <c r="G41" i="8" s="1"/>
  <c r="G42" i="8" s="1"/>
  <c r="H39" i="8" s="1"/>
  <c r="F27" i="10"/>
  <c r="G15" i="10"/>
  <c r="F12" i="11" l="1"/>
  <c r="F20" i="11" s="1"/>
  <c r="F21" i="11" s="1"/>
  <c r="B15" i="12"/>
  <c r="E12" i="11"/>
  <c r="E20" i="11" s="1"/>
  <c r="E21" i="11" s="1"/>
  <c r="B14" i="12"/>
  <c r="D38" i="9"/>
  <c r="G38" i="9"/>
  <c r="I38" i="9"/>
  <c r="E38" i="9"/>
  <c r="F38" i="9"/>
  <c r="C40" i="6"/>
  <c r="C42" i="6" s="1"/>
  <c r="C43" i="6" s="1"/>
  <c r="E59" i="8"/>
  <c r="E91" i="8"/>
  <c r="E31" i="7"/>
  <c r="F54" i="8"/>
  <c r="F56" i="8" s="1"/>
  <c r="F57" i="8" s="1"/>
  <c r="G54" i="8" s="1"/>
  <c r="G56" i="8" s="1"/>
  <c r="G57" i="8" s="1"/>
  <c r="H54" i="8" s="1"/>
  <c r="H56" i="8" s="1"/>
  <c r="H57" i="8" s="1"/>
  <c r="I54" i="8" s="1"/>
  <c r="F44" i="8"/>
  <c r="F46" i="8" s="1"/>
  <c r="F47" i="8" s="1"/>
  <c r="G44" i="8" s="1"/>
  <c r="G46" i="8" s="1"/>
  <c r="G47" i="8" s="1"/>
  <c r="H44" i="8" s="1"/>
  <c r="H46" i="8" s="1"/>
  <c r="H47" i="8" s="1"/>
  <c r="I44" i="8" s="1"/>
  <c r="F39" i="7"/>
  <c r="G39" i="7" s="1"/>
  <c r="H39" i="7" s="1"/>
  <c r="I39" i="7" s="1"/>
  <c r="J39" i="7" s="1"/>
  <c r="F32" i="7"/>
  <c r="G32" i="7" s="1"/>
  <c r="H32" i="7" s="1"/>
  <c r="I32" i="7" s="1"/>
  <c r="J32" i="7" s="1"/>
  <c r="D95" i="8"/>
  <c r="E75" i="8"/>
  <c r="F72" i="8" s="1"/>
  <c r="E79" i="8"/>
  <c r="D90" i="7"/>
  <c r="D20" i="8" s="1"/>
  <c r="D93" i="7"/>
  <c r="D18" i="9" s="1"/>
  <c r="D33" i="9" s="1"/>
  <c r="E32" i="8"/>
  <c r="E28" i="10"/>
  <c r="F21" i="10"/>
  <c r="F51" i="8"/>
  <c r="F52" i="8" s="1"/>
  <c r="G49" i="8" s="1"/>
  <c r="G51" i="8" s="1"/>
  <c r="G52" i="8" s="1"/>
  <c r="H49" i="8" s="1"/>
  <c r="H51" i="8" s="1"/>
  <c r="H52" i="8" s="1"/>
  <c r="I49" i="8" s="1"/>
  <c r="C51" i="7"/>
  <c r="D53" i="7" s="1"/>
  <c r="I26" i="7"/>
  <c r="D48" i="7"/>
  <c r="D49" i="7" s="1"/>
  <c r="E45" i="7" s="1"/>
  <c r="E46" i="7"/>
  <c r="D42" i="7"/>
  <c r="H41" i="8"/>
  <c r="H42" i="8" s="1"/>
  <c r="I39" i="8" s="1"/>
  <c r="H36" i="8"/>
  <c r="H37" i="8" s="1"/>
  <c r="I34" i="8" s="1"/>
  <c r="G27" i="10"/>
  <c r="H15" i="10"/>
  <c r="H27" i="10" s="1"/>
  <c r="D92" i="7"/>
  <c r="E90" i="7"/>
  <c r="E20" i="8" s="1"/>
  <c r="H12" i="11" l="1"/>
  <c r="H20" i="11" s="1"/>
  <c r="H21" i="11" s="1"/>
  <c r="B17" i="12"/>
  <c r="G12" i="11"/>
  <c r="G20" i="11" s="1"/>
  <c r="G21" i="11" s="1"/>
  <c r="C22" i="11" s="1"/>
  <c r="B16" i="12"/>
  <c r="E13" i="11"/>
  <c r="E34" i="11" s="1"/>
  <c r="E35" i="11" s="1"/>
  <c r="B19" i="12"/>
  <c r="E34" i="7"/>
  <c r="D68" i="8"/>
  <c r="E62" i="8" s="1"/>
  <c r="E66" i="8" s="1"/>
  <c r="E33" i="7"/>
  <c r="F29" i="8"/>
  <c r="F31" i="8" s="1"/>
  <c r="F59" i="8" s="1"/>
  <c r="F46" i="7"/>
  <c r="G46" i="7" s="1"/>
  <c r="H46" i="7" s="1"/>
  <c r="I46" i="7" s="1"/>
  <c r="J46" i="7" s="1"/>
  <c r="D78" i="8"/>
  <c r="D80" i="8" s="1"/>
  <c r="D90" i="8" s="1"/>
  <c r="D92" i="8" s="1"/>
  <c r="E95" i="8"/>
  <c r="F28" i="10"/>
  <c r="G21" i="10"/>
  <c r="E38" i="7"/>
  <c r="E47" i="7"/>
  <c r="E48" i="7"/>
  <c r="C58" i="7"/>
  <c r="D60" i="7" s="1"/>
  <c r="J26" i="7"/>
  <c r="C65" i="7" s="1"/>
  <c r="D67" i="7" s="1"/>
  <c r="D55" i="7"/>
  <c r="D56" i="7" s="1"/>
  <c r="E52" i="7" s="1"/>
  <c r="E53" i="7"/>
  <c r="E18" i="7"/>
  <c r="I46" i="8"/>
  <c r="I47" i="8" s="1"/>
  <c r="J44" i="8" s="1"/>
  <c r="I36" i="8"/>
  <c r="I37" i="8" s="1"/>
  <c r="J34" i="8" s="1"/>
  <c r="I41" i="8"/>
  <c r="I42" i="8" s="1"/>
  <c r="J39" i="8" s="1"/>
  <c r="I56" i="8"/>
  <c r="I57" i="8" s="1"/>
  <c r="J54" i="8" s="1"/>
  <c r="F73" i="8"/>
  <c r="I51" i="8"/>
  <c r="I52" i="8" s="1"/>
  <c r="J49" i="8" s="1"/>
  <c r="D17" i="9"/>
  <c r="F13" i="11" l="1"/>
  <c r="F34" i="11" s="1"/>
  <c r="F35" i="11" s="1"/>
  <c r="B20" i="12"/>
  <c r="F32" i="8"/>
  <c r="G29" i="8" s="1"/>
  <c r="G31" i="8" s="1"/>
  <c r="G59" i="8" s="1"/>
  <c r="E35" i="7"/>
  <c r="F53" i="7"/>
  <c r="G53" i="7" s="1"/>
  <c r="H53" i="7" s="1"/>
  <c r="I53" i="7" s="1"/>
  <c r="J53" i="7" s="1"/>
  <c r="F91" i="8"/>
  <c r="F75" i="8"/>
  <c r="G72" i="8" s="1"/>
  <c r="G73" i="8" s="1"/>
  <c r="F79" i="8"/>
  <c r="E78" i="8"/>
  <c r="E80" i="8" s="1"/>
  <c r="E90" i="8" s="1"/>
  <c r="E68" i="8"/>
  <c r="F62" i="8" s="1"/>
  <c r="G28" i="10"/>
  <c r="H21" i="10"/>
  <c r="H28" i="10" s="1"/>
  <c r="E49" i="7"/>
  <c r="F45" i="7" s="1"/>
  <c r="E60" i="7"/>
  <c r="D62" i="7"/>
  <c r="D63" i="7" s="1"/>
  <c r="E55" i="7"/>
  <c r="E54" i="7"/>
  <c r="E41" i="7"/>
  <c r="E40" i="7"/>
  <c r="E67" i="7"/>
  <c r="D69" i="7"/>
  <c r="D70" i="7" s="1"/>
  <c r="E66" i="7" s="1"/>
  <c r="E21" i="7"/>
  <c r="E20" i="7"/>
  <c r="J51" i="8"/>
  <c r="J52" i="8" s="1"/>
  <c r="J36" i="8"/>
  <c r="J37" i="8" s="1"/>
  <c r="J46" i="8"/>
  <c r="J47" i="8" s="1"/>
  <c r="D26" i="9"/>
  <c r="D30" i="9"/>
  <c r="J56" i="8"/>
  <c r="J57" i="8" s="1"/>
  <c r="J41" i="8"/>
  <c r="J42" i="8" s="1"/>
  <c r="D97" i="8"/>
  <c r="E89" i="8"/>
  <c r="F90" i="7"/>
  <c r="F20" i="8" s="1"/>
  <c r="G17" i="7"/>
  <c r="H13" i="11" l="1"/>
  <c r="H34" i="11" s="1"/>
  <c r="H35" i="11" s="1"/>
  <c r="B22" i="12"/>
  <c r="G13" i="11"/>
  <c r="G34" i="11" s="1"/>
  <c r="G35" i="11" s="1"/>
  <c r="C36" i="11" s="1"/>
  <c r="B21" i="12"/>
  <c r="D76" i="7"/>
  <c r="D77" i="7"/>
  <c r="D85" i="7" s="1"/>
  <c r="D94" i="7" s="1"/>
  <c r="G32" i="8"/>
  <c r="H29" i="8" s="1"/>
  <c r="H31" i="8" s="1"/>
  <c r="H59" i="8" s="1"/>
  <c r="F31" i="7"/>
  <c r="D91" i="7"/>
  <c r="D19" i="9" s="1"/>
  <c r="F67" i="7"/>
  <c r="G67" i="7" s="1"/>
  <c r="H67" i="7" s="1"/>
  <c r="I67" i="7" s="1"/>
  <c r="J67" i="7" s="1"/>
  <c r="F60" i="7"/>
  <c r="G60" i="7" s="1"/>
  <c r="H60" i="7" s="1"/>
  <c r="I60" i="7" s="1"/>
  <c r="J60" i="7" s="1"/>
  <c r="G91" i="8"/>
  <c r="G75" i="8"/>
  <c r="H72" i="8" s="1"/>
  <c r="H73" i="8" s="1"/>
  <c r="G79" i="8"/>
  <c r="E22" i="7"/>
  <c r="F18" i="7" s="1"/>
  <c r="F48" i="7"/>
  <c r="E56" i="7"/>
  <c r="F52" i="7" s="1"/>
  <c r="E42" i="7"/>
  <c r="F38" i="7" s="1"/>
  <c r="E59" i="7"/>
  <c r="E74" i="7" s="1"/>
  <c r="E68" i="7"/>
  <c r="E69" i="7"/>
  <c r="G90" i="7"/>
  <c r="G20" i="8" s="1"/>
  <c r="H17" i="7"/>
  <c r="D56" i="9"/>
  <c r="D23" i="8" s="1"/>
  <c r="D83" i="8" s="1"/>
  <c r="D34" i="9"/>
  <c r="D21" i="9"/>
  <c r="D41" i="9" s="1"/>
  <c r="E92" i="8"/>
  <c r="F89" i="8" s="1"/>
  <c r="E96" i="8"/>
  <c r="H32" i="8" l="1"/>
  <c r="I29" i="8" s="1"/>
  <c r="I31" i="8" s="1"/>
  <c r="I59" i="8" s="1"/>
  <c r="F34" i="7"/>
  <c r="F33" i="7"/>
  <c r="H91" i="8"/>
  <c r="H75" i="8"/>
  <c r="I72" i="8" s="1"/>
  <c r="I73" i="8" s="1"/>
  <c r="H79" i="8"/>
  <c r="F95" i="8"/>
  <c r="F47" i="7"/>
  <c r="F49" i="7" s="1"/>
  <c r="G45" i="7" s="1"/>
  <c r="G48" i="7" s="1"/>
  <c r="D21" i="8"/>
  <c r="D84" i="8" s="1"/>
  <c r="E61" i="7"/>
  <c r="E75" i="7" s="1"/>
  <c r="E62" i="7"/>
  <c r="E76" i="7" s="1"/>
  <c r="E82" i="7"/>
  <c r="E70" i="7"/>
  <c r="F66" i="7" s="1"/>
  <c r="E20" i="9"/>
  <c r="E97" i="8"/>
  <c r="H90" i="7"/>
  <c r="H20" i="8" s="1"/>
  <c r="I17" i="7"/>
  <c r="E92" i="7" l="1"/>
  <c r="I32" i="8"/>
  <c r="J29" i="8" s="1"/>
  <c r="J31" i="8" s="1"/>
  <c r="J59" i="8" s="1"/>
  <c r="F35" i="7"/>
  <c r="E84" i="7"/>
  <c r="E91" i="7" s="1"/>
  <c r="E83" i="7"/>
  <c r="E93" i="7" s="1"/>
  <c r="E18" i="9" s="1"/>
  <c r="E33" i="9" s="1"/>
  <c r="D85" i="8"/>
  <c r="D98" i="8" s="1"/>
  <c r="I91" i="8"/>
  <c r="I75" i="8"/>
  <c r="J72" i="8" s="1"/>
  <c r="J73" i="8" s="1"/>
  <c r="I79" i="8"/>
  <c r="F66" i="8"/>
  <c r="G47" i="7"/>
  <c r="G49" i="7" s="1"/>
  <c r="H45" i="7" s="1"/>
  <c r="H48" i="7" s="1"/>
  <c r="E63" i="7"/>
  <c r="E77" i="7" s="1"/>
  <c r="F55" i="7"/>
  <c r="F54" i="7"/>
  <c r="E17" i="9"/>
  <c r="E26" i="9" s="1"/>
  <c r="E27" i="9" s="1"/>
  <c r="E58" i="9" s="1"/>
  <c r="E22" i="8" s="1"/>
  <c r="I90" i="7"/>
  <c r="I20" i="8" s="1"/>
  <c r="J17" i="7"/>
  <c r="J90" i="7" s="1"/>
  <c r="J20" i="8" s="1"/>
  <c r="E21" i="9"/>
  <c r="E41" i="9" s="1"/>
  <c r="J32" i="8" l="1"/>
  <c r="G31" i="7"/>
  <c r="E21" i="8"/>
  <c r="E84" i="8" s="1"/>
  <c r="E19" i="9"/>
  <c r="E85" i="7"/>
  <c r="E86" i="7" s="1"/>
  <c r="F59" i="7"/>
  <c r="F74" i="7" s="1"/>
  <c r="J91" i="8"/>
  <c r="J75" i="8"/>
  <c r="J79" i="8"/>
  <c r="F68" i="8"/>
  <c r="G62" i="8" s="1"/>
  <c r="G66" i="8" s="1"/>
  <c r="F78" i="8"/>
  <c r="F80" i="8" s="1"/>
  <c r="F90" i="8" s="1"/>
  <c r="G95" i="8"/>
  <c r="D22" i="9"/>
  <c r="E32" i="9"/>
  <c r="F56" i="7"/>
  <c r="G52" i="7" s="1"/>
  <c r="G54" i="7" s="1"/>
  <c r="F68" i="7"/>
  <c r="H47" i="7"/>
  <c r="H49" i="7" s="1"/>
  <c r="I45" i="7" s="1"/>
  <c r="I47" i="7" s="1"/>
  <c r="E30" i="9"/>
  <c r="D42" i="9" l="1"/>
  <c r="D43" i="9" s="1"/>
  <c r="D44" i="9" s="1"/>
  <c r="D45" i="9" s="1"/>
  <c r="E94" i="7"/>
  <c r="G34" i="7"/>
  <c r="G33" i="7"/>
  <c r="G68" i="8"/>
  <c r="H62" i="8" s="1"/>
  <c r="H66" i="8" s="1"/>
  <c r="G78" i="8"/>
  <c r="G80" i="8" s="1"/>
  <c r="G90" i="8" s="1"/>
  <c r="H95" i="8"/>
  <c r="E56" i="9"/>
  <c r="E23" i="8" s="1"/>
  <c r="E83" i="8" s="1"/>
  <c r="I48" i="7"/>
  <c r="I49" i="7" s="1"/>
  <c r="J45" i="7" s="1"/>
  <c r="J48" i="7" s="1"/>
  <c r="G55" i="7"/>
  <c r="G56" i="7" s="1"/>
  <c r="H52" i="7" s="1"/>
  <c r="H55" i="7" s="1"/>
  <c r="F69" i="7"/>
  <c r="F70" i="7" s="1"/>
  <c r="G66" i="7" s="1"/>
  <c r="G68" i="7" s="1"/>
  <c r="F40" i="7"/>
  <c r="F41" i="7"/>
  <c r="E34" i="9"/>
  <c r="F21" i="7"/>
  <c r="F20" i="7"/>
  <c r="F92" i="8"/>
  <c r="F96" i="8"/>
  <c r="G35" i="7" l="1"/>
  <c r="E85" i="8"/>
  <c r="E98" i="8" s="1"/>
  <c r="E22" i="9" s="1"/>
  <c r="E42" i="9" s="1"/>
  <c r="E43" i="9" s="1"/>
  <c r="D46" i="9"/>
  <c r="D47" i="9" s="1"/>
  <c r="I95" i="8"/>
  <c r="H78" i="8"/>
  <c r="H80" i="8" s="1"/>
  <c r="H90" i="8" s="1"/>
  <c r="F22" i="7"/>
  <c r="F42" i="7"/>
  <c r="J47" i="7"/>
  <c r="J49" i="7" s="1"/>
  <c r="H54" i="7"/>
  <c r="H56" i="7" s="1"/>
  <c r="I52" i="7" s="1"/>
  <c r="G69" i="7"/>
  <c r="G70" i="7" s="1"/>
  <c r="H66" i="7" s="1"/>
  <c r="F97" i="8"/>
  <c r="G89" i="8"/>
  <c r="H68" i="8"/>
  <c r="I62" i="8" s="1"/>
  <c r="F20" i="9"/>
  <c r="H31" i="7" l="1"/>
  <c r="G38" i="7"/>
  <c r="E44" i="9"/>
  <c r="E45" i="9" s="1"/>
  <c r="E46" i="9" s="1"/>
  <c r="E47" i="9" s="1"/>
  <c r="F61" i="7"/>
  <c r="F75" i="7" s="1"/>
  <c r="I55" i="7"/>
  <c r="I54" i="7"/>
  <c r="H68" i="7"/>
  <c r="H69" i="7"/>
  <c r="G96" i="8"/>
  <c r="G92" i="8"/>
  <c r="I66" i="8"/>
  <c r="G18" i="7"/>
  <c r="F21" i="9"/>
  <c r="F41" i="9" s="1"/>
  <c r="G41" i="7" l="1"/>
  <c r="H34" i="7"/>
  <c r="H33" i="7"/>
  <c r="G40" i="7"/>
  <c r="I78" i="8"/>
  <c r="I80" i="8" s="1"/>
  <c r="I90" i="8" s="1"/>
  <c r="J95" i="8"/>
  <c r="F82" i="7"/>
  <c r="F92" i="7" s="1"/>
  <c r="F62" i="7"/>
  <c r="F76" i="7" s="1"/>
  <c r="I56" i="7"/>
  <c r="J52" i="7" s="1"/>
  <c r="J54" i="7" s="1"/>
  <c r="H70" i="7"/>
  <c r="I66" i="7" s="1"/>
  <c r="F83" i="7"/>
  <c r="F93" i="7" s="1"/>
  <c r="G20" i="9"/>
  <c r="G20" i="7"/>
  <c r="G21" i="7"/>
  <c r="I68" i="8"/>
  <c r="J62" i="8" s="1"/>
  <c r="H89" i="8"/>
  <c r="G97" i="8"/>
  <c r="G42" i="7" l="1"/>
  <c r="H35" i="7"/>
  <c r="F84" i="7"/>
  <c r="F91" i="7" s="1"/>
  <c r="G22" i="7"/>
  <c r="F63" i="7"/>
  <c r="F77" i="7" s="1"/>
  <c r="F17" i="9"/>
  <c r="F26" i="9" s="1"/>
  <c r="F27" i="9" s="1"/>
  <c r="F58" i="9" s="1"/>
  <c r="J55" i="7"/>
  <c r="J56" i="7" s="1"/>
  <c r="I69" i="7"/>
  <c r="I68" i="7"/>
  <c r="F18" i="9"/>
  <c r="F33" i="9" s="1"/>
  <c r="H92" i="8"/>
  <c r="H96" i="8"/>
  <c r="G21" i="9"/>
  <c r="G41" i="9" s="1"/>
  <c r="J66" i="8"/>
  <c r="F22" i="8" l="1"/>
  <c r="I31" i="7"/>
  <c r="H38" i="7"/>
  <c r="F19" i="9"/>
  <c r="F21" i="8"/>
  <c r="F84" i="8" s="1"/>
  <c r="G59" i="7"/>
  <c r="G74" i="7" s="1"/>
  <c r="F85" i="7"/>
  <c r="J78" i="8"/>
  <c r="J80" i="8" s="1"/>
  <c r="J90" i="8" s="1"/>
  <c r="F32" i="9"/>
  <c r="F30" i="9"/>
  <c r="I70" i="7"/>
  <c r="J66" i="7" s="1"/>
  <c r="J69" i="7" s="1"/>
  <c r="J68" i="8"/>
  <c r="H20" i="9"/>
  <c r="H18" i="7"/>
  <c r="I89" i="8"/>
  <c r="H97" i="8"/>
  <c r="F86" i="7" l="1"/>
  <c r="F94" i="7"/>
  <c r="G82" i="7"/>
  <c r="G92" i="7" s="1"/>
  <c r="H40" i="7"/>
  <c r="H41" i="7"/>
  <c r="I33" i="7"/>
  <c r="I34" i="7"/>
  <c r="G61" i="7"/>
  <c r="G75" i="7" s="1"/>
  <c r="G62" i="7"/>
  <c r="G76" i="7" s="1"/>
  <c r="F56" i="9"/>
  <c r="F23" i="8" s="1"/>
  <c r="F83" i="8" s="1"/>
  <c r="F34" i="9"/>
  <c r="J68" i="7"/>
  <c r="J70" i="7" s="1"/>
  <c r="H21" i="9"/>
  <c r="H41" i="9" s="1"/>
  <c r="H21" i="7"/>
  <c r="H20" i="7"/>
  <c r="I96" i="8"/>
  <c r="I92" i="8"/>
  <c r="G17" i="9" l="1"/>
  <c r="G26" i="9" s="1"/>
  <c r="G27" i="9" s="1"/>
  <c r="G58" i="9" s="1"/>
  <c r="G84" i="7"/>
  <c r="G91" i="7" s="1"/>
  <c r="I35" i="7"/>
  <c r="G83" i="7"/>
  <c r="G93" i="7" s="1"/>
  <c r="H42" i="7"/>
  <c r="G63" i="7"/>
  <c r="G77" i="7" s="1"/>
  <c r="F85" i="8"/>
  <c r="F98" i="8" s="1"/>
  <c r="H22" i="7"/>
  <c r="I18" i="7" s="1"/>
  <c r="I97" i="8"/>
  <c r="J89" i="8"/>
  <c r="I20" i="9"/>
  <c r="G30" i="9" l="1"/>
  <c r="F22" i="9"/>
  <c r="F42" i="9" s="1"/>
  <c r="F43" i="9" s="1"/>
  <c r="G22" i="8"/>
  <c r="G18" i="9"/>
  <c r="G33" i="9" s="1"/>
  <c r="G32" i="9"/>
  <c r="G19" i="9"/>
  <c r="G21" i="8"/>
  <c r="G84" i="8" s="1"/>
  <c r="I38" i="7"/>
  <c r="G85" i="7"/>
  <c r="J31" i="7"/>
  <c r="H59" i="7"/>
  <c r="H74" i="7" s="1"/>
  <c r="I21" i="9"/>
  <c r="I41" i="9" s="1"/>
  <c r="I20" i="7"/>
  <c r="I21" i="7"/>
  <c r="J92" i="8"/>
  <c r="J97" i="8" s="1"/>
  <c r="J96" i="8"/>
  <c r="F44" i="9" l="1"/>
  <c r="F45" i="9" s="1"/>
  <c r="F51" i="9" s="1"/>
  <c r="F52" i="9" s="1"/>
  <c r="G56" i="9"/>
  <c r="G23" i="8" s="1"/>
  <c r="G83" i="8" s="1"/>
  <c r="H62" i="7"/>
  <c r="H82" i="7"/>
  <c r="H92" i="7" s="1"/>
  <c r="G34" i="9"/>
  <c r="G86" i="7"/>
  <c r="G94" i="7"/>
  <c r="J34" i="7"/>
  <c r="J33" i="7"/>
  <c r="I41" i="7"/>
  <c r="I40" i="7"/>
  <c r="H61" i="7"/>
  <c r="H75" i="7" s="1"/>
  <c r="I22" i="7"/>
  <c r="J21" i="9"/>
  <c r="J20" i="9"/>
  <c r="F46" i="9" l="1"/>
  <c r="F47" i="9" s="1"/>
  <c r="H76" i="7"/>
  <c r="H84" i="7" s="1"/>
  <c r="H91" i="7" s="1"/>
  <c r="H63" i="7"/>
  <c r="H77" i="7" s="1"/>
  <c r="H85" i="7" s="1"/>
  <c r="H94" i="7" s="1"/>
  <c r="H17" i="9"/>
  <c r="H30" i="9" s="1"/>
  <c r="H56" i="9" s="1"/>
  <c r="H23" i="8" s="1"/>
  <c r="I42" i="7"/>
  <c r="H83" i="7"/>
  <c r="H93" i="7" s="1"/>
  <c r="J35" i="7"/>
  <c r="G85" i="8"/>
  <c r="G98" i="8" s="1"/>
  <c r="J41" i="9"/>
  <c r="J18" i="7"/>
  <c r="I59" i="7" l="1"/>
  <c r="I74" i="7" s="1"/>
  <c r="I82" i="7" s="1"/>
  <c r="I92" i="7" s="1"/>
  <c r="H21" i="8"/>
  <c r="H84" i="8" s="1"/>
  <c r="H19" i="9"/>
  <c r="J38" i="7"/>
  <c r="G22" i="9"/>
  <c r="G42" i="9" s="1"/>
  <c r="G43" i="9" s="1"/>
  <c r="H18" i="9"/>
  <c r="H33" i="9" s="1"/>
  <c r="H26" i="9"/>
  <c r="H27" i="9" s="1"/>
  <c r="H58" i="9" s="1"/>
  <c r="H86" i="7"/>
  <c r="J21" i="7"/>
  <c r="J20" i="7"/>
  <c r="G44" i="9" l="1"/>
  <c r="G45" i="9" s="1"/>
  <c r="G46" i="9" s="1"/>
  <c r="G47" i="9" s="1"/>
  <c r="I62" i="7"/>
  <c r="I76" i="7" s="1"/>
  <c r="I84" i="7" s="1"/>
  <c r="I91" i="7" s="1"/>
  <c r="I61" i="7"/>
  <c r="I75" i="7" s="1"/>
  <c r="I83" i="7" s="1"/>
  <c r="I93" i="7" s="1"/>
  <c r="J41" i="7"/>
  <c r="J40" i="7"/>
  <c r="H32" i="9"/>
  <c r="H34" i="9" s="1"/>
  <c r="H22" i="8"/>
  <c r="H83" i="8" s="1"/>
  <c r="J22" i="7"/>
  <c r="I17" i="9"/>
  <c r="H85" i="8" l="1"/>
  <c r="H98" i="8" s="1"/>
  <c r="H22" i="9" s="1"/>
  <c r="H42" i="9" s="1"/>
  <c r="H43" i="9" s="1"/>
  <c r="I63" i="7"/>
  <c r="I77" i="7" s="1"/>
  <c r="I85" i="7" s="1"/>
  <c r="J42" i="7"/>
  <c r="I18" i="9"/>
  <c r="I33" i="9" s="1"/>
  <c r="I19" i="9"/>
  <c r="I21" i="8"/>
  <c r="I84" i="8" s="1"/>
  <c r="G51" i="9"/>
  <c r="G52" i="9" s="1"/>
  <c r="I30" i="9"/>
  <c r="I26" i="9"/>
  <c r="I27" i="9" s="1"/>
  <c r="I58" i="9" s="1"/>
  <c r="H44" i="9" l="1"/>
  <c r="H45" i="9" s="1"/>
  <c r="H46" i="9" s="1"/>
  <c r="H47" i="9" s="1"/>
  <c r="J59" i="7"/>
  <c r="J74" i="7" s="1"/>
  <c r="J82" i="7" s="1"/>
  <c r="J92" i="7" s="1"/>
  <c r="I86" i="7"/>
  <c r="I94" i="7"/>
  <c r="I22" i="8"/>
  <c r="I56" i="9"/>
  <c r="I23" i="8" s="1"/>
  <c r="I32" i="9"/>
  <c r="I34" i="9" s="1"/>
  <c r="I83" i="8" l="1"/>
  <c r="H51" i="9"/>
  <c r="H52" i="9" s="1"/>
  <c r="J62" i="7"/>
  <c r="J76" i="7" s="1"/>
  <c r="J84" i="7" s="1"/>
  <c r="J91" i="7" s="1"/>
  <c r="J61" i="7"/>
  <c r="J75" i="7" s="1"/>
  <c r="J83" i="7" s="1"/>
  <c r="J93" i="7" s="1"/>
  <c r="J17" i="9"/>
  <c r="J26" i="9" s="1"/>
  <c r="J27" i="9" s="1"/>
  <c r="J58" i="9" s="1"/>
  <c r="J21" i="8" l="1"/>
  <c r="J84" i="8" s="1"/>
  <c r="J19" i="9"/>
  <c r="J63" i="7"/>
  <c r="J77" i="7" s="1"/>
  <c r="J85" i="7" s="1"/>
  <c r="J30" i="9"/>
  <c r="J32" i="9"/>
  <c r="J22" i="8"/>
  <c r="J18" i="9"/>
  <c r="J33" i="9" s="1"/>
  <c r="I85" i="8"/>
  <c r="I98" i="8" s="1"/>
  <c r="J56" i="9" l="1"/>
  <c r="J23" i="8" s="1"/>
  <c r="J83" i="8" s="1"/>
  <c r="J34" i="9"/>
  <c r="J86" i="7"/>
  <c r="J94" i="7"/>
  <c r="I22" i="9"/>
  <c r="I42" i="9" s="1"/>
  <c r="I43" i="9" s="1"/>
  <c r="I44" i="9" l="1"/>
  <c r="I45" i="9" s="1"/>
  <c r="I46" i="9" s="1"/>
  <c r="I47" i="9" s="1"/>
  <c r="J85" i="8"/>
  <c r="J98" i="8" s="1"/>
  <c r="J22" i="9" s="1"/>
  <c r="J42" i="9" s="1"/>
  <c r="J43" i="9" s="1"/>
  <c r="I51" i="9" l="1"/>
  <c r="I52" i="9" s="1"/>
  <c r="J44" i="9"/>
  <c r="J45" i="9" s="1"/>
  <c r="J46" i="9" s="1"/>
  <c r="J47" i="9" s="1"/>
  <c r="J51" i="9" l="1"/>
  <c r="J52" i="9" s="1"/>
  <c r="C53" i="9" s="1"/>
  <c r="C57" i="9" s="1"/>
  <c r="B10" i="12" s="1"/>
  <c r="B27" i="12" s="1"/>
  <c r="C11" i="11" l="1"/>
  <c r="C31" i="11" s="1"/>
  <c r="C33" i="11" s="1"/>
  <c r="C17" i="11" l="1"/>
  <c r="C19" i="11" s="1"/>
  <c r="C23" i="11" s="1"/>
  <c r="E24" i="11" s="1"/>
  <c r="E26" i="11" s="1"/>
  <c r="G24" i="11" l="1"/>
  <c r="G26" i="11" s="1"/>
  <c r="D24" i="11"/>
  <c r="D26" i="11" s="1"/>
  <c r="E25" i="11"/>
  <c r="E48" i="11" s="1"/>
  <c r="F24" i="11"/>
  <c r="F26" i="11" s="1"/>
  <c r="H24" i="11"/>
  <c r="H26" i="11" s="1"/>
  <c r="D25" i="11"/>
  <c r="G25" i="11"/>
  <c r="G48" i="11" s="1"/>
  <c r="F25" i="11"/>
  <c r="F48" i="11" s="1"/>
  <c r="H25" i="11" l="1"/>
  <c r="H48" i="11" s="1"/>
  <c r="D49" i="11"/>
  <c r="B11" i="12" s="1"/>
  <c r="D48" i="11"/>
  <c r="C37" i="11"/>
  <c r="G38" i="11" s="1"/>
  <c r="C27" i="11"/>
  <c r="C28" i="11" s="1"/>
  <c r="H38" i="11" l="1"/>
  <c r="H40" i="11" s="1"/>
  <c r="F38" i="11"/>
  <c r="F40" i="11" s="1"/>
  <c r="D38" i="11"/>
  <c r="D39" i="11" s="1"/>
  <c r="E38" i="11"/>
  <c r="E39" i="11" s="1"/>
  <c r="G39" i="11"/>
  <c r="G40" i="11"/>
  <c r="F39" i="11" l="1"/>
  <c r="E40" i="11"/>
  <c r="D40" i="11"/>
  <c r="H39" i="11"/>
  <c r="D50" i="11"/>
  <c r="B12" i="12" s="1"/>
  <c r="C41" i="11" l="1"/>
  <c r="C42" i="11" s="1"/>
</calcChain>
</file>

<file path=xl/comments1.xml><?xml version="1.0" encoding="utf-8"?>
<comments xmlns="http://schemas.openxmlformats.org/spreadsheetml/2006/main">
  <authors>
    <author>Paul Ware</author>
  </authors>
  <commentList>
    <comment ref="A44" authorId="0">
      <text>
        <r>
          <rPr>
            <b/>
            <sz val="8"/>
            <color indexed="81"/>
            <rFont val="Tahoma"/>
            <family val="2"/>
          </rPr>
          <t>Paul Ware:</t>
        </r>
        <r>
          <rPr>
            <sz val="8"/>
            <color indexed="81"/>
            <rFont val="Tahoma"/>
            <family val="2"/>
          </rPr>
          <t xml:space="preserve">
Tax losses are not expected and are therefore not explicitly modelled. However if tax losses were to occur, then the Regulatory tax allowance calculated in the row above would be negative. This row would then take the error value #N/A which would propagate through the calculations to the results, thus providing an alert that tax losses had been calculated.</t>
        </r>
      </text>
    </comment>
  </commentList>
</comments>
</file>

<file path=xl/sharedStrings.xml><?xml version="1.0" encoding="utf-8"?>
<sst xmlns="http://schemas.openxmlformats.org/spreadsheetml/2006/main" count="1287" uniqueCount="506">
  <si>
    <t>Description</t>
  </si>
  <si>
    <t>Inputs</t>
  </si>
  <si>
    <t>Calculations</t>
  </si>
  <si>
    <t>Non business-specific single inputs</t>
  </si>
  <si>
    <t>Leverage</t>
  </si>
  <si>
    <t xml:space="preserve">Alpine Energy </t>
  </si>
  <si>
    <t>Aurora Energy</t>
  </si>
  <si>
    <t xml:space="preserve">Centralines </t>
  </si>
  <si>
    <t xml:space="preserve">Eastland </t>
  </si>
  <si>
    <t>Electricity Ashburton</t>
  </si>
  <si>
    <t>Electricity Invercargill</t>
  </si>
  <si>
    <t xml:space="preserve">Horizon Energy </t>
  </si>
  <si>
    <t xml:space="preserve">Nelson Electricity </t>
  </si>
  <si>
    <t xml:space="preserve">Network Tasman </t>
  </si>
  <si>
    <t xml:space="preserve">OtagoNet </t>
  </si>
  <si>
    <t xml:space="preserve">Powerco </t>
  </si>
  <si>
    <t>The Lines Company</t>
  </si>
  <si>
    <t xml:space="preserve">Top Energy </t>
  </si>
  <si>
    <t xml:space="preserve">Unison </t>
  </si>
  <si>
    <t xml:space="preserve">Vector </t>
  </si>
  <si>
    <t xml:space="preserve">Wellington Electricity </t>
  </si>
  <si>
    <t>Pass-through costs</t>
  </si>
  <si>
    <t>Recoverable costs</t>
  </si>
  <si>
    <t>Opening RAB</t>
  </si>
  <si>
    <t>Discretionary discounts &amp;  rebates</t>
  </si>
  <si>
    <t>Tax Depreciation</t>
  </si>
  <si>
    <t>Misc</t>
  </si>
  <si>
    <t>Tax rate</t>
  </si>
  <si>
    <t>Remaining asset life of existing assets</t>
  </si>
  <si>
    <t>Commissioned Assets</t>
  </si>
  <si>
    <t>Disposed assets</t>
  </si>
  <si>
    <t>Revaluation of existing assets</t>
  </si>
  <si>
    <t>Depreciation of existing assets</t>
  </si>
  <si>
    <t>Closing RAB value of existing assets</t>
  </si>
  <si>
    <t>Revaluation</t>
  </si>
  <si>
    <t>Adjusted depreciation</t>
  </si>
  <si>
    <t>Amortisation of Initial Differences in Asset Values</t>
  </si>
  <si>
    <t>Deductions for regulatory tax purposes</t>
  </si>
  <si>
    <t>Notional Deductible Interest</t>
  </si>
  <si>
    <t>Amortisation of Revaluations</t>
  </si>
  <si>
    <t>Regulatory tax adjustments</t>
  </si>
  <si>
    <t>PV of total costs to recover</t>
  </si>
  <si>
    <t>Remaining life of newly commissioned assets</t>
  </si>
  <si>
    <t>years</t>
  </si>
  <si>
    <t>Year sequence number</t>
  </si>
  <si>
    <t>Closing RAB value of existing assets, adjusted deprec'n</t>
  </si>
  <si>
    <t>Total adjusted depreciation of commissioned assets</t>
  </si>
  <si>
    <t>Adjusted depn of existing assets</t>
  </si>
  <si>
    <t>Opening RAB value of existing assets, adjusted depn</t>
  </si>
  <si>
    <t>Depreciation of commissioned assets</t>
  </si>
  <si>
    <r>
      <t>TF</t>
    </r>
    <r>
      <rPr>
        <vertAlign val="subscript"/>
        <sz val="11"/>
        <color theme="1"/>
        <rFont val="Calibri"/>
        <family val="2"/>
        <scheme val="minor"/>
      </rPr>
      <t>rev</t>
    </r>
  </si>
  <si>
    <t>Days from revenue date to year-end</t>
  </si>
  <si>
    <t>Days from mid-year to year-end</t>
  </si>
  <si>
    <t>i.e. mid-year</t>
  </si>
  <si>
    <t>Asset disposal date</t>
  </si>
  <si>
    <t>Interest date</t>
  </si>
  <si>
    <t>asset commissioning date</t>
  </si>
  <si>
    <t>tax date</t>
  </si>
  <si>
    <t>Revenue date</t>
  </si>
  <si>
    <t>Mid-year date</t>
  </si>
  <si>
    <t>Days in a year</t>
  </si>
  <si>
    <t>Year-end date</t>
  </si>
  <si>
    <t>Intra-year timing</t>
  </si>
  <si>
    <t>Term Credit Spread Differential Allowance</t>
  </si>
  <si>
    <t>Present value of indexed revenues</t>
  </si>
  <si>
    <t>Indexed amount of revenue</t>
  </si>
  <si>
    <t>Business-specific data</t>
  </si>
  <si>
    <t>Value of commissioned assets</t>
  </si>
  <si>
    <t>PV of the equivalent single amount</t>
  </si>
  <si>
    <t>Dates of receipt of revenues</t>
  </si>
  <si>
    <t>Present value of indexed revenues for each year</t>
  </si>
  <si>
    <t>Opening investment value</t>
  </si>
  <si>
    <t>Return of capital</t>
  </si>
  <si>
    <t>Opening RAB value of existing assets</t>
  </si>
  <si>
    <t>TCSD Allowance</t>
  </si>
  <si>
    <t>Equivalent single cash flow</t>
  </si>
  <si>
    <t>receiving 12 equal revenue amounts on the 20th of the month following the provision of service.</t>
  </si>
  <si>
    <t>PV as at 31/3/12 of the series of unit amounts</t>
  </si>
  <si>
    <t>Other regulated income</t>
  </si>
  <si>
    <t>TF for mid-year cash flows</t>
  </si>
  <si>
    <t>Depreciation temp diff for deferred tax</t>
  </si>
  <si>
    <t>Closing regulatory tax asset value</t>
  </si>
  <si>
    <t>Revaluation rate</t>
  </si>
  <si>
    <t>Error check for PV equivalence (should = 0)</t>
  </si>
  <si>
    <t>BBAR before tax in year-end terms, i.e. Rev * TfFrev</t>
  </si>
  <si>
    <t>PV of BBAR before tax for each year</t>
  </si>
  <si>
    <t>AR before tax in year-end terms in each year</t>
  </si>
  <si>
    <t>AR before tax in revenue-date terms in each year</t>
  </si>
  <si>
    <t>PV of AR before tax for each year</t>
  </si>
  <si>
    <t>Company tax rate</t>
  </si>
  <si>
    <t>Opening RAB of commissioned assets</t>
  </si>
  <si>
    <t>Revaluation of commissioned assets</t>
  </si>
  <si>
    <t>Closing RAB of commissioned assets</t>
  </si>
  <si>
    <t>Opening Deferred Tax</t>
  </si>
  <si>
    <t>Closing Deferred Tax</t>
  </si>
  <si>
    <t>Total depreciation</t>
  </si>
  <si>
    <t>Total revaluation</t>
  </si>
  <si>
    <t>Aggregagte opening RAB value</t>
  </si>
  <si>
    <t>Aggregate closing RAB value</t>
  </si>
  <si>
    <t>Average DV rate</t>
  </si>
  <si>
    <t>Nominal growth rate in disposed assets</t>
  </si>
  <si>
    <t>Asset base scaling factor</t>
  </si>
  <si>
    <t>Regulatory tax allowance</t>
  </si>
  <si>
    <t>Nominal growth rate in other income</t>
  </si>
  <si>
    <t>Opening regulatory tax asset value</t>
  </si>
  <si>
    <t>Industry-wide X factor</t>
  </si>
  <si>
    <t>BBAR before tax in revenue date terms, calculaton not referencing tax</t>
  </si>
  <si>
    <t>BBAR before tax in year-end terms, direct simple calculaton</t>
  </si>
  <si>
    <t>BBAR before tax in revenue date terms</t>
  </si>
  <si>
    <t>Difference between the two BBAR calculations (should = 0)</t>
  </si>
  <si>
    <t>Number of years to discount the year-end  values to start of the present value period</t>
  </si>
  <si>
    <t>Monthly cash flows</t>
  </si>
  <si>
    <t>Regulatory tax allowance before considering possibility of tax losses</t>
  </si>
  <si>
    <t>Check value that closing value is as expected. Should = 0</t>
  </si>
  <si>
    <t>Operating expenditure</t>
  </si>
  <si>
    <t>Operating expenditure allowance</t>
  </si>
  <si>
    <t>2013/14</t>
  </si>
  <si>
    <t>2014/15</t>
  </si>
  <si>
    <t>Tax allowance based on price path revenue, deferred tax approach</t>
  </si>
  <si>
    <t>Return on capital</t>
  </si>
  <si>
    <t>AR before tax in revenue-date terms in each year prior to 2012/13</t>
  </si>
  <si>
    <t>Constant price revenue growth</t>
  </si>
  <si>
    <t>PV of AR before tax for 2013/14 and 2014/15</t>
  </si>
  <si>
    <t>PV of AR in 2013/14 &amp; 2014/15 for alt X</t>
  </si>
  <si>
    <t>PV of AR before tax for each year, year-end terms</t>
  </si>
  <si>
    <t>Opening RAB, adjusted depn, assets comm. in 2009/10</t>
  </si>
  <si>
    <t>Opening RAB, adjusted depn, assets comm. in 2010/11</t>
  </si>
  <si>
    <t>Opening RAB, adjusted depn, assets comm. in 2011/12</t>
  </si>
  <si>
    <t>Opening RAB, adjusted depn, assets comm. in 2012/13</t>
  </si>
  <si>
    <t>Opening RAB, adjusted depn, assets comm. in 2013/14</t>
  </si>
  <si>
    <t>Opening RAB, adjusted depn, assets comm. in 2014/15</t>
  </si>
  <si>
    <t>Years of remaing life, assets comm in 2009/10</t>
  </si>
  <si>
    <t>Years of remaing life, assets comm in 2010/11</t>
  </si>
  <si>
    <t>Years of remaing life, assets comm in 2011/12</t>
  </si>
  <si>
    <t>Years of remaing life, assets comm in 2012/13</t>
  </si>
  <si>
    <t>Years of remaing life, assets comm in 2013/14</t>
  </si>
  <si>
    <t>Years of remaing life, assets comm in 2014/15</t>
  </si>
  <si>
    <t>Adjusted depreciation, assets comm. in 2009/10</t>
  </si>
  <si>
    <t>Adjusted depreciation, assets comm. in 2010/11</t>
  </si>
  <si>
    <t>Adjusted depreciation, assets comm. in 2011/12</t>
  </si>
  <si>
    <t>Adjusted depreciation, assets comm. in 2012/13</t>
  </si>
  <si>
    <t>Adjusted depreciation, assets comm. in 2013/14</t>
  </si>
  <si>
    <t>Adjusted depreciation, assets comm. in 2014/15</t>
  </si>
  <si>
    <t>Closing RAB, adjusted depn, assets comm. in 2009/10</t>
  </si>
  <si>
    <t>Closing RAB, adjusted depn, assets comm. in 2010/11</t>
  </si>
  <si>
    <t>Closing RAB, adjusted depn, assets comm. in 2011/12</t>
  </si>
  <si>
    <t>Closing RAB, adjusted depn, assets comm. in 2012/13</t>
  </si>
  <si>
    <t>Closing RAB, adjusted depn, assets comm. in 2013/14</t>
  </si>
  <si>
    <t>Closing RAB, adjusted depn, assets comm. in 2014/15</t>
  </si>
  <si>
    <t>Opening RAB, assets commissioned in 2009/10</t>
  </si>
  <si>
    <t>Opening RAB, assets commissioned in 2010/11</t>
  </si>
  <si>
    <t>Opening RAB, assets commissioned in 2011/12</t>
  </si>
  <si>
    <t>Opening RAB, assets commissioned in 2012/13</t>
  </si>
  <si>
    <t>Opening RAB, assets commissioned in 2013/14</t>
  </si>
  <si>
    <t>Opening RAB, assets commissioned in 2014/15</t>
  </si>
  <si>
    <t>Revaluation of assets commissioned in 2009/10</t>
  </si>
  <si>
    <t>Revaluation of assets commissioned in 2010/11</t>
  </si>
  <si>
    <t>Revaluation of assets commissioned in 2011/12</t>
  </si>
  <si>
    <t>Revaluation of assets commissioned in 2012/13</t>
  </si>
  <si>
    <t>Revaluation of assets commissioned in 2013/14</t>
  </si>
  <si>
    <t>Revaluation of assets commissioned in 2014/15</t>
  </si>
  <si>
    <t>Depreciation of assets commissioned in 2009/10</t>
  </si>
  <si>
    <t>Depreciation of assets commissioned in 2010/11</t>
  </si>
  <si>
    <t>Depreciation of assets commissioned in 2011/12</t>
  </si>
  <si>
    <t>Depreciation of assets commissioned in 2012/13</t>
  </si>
  <si>
    <t>Depreciation of assets commissioned in 2013/14</t>
  </si>
  <si>
    <t>Depreciation of assets commissioned in 2014/15</t>
  </si>
  <si>
    <t>Closing RAB of assets commissioned in 2009/10</t>
  </si>
  <si>
    <t>Closing RAB of assets commissioned in 2010/11</t>
  </si>
  <si>
    <t>Closing RAB of assets commissioned in 2011/12</t>
  </si>
  <si>
    <t>Closing RAB of assets commissioned in 2012/13</t>
  </si>
  <si>
    <t>Closing RAB of assets commissioned in 2013/14</t>
  </si>
  <si>
    <t>Closing RAB of assets commissioned in 2014/15</t>
  </si>
  <si>
    <t>Allowable notional revenue 2012/13</t>
  </si>
  <si>
    <t>Pass-through costs 2012/13</t>
  </si>
  <si>
    <t>Pass through costs, 2012/13</t>
  </si>
  <si>
    <t>Lost assets</t>
  </si>
  <si>
    <t>2009/10 lost assets</t>
  </si>
  <si>
    <t>2009/10 found assets</t>
  </si>
  <si>
    <t>Assumed pass through costs</t>
  </si>
  <si>
    <t>Cap on growth of allowable notional revenue</t>
  </si>
  <si>
    <t>X value applied</t>
  </si>
  <si>
    <t>Disclosed allowable notional rev 2012/13, no reset</t>
  </si>
  <si>
    <t>Allowable notional rev, no reset</t>
  </si>
  <si>
    <t>MAR, reset, ind-wide X</t>
  </si>
  <si>
    <t>MAR, reset, supplier-specific X</t>
  </si>
  <si>
    <t>PV at 1.4.12 of MAR, reset, supplier-specific X</t>
  </si>
  <si>
    <t>Cap on growth of maximum allowable revenue</t>
  </si>
  <si>
    <t>MAR, reset, ind-wide X, with estimated adjustment for actual inflation</t>
  </si>
  <si>
    <t>MAR, reset, supplier-specific X, with estimated adjustment for actual inflation</t>
  </si>
  <si>
    <t>Allowable notional rev, reset, ind-wide X, with estimated adjustment for actual inflation</t>
  </si>
  <si>
    <t>Allowable notional rev, reset, supplier-specific X, with estimated adjustment for actual inflation</t>
  </si>
  <si>
    <t>PV, ind-wide X, with adjustment for actual inflation</t>
  </si>
  <si>
    <t>PV, supp-spec X, with adjustment for actual inflation</t>
  </si>
  <si>
    <t xml:space="preserve"> PV of CPI adjusted reset MAR less PV of capped MAR</t>
  </si>
  <si>
    <t>PV at 1.4.12 of capped MAR</t>
  </si>
  <si>
    <t>2013/14 MAR for the determination</t>
  </si>
  <si>
    <t>MAR, price path with actual CPI adjustment and subject to cap</t>
  </si>
  <si>
    <t>Price increase cap binds in either 2013/14 or 2014/15</t>
  </si>
  <si>
    <t>ANR price rise, 12/13 no-reset, 13/14 reset, supp-specific</t>
  </si>
  <si>
    <t>Allowable notional rev, reset, industry-wide X, no adjustment for actual inflation</t>
  </si>
  <si>
    <t>PV at 1.4.12 of no reset MAR, 2012/13 ANR basis</t>
  </si>
  <si>
    <t>PV at 1.4.12 of MAR, reset, i.e = building block costs</t>
  </si>
  <si>
    <t>2012/13 MAR for the determination</t>
  </si>
  <si>
    <t>PV difference - reset vs. no reset</t>
  </si>
  <si>
    <t>Net revenue, no reset, revenue date terms (from ANR disclosed by suppliers)</t>
  </si>
  <si>
    <t>PV of AR before tax over 2013/14 &amp; 2014/15</t>
  </si>
  <si>
    <t>BBAR</t>
  </si>
  <si>
    <t>DPP Reset Financial Model</t>
  </si>
  <si>
    <t>Electricity Distribution Business</t>
  </si>
  <si>
    <t>Link</t>
  </si>
  <si>
    <t>Sheet Name</t>
  </si>
  <si>
    <t>Table of Contents</t>
  </si>
  <si>
    <t>Constant price revenue growth, 2015/16</t>
  </si>
  <si>
    <t>Constant price revenue growth, 2016/17</t>
  </si>
  <si>
    <t>Constant price revenue growth, 2017/18</t>
  </si>
  <si>
    <t>Constant price revenue growth, 2018/19</t>
  </si>
  <si>
    <t>Constant price revenue growth, 2019/20</t>
  </si>
  <si>
    <t>Value of commissioned assets, 2013/14</t>
  </si>
  <si>
    <t>Value of commissioned assets, 2014/15</t>
  </si>
  <si>
    <t>Value of commissioned assets, 2015/16</t>
  </si>
  <si>
    <t>Value of commissioned assets, 2016/17</t>
  </si>
  <si>
    <t>Value of commissioned assets, 2017/18</t>
  </si>
  <si>
    <t>Value of commissioned assets, 2018/19</t>
  </si>
  <si>
    <t>Value of commissioned assets, 2019/20</t>
  </si>
  <si>
    <t>2015/16</t>
  </si>
  <si>
    <t>2016/17</t>
  </si>
  <si>
    <t>2017/18</t>
  </si>
  <si>
    <t>2018/19</t>
  </si>
  <si>
    <t>2019/20</t>
  </si>
  <si>
    <t>General data</t>
  </si>
  <si>
    <t>General time-series data</t>
  </si>
  <si>
    <t>Value</t>
  </si>
  <si>
    <t>2009 ΔCPI, 2 index, no lag, no GST adjustment</t>
  </si>
  <si>
    <t>2012 ΔCPI, 2 index, no lag, no GST adjustment</t>
  </si>
  <si>
    <t>2009 ΔCPI, 8 index, lagged, no GST adjustment</t>
  </si>
  <si>
    <t>2012 ΔCPI, 8 index, lagged, no GST adjustment</t>
  </si>
  <si>
    <t>2012 ΔCPI, 8 index, lagged, with GST adjustment</t>
  </si>
  <si>
    <t>Present value</t>
  </si>
  <si>
    <t>Supplier</t>
  </si>
  <si>
    <t>Name</t>
  </si>
  <si>
    <t>Scenario</t>
  </si>
  <si>
    <t>Regulatory asset base</t>
  </si>
  <si>
    <t>Tax calculations</t>
  </si>
  <si>
    <t>Depreciation temporary differences</t>
  </si>
  <si>
    <t>Deferred tax asset value</t>
  </si>
  <si>
    <t>Regulatory tax asset value</t>
  </si>
  <si>
    <t>Adjusted RAB &amp; depreciation of assets commissioned</t>
  </si>
  <si>
    <t>Term credit spread differential allowance</t>
  </si>
  <si>
    <t>Present value of the building block allowable revenue before tax</t>
  </si>
  <si>
    <t>Maximum allowable revenue</t>
  </si>
  <si>
    <t>DPP reset output table</t>
  </si>
  <si>
    <t>Last day of year 1 of the DPP period</t>
  </si>
  <si>
    <t>Tax date</t>
  </si>
  <si>
    <t>Asset commissioning date</t>
  </si>
  <si>
    <t>Base year found assets</t>
  </si>
  <si>
    <r>
      <rPr>
        <sz val="11"/>
        <color rgb="FFFF0000"/>
        <rFont val="Calibri"/>
        <family val="2"/>
        <scheme val="minor"/>
      </rPr>
      <t>Base year</t>
    </r>
    <r>
      <rPr>
        <sz val="11"/>
        <color theme="1"/>
        <rFont val="Calibri"/>
        <family val="2"/>
        <scheme val="minor"/>
      </rPr>
      <t xml:space="preserve"> lost assets</t>
    </r>
  </si>
  <si>
    <t>Aggregate opening RAB value</t>
  </si>
  <si>
    <t>Outputs</t>
  </si>
  <si>
    <t>Year in modelling period</t>
  </si>
  <si>
    <t>Year in regulatory period</t>
  </si>
  <si>
    <t>Found assets</t>
  </si>
  <si>
    <t>Tax depreciation</t>
  </si>
  <si>
    <t>Cost of debt</t>
  </si>
  <si>
    <t>Revenue growth index</t>
  </si>
  <si>
    <t>Index of constant price growth</t>
  </si>
  <si>
    <t>Source</t>
  </si>
  <si>
    <t>RAB</t>
  </si>
  <si>
    <t>TAX</t>
  </si>
  <si>
    <t>REV</t>
  </si>
  <si>
    <t>Forecast changes in the CPI element of the price path</t>
  </si>
  <si>
    <t>PV at 
1-Apr-15</t>
  </si>
  <si>
    <t>Opening deferred tax</t>
  </si>
  <si>
    <t>EDB data</t>
  </si>
  <si>
    <r>
      <t>TF</t>
    </r>
    <r>
      <rPr>
        <sz val="11"/>
        <color theme="1"/>
        <rFont val="Calibri"/>
        <family val="2"/>
        <scheme val="minor"/>
      </rPr>
      <t>tax</t>
    </r>
  </si>
  <si>
    <r>
      <t>TF</t>
    </r>
    <r>
      <rPr>
        <sz val="11"/>
        <color theme="1"/>
        <rFont val="Calibri"/>
        <family val="2"/>
        <scheme val="minor"/>
      </rPr>
      <t>VCA</t>
    </r>
  </si>
  <si>
    <r>
      <t>TF</t>
    </r>
    <r>
      <rPr>
        <sz val="11"/>
        <color theme="1"/>
        <rFont val="Calibri"/>
        <family val="2"/>
        <scheme val="minor"/>
      </rPr>
      <t>ori</t>
    </r>
  </si>
  <si>
    <r>
      <t>TF</t>
    </r>
    <r>
      <rPr>
        <sz val="11"/>
        <color theme="1"/>
        <rFont val="Calibri"/>
        <family val="2"/>
        <scheme val="minor"/>
      </rPr>
      <t>rev</t>
    </r>
  </si>
  <si>
    <t>Operating expenditure, 2013/14</t>
  </si>
  <si>
    <t>Operating expenditure, 2014/15</t>
  </si>
  <si>
    <t>Operating expenditure, 2015/16</t>
  </si>
  <si>
    <t>Operating expenditure, 2016/17</t>
  </si>
  <si>
    <t>Operating expenditure, 2017/18</t>
  </si>
  <si>
    <t>Operating expenditure, 2018/19</t>
  </si>
  <si>
    <t>Operating expenditure, 2019/20</t>
  </si>
  <si>
    <t>PV at 1 Apr 2015 of BBAR before tax for each year</t>
  </si>
  <si>
    <t>PV at 1 Apr 2015 of BBAR</t>
  </si>
  <si>
    <t>MAR</t>
  </si>
  <si>
    <r>
      <t xml:space="preserve">Increase in deferred tax asset, </t>
    </r>
    <r>
      <rPr>
        <sz val="11"/>
        <color theme="1"/>
        <rFont val="Calibri"/>
        <family val="2"/>
        <scheme val="minor"/>
      </rPr>
      <t>ΔDT</t>
    </r>
  </si>
  <si>
    <t>BBAR before tax in year-end terms, i.e. Rev * TFrev</t>
  </si>
  <si>
    <t>Building block allowable revenue before tax (BBAR before tax)</t>
  </si>
  <si>
    <t>Check that closing value is as expected. Should = 0</t>
  </si>
  <si>
    <t>Supplier number</t>
  </si>
  <si>
    <t>Other regulated income, 2013/14</t>
  </si>
  <si>
    <t>Other regulated income, 2014/15</t>
  </si>
  <si>
    <t>Other regulated income, 2015/16</t>
  </si>
  <si>
    <t>Other regulated income, 2016/17</t>
  </si>
  <si>
    <t>Other regulated income, 2017/18</t>
  </si>
  <si>
    <t>Other regulated income, 2018/19</t>
  </si>
  <si>
    <t>Other regulated income, 2019/20</t>
  </si>
  <si>
    <t>Value of disposed assets, 2013/14</t>
  </si>
  <si>
    <t>Value of disposed assets, 2014/15</t>
  </si>
  <si>
    <t>Value of disposed assets, 2015/16</t>
  </si>
  <si>
    <t>Value of disposed assets, 2016/17</t>
  </si>
  <si>
    <t>Value of disposed assets, 2017/18</t>
  </si>
  <si>
    <t>Value of disposed assets, 2018/19</t>
  </si>
  <si>
    <t>Value of disposed assets, 2019/20</t>
  </si>
  <si>
    <t>Vanilla WACC (75th percentile)</t>
  </si>
  <si>
    <t>Orion</t>
  </si>
  <si>
    <t>Years of remaining life</t>
  </si>
  <si>
    <t>Revaluation of assets</t>
  </si>
  <si>
    <t>Depreciation of assets</t>
  </si>
  <si>
    <t>Closing RAB</t>
  </si>
  <si>
    <t xml:space="preserve"> Assets commissioned in 2014/15:</t>
  </si>
  <si>
    <t xml:space="preserve"> Assets commissioned in 2015/16:</t>
  </si>
  <si>
    <t xml:space="preserve"> Assets commissioned in 2016/17:</t>
  </si>
  <si>
    <t xml:space="preserve"> Assets commissioned in 2017/18:</t>
  </si>
  <si>
    <t xml:space="preserve"> Assets commissioned in 2018/19:</t>
  </si>
  <si>
    <t xml:space="preserve"> Assets commissioned in 2019/20:</t>
  </si>
  <si>
    <t>Total assets commissioned</t>
  </si>
  <si>
    <t>Forecast changes in CPI used for revaluations</t>
  </si>
  <si>
    <t>BBAR before tax in revenue date terms, calculation not referencing tax</t>
  </si>
  <si>
    <t>Commissioned assets</t>
  </si>
  <si>
    <t>Opening RAB, adjusted depreciation</t>
  </si>
  <si>
    <t>Adjusted depreciation of existing assets</t>
  </si>
  <si>
    <t>Closing RAB, adjusted depreciation</t>
  </si>
  <si>
    <t>Opening RAB value of existing assets, adjusted depreciation</t>
  </si>
  <si>
    <t>Closing RAB value of existing assets, adjusted depreciation</t>
  </si>
  <si>
    <t>Amortisation of revaluations</t>
  </si>
  <si>
    <t>Notional deductible interest</t>
  </si>
  <si>
    <t>Closing deferred tax</t>
  </si>
  <si>
    <t>Index of price path</t>
  </si>
  <si>
    <t>Percentage difference</t>
  </si>
  <si>
    <t>revenues are PV-equivalent to the corresponding revenues calculated with the industry-wide X factor in the previous data block.</t>
  </si>
  <si>
    <t>Starting price for industry-wide X factor</t>
  </si>
  <si>
    <t>Starting price for applicable X factor</t>
  </si>
  <si>
    <t>Years of remaining life for newly commissioned assets</t>
  </si>
  <si>
    <t>Opening deferred tax balance</t>
  </si>
  <si>
    <t>Initial conditions</t>
  </si>
  <si>
    <t>From</t>
  </si>
  <si>
    <t>Check for timing of revenue receipt</t>
  </si>
  <si>
    <t>Year asset is added during modelling period</t>
  </si>
  <si>
    <t>Roll forward of existing assets</t>
  </si>
  <si>
    <t>Individual roll forward of additional assets</t>
  </si>
  <si>
    <t>Aggregate roll forward of additional assets</t>
  </si>
  <si>
    <t>Combined roll forward of existing and additional assets</t>
  </si>
  <si>
    <t>PV at 1 Apr 2015 of BBAR before tax over the regulatory period</t>
  </si>
  <si>
    <t>Indexed maximum allowable revenue before tax</t>
  </si>
  <si>
    <t>Alternative X factor</t>
  </si>
  <si>
    <t>Opening RAB of commissioned additional assets</t>
  </si>
  <si>
    <t>Revaluation of commissioned additional assets</t>
  </si>
  <si>
    <t>Line Revenue through Prices</t>
  </si>
  <si>
    <t>Found Assets</t>
  </si>
  <si>
    <t>Total Depreciation</t>
  </si>
  <si>
    <t>RAB of disposed assets</t>
  </si>
  <si>
    <t>Weighted Average Remaining Life at year-end</t>
  </si>
  <si>
    <t>Operating expenditure 2009/10</t>
  </si>
  <si>
    <t>Other reg income (avg of 2008 to 11, in 2009/10 $)</t>
  </si>
  <si>
    <t>Alternate X value to 2014/15</t>
  </si>
  <si>
    <t>Supplier number (for output data table)</t>
  </si>
  <si>
    <t>days</t>
  </si>
  <si>
    <t>EDB sheets</t>
  </si>
  <si>
    <t>Timing Assumptions</t>
  </si>
  <si>
    <t>Increase in deferred tax asset, ΔDT</t>
  </si>
  <si>
    <t>ΔD, i.e. (1+CPRG2012/13)*(1+CPRG2013/14)</t>
  </si>
  <si>
    <t>MAR, corresponding to  disclosed ANR2012/13 grown at cap rate</t>
  </si>
  <si>
    <t>Not used</t>
  </si>
  <si>
    <t>Depreciation of commissioned additional assets</t>
  </si>
  <si>
    <t>Closing RAB of commissioned additional assets</t>
  </si>
  <si>
    <t>BBAR before tax in year-end terms, direct simple calculation</t>
  </si>
  <si>
    <t>Constant price revenue growth, 2010/11</t>
  </si>
  <si>
    <t>Constant price revenue growth, 2011/12</t>
  </si>
  <si>
    <t>Constant price revenue growth, 2012/13</t>
  </si>
  <si>
    <t>Constant price revenue growth, 2013/14</t>
  </si>
  <si>
    <t>Constant price revenue growth, 2014/15</t>
  </si>
  <si>
    <t>Cost of Debt</t>
  </si>
  <si>
    <t>Inputs Anchor</t>
  </si>
  <si>
    <t>Value of commissioned assets , 2009/10</t>
  </si>
  <si>
    <t>Value of commissioned assets , 2010/11</t>
  </si>
  <si>
    <t>Value of commissioned assets , 2011/12</t>
  </si>
  <si>
    <t>Value of commissioned assets , 2012/13</t>
  </si>
  <si>
    <t>Value of commissioned assets , 2013/14</t>
  </si>
  <si>
    <t>Value of commissioned assets , 2014/15</t>
  </si>
  <si>
    <t>Vanilla WACC (75th Percentile)</t>
  </si>
  <si>
    <t>Mapping between 2010–2015 model and 2015–2020 model</t>
  </si>
  <si>
    <t>TFtax</t>
  </si>
  <si>
    <t>TFVCA</t>
  </si>
  <si>
    <t>TFrev</t>
  </si>
  <si>
    <t>Difference in PV for a date of 03 Nov</t>
  </si>
  <si>
    <t>Tfori</t>
  </si>
  <si>
    <t>Additional allowance</t>
  </si>
  <si>
    <t>Additional allowance in 1 April 2015 PV terms</t>
  </si>
  <si>
    <t>2010–2015 model</t>
  </si>
  <si>
    <t>2015–2020 model</t>
  </si>
  <si>
    <t>Row Name</t>
  </si>
  <si>
    <t>Notes:</t>
  </si>
  <si>
    <t>PV at 1 Apr 2015 of maximum allowable revenue before tax</t>
  </si>
  <si>
    <t>Indexed maximum allowable revenue before tax—industry wide X factor</t>
  </si>
  <si>
    <t>Indexed maximum allowable revenue before tax—applicable X factor</t>
  </si>
  <si>
    <t>Present value of indexed revenue</t>
  </si>
  <si>
    <t>Maximum allowable revenue before tax in first year of the regulatory period</t>
  </si>
  <si>
    <t>Present value of indexed maximum allowable revenue for each year</t>
  </si>
  <si>
    <t>PV at 1 Apr 2015 of maximum allowable revenue before tax in year-end terms in each year</t>
  </si>
  <si>
    <t>This data block uses the applicable 2014/15 X factor to calculate the maximum allowable revenues for the regulatory period.  These allowed</t>
  </si>
  <si>
    <t>Worksheet
name</t>
  </si>
  <si>
    <t>Row
number</t>
  </si>
  <si>
    <t>PV of BBAR before tax over the PV period</t>
  </si>
  <si>
    <t>Indexed allowed revenue before tax</t>
  </si>
  <si>
    <t>PV of AR before tax over PV period</t>
  </si>
  <si>
    <t>AR before tax in first year of the PV period</t>
  </si>
  <si>
    <t xml:space="preserve">Financial quantities in this model are expressed in NZD'000. </t>
  </si>
  <si>
    <t xml:space="preserve">Annual quantities relate to years ending on 31 March. </t>
  </si>
  <si>
    <t xml:space="preserve">All data used by the model are entered in the 'Input' worksheet. </t>
  </si>
  <si>
    <t>As demonstrated below, 12 equal monthly transactions on the 20th of the following month can be approximated by a single payment on the revenue date.</t>
  </si>
  <si>
    <t>Intra-year timing factors: discount from mid year to end of year values</t>
  </si>
  <si>
    <t xml:space="preserve">The 'Mapping' worksheet relates each calculation row to the corresponding row in the 2010–2015 model. </t>
  </si>
  <si>
    <t>Inputs that are the same for all suppliers</t>
  </si>
  <si>
    <t>Inputs that are specific to individual suppliers</t>
  </si>
  <si>
    <t>Inputs for the selected supplier</t>
  </si>
  <si>
    <t>All input data is entered into this worksheet</t>
  </si>
  <si>
    <t>The model shows the derivation of the calculated results for the supplier selected in the 'EDB data' worksheet dropdown list in cell C4.  Derivations are shown in the calculation worksheets:</t>
  </si>
  <si>
    <t>Maximum allowable revenues are set PV equivalent to the corresponding maximum allowable revenues for the industry-wide X CPI - X revenues.</t>
  </si>
  <si>
    <t>This data block calculates maximum allowable revenues for the regulatory period for the 2014/15 X value that has been applied.  These</t>
  </si>
  <si>
    <t>The 'Output' worksheet uses Excel's data table facility to display the calculated results for all suppliers.</t>
  </si>
  <si>
    <t xml:space="preserve">For each supplier, the calculated results are:
● BBAR present value;
● Starting price (for industry-wide X factor); and
● Starting price (for applicable X factor). </t>
  </si>
  <si>
    <t>Calculations involving the roll-forward of asset values.</t>
  </si>
  <si>
    <t>Calculations involving the roll-forward of adjusted depreciation regulatory asset values, deferred tax and tax adjustments.</t>
  </si>
  <si>
    <t>Data from the Inputs sheet that relates to the selected supplier. The supplier's name is user-selected in cell C4.</t>
  </si>
  <si>
    <t>Derivation of BBAR present value, opening investment value, and TCSD allowance.</t>
  </si>
  <si>
    <t>Derivation of the normalised profile of the maximum allowable revenue before tax values.</t>
  </si>
  <si>
    <t>Derivation of starting prices.</t>
  </si>
  <si>
    <t>Active EDB outputs</t>
  </si>
  <si>
    <t>This worksheet uses Excel's data table facility to display the calculated results for all suppliers.</t>
  </si>
  <si>
    <t>This worksheet relates each calculation row in the model to the corresponding row in the 2010–2015 model.</t>
  </si>
  <si>
    <t>The 2010–2015 model row numbers refer to the Excel model 'Financial-model-Reset-of-the-2010-15-default-price-quality-paths-for-EDBs-30-November-2012.xlsx' at www.comcom.govt.nz/dmsdocument/9688</t>
  </si>
  <si>
    <t xml:space="preserve">The applicable X factor used in the calculations is the industry-wide X  factor unless an alternative X factor is entered in the input worksheet in respect of that supplier. </t>
  </si>
  <si>
    <t>TIMING</t>
  </si>
  <si>
    <t>A lighter font is used for cells containing a formula that links to another worksheet. A light right hand border is applied to cells containing a formula that differs from neighbouring cell on the right. A red font is applied to input cells.</t>
  </si>
  <si>
    <t>Amortisation of initial differences in asset values</t>
  </si>
  <si>
    <t>Total adjusted depreciation of assets</t>
  </si>
  <si>
    <t>Revaluations</t>
  </si>
  <si>
    <t>Opening RAB excluding revaluations</t>
  </si>
  <si>
    <t>Maximum allowable revenue before tax in revenue-date terms</t>
  </si>
  <si>
    <t>Checks</t>
  </si>
  <si>
    <t>Misc.</t>
  </si>
  <si>
    <t>Building blocks allowable revenue</t>
  </si>
  <si>
    <t>operating expenditure date</t>
  </si>
  <si>
    <t>operating expenditure, 2010/11</t>
  </si>
  <si>
    <t>operating expenditure, 2011/12</t>
  </si>
  <si>
    <t>operating expenditure, 2012/13</t>
  </si>
  <si>
    <t>operating expenditure, 2013/14</t>
  </si>
  <si>
    <t>operating expenditure, 2014/15</t>
  </si>
  <si>
    <t>● Timing factors—derivation of the timing factors TFopex, TFtax, TFVCA, TFori and TFrev.
● RAB—calculations involving the roll-forward of asset values.
● TAX—calculations involving the roll-forward of adjusted depreciation asset values, deferred tax and tax adjustments.
● BBAR—derivation of BBAR present value, opening investment value, and TCSD allowance.
● REV—derivation of the normalised profile of the maximum allowable revenue before tax values
● MAR—derivation of starting prices
● IRR—return achieved by a supplier based on allowed revenue</t>
  </si>
  <si>
    <t>Derivation of the five timing factors TFopex, TFtax, TFVCA, TFori and TFrev.</t>
  </si>
  <si>
    <t>TFopex</t>
  </si>
  <si>
    <t>Demonstration that a 4 November receipt date for all revenues in a year ending 31 March is almost identical to</t>
  </si>
  <si>
    <t>Operating expenditure date</t>
  </si>
  <si>
    <t>#</t>
  </si>
  <si>
    <t>Intra-year timing factor: discount from revenue date to end of year values</t>
  </si>
  <si>
    <t>With the exception of the 'initial conditions' data, the model is populated with null data. Small values are used where a null entry would display an error in the calculation. The input cells should be fully populated to derive sensible outputs.</t>
  </si>
  <si>
    <t>Changes</t>
  </si>
  <si>
    <t>Mapping</t>
  </si>
  <si>
    <t>Changes from the preliminary version of the financial model</t>
  </si>
  <si>
    <t>Submission issue/Identified text</t>
  </si>
  <si>
    <t>final preliminary version</t>
  </si>
  <si>
    <t>Indexed MAR before tax—industry wide X factor 2015/16</t>
  </si>
  <si>
    <t>Indexed MAR before tax—industry wide X factor 2016/17</t>
  </si>
  <si>
    <t>Indexed MAR before tax—industry wide X factor 2017/18</t>
  </si>
  <si>
    <t>Indexed MAR before tax—industry wide X factor 2018/19</t>
  </si>
  <si>
    <t>Indexed MAR before tax—industry wide X factor 2019/20</t>
  </si>
  <si>
    <t>Indexed MAR before tax—applicable X factor 2015/16</t>
  </si>
  <si>
    <t>Indexed MAR before tax—applicable X factor 2016/17</t>
  </si>
  <si>
    <t>Indexed MAR before tax—applicable X factor 2017/18</t>
  </si>
  <si>
    <t>Indexed MAR before tax—applicable X factor 2018/19</t>
  </si>
  <si>
    <t>Indexed MAR before tax—applicable X factor 2019/20</t>
  </si>
  <si>
    <t>The Commission has proposed to amend the definition of notional deductible interest used in the treatment of taxation input methodologies to apply a mid-year cash flow timing assumption to the calculation of notional interest amounts. The current input methodologies assume year-end payments rather than payments being made during the year.</t>
  </si>
  <si>
    <t>To give effect to the mid-year timing assumptions, the formula for the calculation of notional deductible interest in the range TAX!D90:J90 has been changed from:
   (opening investment value  x  leverage x cost of debt) + term credit spread differential 
   allowance
to:
   ((opening investment value x leverage x cost of debt) + term credit spread differential
    allowance) / √(1 + cost of debt).</t>
  </si>
  <si>
    <t>The final preliminary financial model (version 3.1) has been modified to ensure the tax on the term credit spread differential allowance is deducted only once from the revenue allowance calculation.</t>
  </si>
  <si>
    <t>The final preliminary financial model (version 3.1) has been modified to reflect a proposed change in notional deductible interest timing.</t>
  </si>
  <si>
    <t>Structural changes from version 2.1</t>
  </si>
  <si>
    <t>and the calculations in cells BBAR!D43:J43 have been changed from:
   (BBAR before tax in revenue date terms + other regulated income- operating expenditure 
   - total depreciation - term credit spread differential allowance + regulatory tax 
   adjustments) x tax rate
to:
   (BBAR before tax in revenue date terms + other regulated income- operating expenditure 
   - total depreciation + regulatory tax adjustments) x tax rate</t>
  </si>
  <si>
    <r>
      <t>To give effect to the amendment, the calculations in cells BBAR!D42:J42 have been changed from:
   (return on capital + total depreciation + operating expenditure allowance + ((other 
   regulated income - operating expenditure - total depreciation - term credit spread 
   differential allowance + regulatory tax adjustments) x tax rate + increase in deferred
   tax asset) x TF</t>
    </r>
    <r>
      <rPr>
        <vertAlign val="subscript"/>
        <sz val="12"/>
        <color theme="1"/>
        <rFont val="Calibri"/>
        <family val="2"/>
        <scheme val="minor"/>
      </rPr>
      <t>TAX</t>
    </r>
    <r>
      <rPr>
        <sz val="12"/>
        <color theme="1"/>
        <rFont val="Calibri"/>
        <family val="2"/>
        <scheme val="minor"/>
      </rPr>
      <t xml:space="preserve"> - increase in deferred tax asset - other regulated income x TF</t>
    </r>
    <r>
      <rPr>
        <vertAlign val="subscript"/>
        <sz val="12"/>
        <color theme="1"/>
        <rFont val="Calibri"/>
        <family val="2"/>
        <scheme val="minor"/>
      </rPr>
      <t>ORI</t>
    </r>
    <r>
      <rPr>
        <sz val="12"/>
        <color theme="1"/>
        <rFont val="Calibri"/>
        <family val="2"/>
        <scheme val="minor"/>
      </rPr>
      <t>) /
   (TF</t>
    </r>
    <r>
      <rPr>
        <vertAlign val="subscript"/>
        <sz val="12"/>
        <color theme="1"/>
        <rFont val="Calibri"/>
        <family val="2"/>
        <scheme val="minor"/>
      </rPr>
      <t>REV</t>
    </r>
    <r>
      <rPr>
        <sz val="12"/>
        <color theme="1"/>
        <rFont val="Calibri"/>
        <family val="2"/>
        <scheme val="minor"/>
      </rPr>
      <t xml:space="preserve"> - tax rate x TF</t>
    </r>
    <r>
      <rPr>
        <vertAlign val="subscript"/>
        <sz val="12"/>
        <color theme="1"/>
        <rFont val="Calibri"/>
        <family val="2"/>
      </rPr>
      <t>TAX</t>
    </r>
    <r>
      <rPr>
        <sz val="12"/>
        <color theme="1"/>
        <rFont val="Calibri"/>
        <family val="2"/>
        <scheme val="minor"/>
      </rPr>
      <t>)
to:</t>
    </r>
  </si>
  <si>
    <r>
      <t xml:space="preserve">   (return on capital + total depreciation + operating expenditure allowance + ((other 
   regulated income - operating expenditure - total depreciation + regulatory tax adjustments)
   x tax rate + increase in deferred tax asset) x TF</t>
    </r>
    <r>
      <rPr>
        <vertAlign val="subscript"/>
        <sz val="12"/>
        <color theme="1"/>
        <rFont val="Calibri"/>
        <family val="2"/>
        <scheme val="minor"/>
      </rPr>
      <t>TAX</t>
    </r>
    <r>
      <rPr>
        <sz val="12"/>
        <color theme="1"/>
        <rFont val="Calibri"/>
        <family val="2"/>
        <scheme val="minor"/>
      </rPr>
      <t xml:space="preserve"> - increase in deferred tax asset - other 
   regulated income x TF</t>
    </r>
    <r>
      <rPr>
        <vertAlign val="subscript"/>
        <sz val="12"/>
        <color theme="1"/>
        <rFont val="Calibri"/>
        <family val="2"/>
        <scheme val="minor"/>
      </rPr>
      <t>ORI</t>
    </r>
    <r>
      <rPr>
        <sz val="12"/>
        <color theme="1"/>
        <rFont val="Calibri"/>
        <family val="2"/>
        <scheme val="minor"/>
      </rPr>
      <t>) /(TF</t>
    </r>
    <r>
      <rPr>
        <vertAlign val="subscript"/>
        <sz val="12"/>
        <color theme="1"/>
        <rFont val="Calibri"/>
        <family val="2"/>
        <scheme val="minor"/>
      </rPr>
      <t>REV</t>
    </r>
    <r>
      <rPr>
        <sz val="12"/>
        <color theme="1"/>
        <rFont val="Calibri"/>
        <family val="2"/>
        <scheme val="minor"/>
      </rPr>
      <t xml:space="preserve"> - tax rate x TF</t>
    </r>
    <r>
      <rPr>
        <vertAlign val="subscript"/>
        <sz val="12"/>
        <color theme="1"/>
        <rFont val="Calibri"/>
        <family val="2"/>
      </rPr>
      <t>TAX</t>
    </r>
    <r>
      <rPr>
        <sz val="12"/>
        <color theme="1"/>
        <rFont val="Calibri"/>
        <family val="2"/>
        <scheme val="minor"/>
      </rPr>
      <t>)</t>
    </r>
  </si>
  <si>
    <t>The Commission has proposed to amend the definition of regulatory profit / (loss) before tax in Part 4 of the input methodologies to correct a double deduction of the term credit spread differential allowance when calculating the regulatory tax allowance for default price-quality regulation.
The term credit spread differential is included as a deduction in the definitions of both the regulatory profit / (loss) before tax and the regulatory tax adjustments and clause 4.3.1 uses these two terms to derive the regulatory tax allowance. As a result, the term credit spread differential allowance is incorrectly deducted twice when calculating the regulatory tax allowance.</t>
  </si>
  <si>
    <t>Base year commissioned assets</t>
  </si>
  <si>
    <t>Maximum allowable revenue before tax in year-end terms</t>
  </si>
  <si>
    <t>Maximum allowable revenue before tax in revenue-date terms for industry wide X factor</t>
  </si>
  <si>
    <t>The final preliminary financial model (version 3.1) has been modified to simplify the amortisation of initial differences in asset values.</t>
  </si>
  <si>
    <t>The Commission has proposed to amend the definition of amortisation of initial differences in asset values for default price-quality path regulation to be the value for the base year disclosed by suppliers in accordance with information disclosure determinations.</t>
  </si>
  <si>
    <t>To give effect to this amendment the model has been modified to accept the amortisation of initial differences in asset values as a single input (in Inputs!B33:R33) rather than two inputs (previously the opening weighted average remaining life of relevant assets and opening weighted average remaining life of relevant assets) and the calculation to derive the amortisation of initial differences in asset values (previously in the range TAX!82:87) has been deleted.  
Data inputs have been sourced from 2013 information disclosures, schedule 5a. Regulatory Tax Allowance, row 37.</t>
  </si>
  <si>
    <t>Price-Quality Regulation 1 April 2015 Reset</t>
  </si>
  <si>
    <t>Powerco, Wellington Electricity, Horizon Energy</t>
  </si>
  <si>
    <t>Opening deferred tax balances data inputs have been modified for most EDBs.</t>
  </si>
  <si>
    <t>Eastland data inputs have been provided directly by Eastland.</t>
  </si>
  <si>
    <t>Eastland</t>
  </si>
  <si>
    <t>Version 3.1.   24 June 2014</t>
  </si>
  <si>
    <t>This is the financial model being prepared by the Commission to calculate starting prices for those EDBs (suppliers) that are subject to default price quality regulation at 1 April 2015. This version (v3.1) is an update  of the preliminary version (v1.1) issued on 29 November 2013 and the subsequently updated preliminary version (v2.1) issued on 6 May 2014. The major changes since the updated preliminary version are listed under the Changes tab. A more comprehensive list of changes made to the model will be issued alongside the draft decision.</t>
  </si>
  <si>
    <t>The 'initial conditions' data entered under the Inputs tab in rows 23–35 are estimates derived by either using the updated preliminary model to roll forward 2012/13 data (entered into the model as base year data) to forecast 2013/14 values, by re-casting 2012/13 year end values as 2013/14 year beginning values, or incorporating draft 2013/14 disclosure data supplied by in response to our 6 May 2014 email to distributors. As a result of those responses the 'revaluations', 'closing RAB' and 'opening deferred tax balance' estimates for each distributor and all non-zero figures for Eastland Networks have been adjusted since the updated preliminary model (v2.1) was released.</t>
  </si>
  <si>
    <t>We intend to use these estimates of the 'initial conditions' data in preparing the draft determination for the 1 April price reset. The publicly disclosed 2013/14  information, disclosed on 30 August 2014, will provide information for preparing the final determination.</t>
  </si>
  <si>
    <t>The 'opening unamortised initial differences in asset values' and the 'weighted average remaining life at year-end' inputs have been replaced by a new input, 'amortised initial differences in asset values' . This new input, in row 33 of the inputs tab, follows our proposal to amend the IM definition of amortisation of initial differences in asset values.</t>
  </si>
  <si>
    <t>Change in response to:</t>
  </si>
  <si>
    <t>24 June IM amendment proposal</t>
  </si>
  <si>
    <t>Eastland Networks has advised that the values we sourced from its 2013 information disclosure report is inaccurate due to the omission of 2009 asset adjustments.  Accordingly, we have replaced Eastland's input values with unaudited preliminary values, supplied by Eastland on 24 June 2014.</t>
  </si>
  <si>
    <t>Submissions were received from several interested parties that the opening deferred tax balances used in the updated preliminary financial model (version 2.1) did not correspond to the closing balances from the 2013 information disclosure reports. The figures in the updated preliminary model were rolled forward using the financial model. These have now been sourced directly from the 2013iInformation disclosure reports.</t>
  </si>
  <si>
    <t>Changes from the updated preliminary version of the financial model published on 4 May 2014 (version 2.1)</t>
  </si>
  <si>
    <t>Initial conditions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</si>
</sst>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quot;$&quot;* #,##0_);_(&quot;$&quot;* \(#,##0\);_(&quot;$&quot;* &quot;-&quot;_);_(@_)"/>
    <numFmt numFmtId="165" formatCode="_(&quot;$&quot;* #,##0.00_);_(&quot;$&quot;* \(#,##0.00\);_(&quot;$&quot;* &quot;-&quot;??_);_(@_)"/>
    <numFmt numFmtId="166" formatCode="_(* #,##0.00_);_(* \(#,##0.00\);_(* &quot;-&quot;??_);_(@_)"/>
    <numFmt numFmtId="167" formatCode="_(@_)"/>
    <numFmt numFmtId="168" formatCode="[$-1409]d\ mmm\ yy;@"/>
    <numFmt numFmtId="169" formatCode="_(* #,##0.00%_);_(* \(#,##0.00%\);_(* &quot;–&quot;???_);_(* @_)"/>
    <numFmt numFmtId="170" formatCode="_(* #,##0%_);_(* \(#,##0%\);_(* &quot;–&quot;???_);_(* @_)"/>
    <numFmt numFmtId="171" formatCode="_(* #,##0.0_);_(* \(#,##0.0\);_(* &quot;–&quot;???_);_(* @_)"/>
    <numFmt numFmtId="172" formatCode="_(* #,##0.00_);_(* \(#,##0.00\);_(* &quot;–&quot;???_);_(* @_)"/>
    <numFmt numFmtId="173" formatCode="_(* #,##0.0000_);_(* \(#,##0.0000\);_(* &quot;–&quot;??_);_(* @_)"/>
    <numFmt numFmtId="174" formatCode="_(* #,##0.000%_);_(* \(#,##0.000%\);_(* &quot;–&quot;???_);_(* @_)"/>
    <numFmt numFmtId="175" formatCode="0;\-0;&quot;&quot;"/>
    <numFmt numFmtId="176" formatCode="_(* #,##0_);_(* \(#,##0\);_(* &quot;–&quot;???_);_(* @_)"/>
    <numFmt numFmtId="177" formatCode="_(* #,##0.0%_);_(* \(#,##0.0%\);_(* &quot;–&quot;???_);_(* @_)"/>
    <numFmt numFmtId="178" formatCode="_(* #,##0_);_(* \(#,##0\);_(* &quot;-&quot;_);_(@_)"/>
    <numFmt numFmtId="179" formatCode="_(* #,##0%_);_(* \(#,##0%\);_(* &quot;–&quot;??_);_(* @_)"/>
    <numFmt numFmtId="180" formatCode="_(* #,##0.0%_);_(* \(#,##0.0%\);_(* &quot;–&quot;??_);_(* @_)"/>
    <numFmt numFmtId="181" formatCode="_(* 0_);_(* \(0\);_(* &quot;–&quot;??_);_(@_)"/>
    <numFmt numFmtId="182" formatCode="_(* #,##0.0000_);_(* \(#,##0.0000\);_(* &quot;–&quot;???_);_(* @_)"/>
    <numFmt numFmtId="183" formatCode="_(* #,##0.000_);_(* \(#,##0.000\);_(* &quot;–&quot;???_);_(* @_)"/>
  </numFmts>
  <fonts count="61"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sz val="8"/>
      <color indexed="81"/>
      <name val="Tahoma"/>
      <family val="2"/>
    </font>
    <font>
      <b/>
      <sz val="8"/>
      <color indexed="81"/>
      <name val="Tahoma"/>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theme="1"/>
      <name val="Cambria"/>
      <family val="1"/>
      <scheme val="major"/>
    </font>
    <font>
      <sz val="11"/>
      <name val="Calibri"/>
      <family val="2"/>
    </font>
    <font>
      <b/>
      <sz val="18"/>
      <name val="Calibri"/>
      <family val="2"/>
      <scheme val="minor"/>
    </font>
    <font>
      <b/>
      <sz val="16"/>
      <name val="Calibri"/>
      <family val="2"/>
      <scheme val="minor"/>
    </font>
    <font>
      <sz val="10"/>
      <name val="Calibri"/>
      <family val="2"/>
      <scheme val="minor"/>
    </font>
    <font>
      <i/>
      <sz val="9"/>
      <name val="Calibri"/>
      <family val="4"/>
      <scheme val="minor"/>
    </font>
    <font>
      <b/>
      <sz val="10"/>
      <name val="Calibri"/>
      <family val="4"/>
      <scheme val="minor"/>
    </font>
    <font>
      <sz val="11"/>
      <color theme="2"/>
      <name val="Calibri"/>
      <family val="2"/>
      <scheme val="minor"/>
    </font>
    <font>
      <b/>
      <sz val="12"/>
      <name val="Calibri"/>
      <family val="2"/>
      <scheme val="minor"/>
    </font>
    <font>
      <b/>
      <sz val="18"/>
      <color theme="2"/>
      <name val="Cambria"/>
      <family val="1"/>
      <scheme val="major"/>
    </font>
    <font>
      <b/>
      <sz val="20"/>
      <color theme="2"/>
      <name val="Calibri"/>
      <family val="2"/>
      <scheme val="minor"/>
    </font>
    <font>
      <sz val="11"/>
      <color theme="9"/>
      <name val="Calibri"/>
      <family val="2"/>
      <scheme val="minor"/>
    </font>
    <font>
      <sz val="18"/>
      <name val="Calibri"/>
      <family val="2"/>
      <scheme val="minor"/>
    </font>
    <font>
      <b/>
      <sz val="18"/>
      <color theme="0" tint="-0.34998626667073579"/>
      <name val="Calibri"/>
      <family val="2"/>
      <scheme val="minor"/>
    </font>
    <font>
      <sz val="11"/>
      <color theme="0" tint="-0.34998626667073579"/>
      <name val="Calibri"/>
      <family val="2"/>
      <scheme val="minor"/>
    </font>
    <font>
      <sz val="12"/>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b/>
      <sz val="11"/>
      <name val="Calibri"/>
      <family val="2"/>
      <scheme val="minor"/>
    </font>
    <font>
      <i/>
      <sz val="10"/>
      <name val="Calibri"/>
      <family val="4"/>
      <scheme val="minor"/>
    </font>
    <font>
      <b/>
      <sz val="10"/>
      <name val="Calibri"/>
      <family val="2"/>
      <scheme val="minor"/>
    </font>
    <font>
      <b/>
      <sz val="12"/>
      <color theme="1"/>
      <name val="Calibri"/>
      <family val="2"/>
      <scheme val="minor"/>
    </font>
    <font>
      <sz val="8"/>
      <name val="Calibri"/>
      <family val="2"/>
      <scheme val="minor"/>
    </font>
    <font>
      <b/>
      <sz val="14"/>
      <name val="Calibri"/>
      <family val="2"/>
      <scheme val="minor"/>
    </font>
    <font>
      <u/>
      <sz val="10"/>
      <color theme="10"/>
      <name val="Arial"/>
      <family val="2"/>
    </font>
    <font>
      <b/>
      <sz val="18"/>
      <color theme="1"/>
      <name val="Calibri"/>
      <family val="2"/>
      <scheme val="minor"/>
    </font>
    <font>
      <vertAlign val="subscript"/>
      <sz val="12"/>
      <color theme="1"/>
      <name val="Calibri"/>
      <family val="2"/>
    </font>
    <font>
      <vertAlign val="subscript"/>
      <sz val="12"/>
      <color theme="1"/>
      <name val="Calibri"/>
      <family val="2"/>
      <scheme val="minor"/>
    </font>
    <font>
      <sz val="11"/>
      <color theme="1"/>
      <name val="Calibri"/>
      <family val="2"/>
    </font>
    <font>
      <sz val="10"/>
      <name val="Cambria"/>
      <family val="1"/>
      <scheme val="major"/>
    </font>
    <font>
      <sz val="10"/>
      <color theme="1"/>
      <name val="Cambria"/>
      <family val="1"/>
      <scheme val="major"/>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s>
  <borders count="54">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style="medium">
        <color indexed="8"/>
      </right>
      <top style="medium">
        <color indexed="8"/>
      </top>
      <bottom/>
      <diagonal/>
    </border>
    <border>
      <left style="medium">
        <color indexed="8"/>
      </left>
      <right/>
      <top style="medium">
        <color indexed="8"/>
      </top>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right style="thin">
        <color rgb="FFB0A978"/>
      </right>
      <top style="thin">
        <color rgb="FFB0A978"/>
      </top>
      <bottom style="thin">
        <color theme="7"/>
      </bottom>
      <diagonal/>
    </border>
    <border>
      <left/>
      <right/>
      <top style="thin">
        <color rgb="FFB0A978"/>
      </top>
      <bottom style="thin">
        <color theme="7"/>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right/>
      <top style="double">
        <color rgb="FFB0A978"/>
      </top>
      <bottom style="thin">
        <color rgb="FFB0A978"/>
      </bottom>
      <diagonal/>
    </border>
    <border>
      <left/>
      <right style="thin">
        <color theme="7"/>
      </right>
      <top style="thin">
        <color theme="7"/>
      </top>
      <bottom style="thin">
        <color theme="7"/>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indexed="64"/>
      </left>
      <right style="thin">
        <color auto="1"/>
      </right>
      <top style="thin">
        <color auto="1"/>
      </top>
      <bottom/>
      <diagonal/>
    </border>
    <border>
      <left style="thin">
        <color indexed="64"/>
      </left>
      <right style="thin">
        <color auto="1"/>
      </right>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auto="1"/>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indexed="64"/>
      </left>
      <right style="thin">
        <color auto="1"/>
      </right>
      <top/>
      <bottom style="medium">
        <color indexed="64"/>
      </bottom>
      <diagonal/>
    </border>
    <border>
      <left style="medium">
        <color indexed="64"/>
      </left>
      <right style="thin">
        <color auto="1"/>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right style="medium">
        <color indexed="64"/>
      </right>
      <top/>
      <bottom/>
      <diagonal/>
    </border>
    <border>
      <left style="medium">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right style="medium">
        <color indexed="64"/>
      </right>
      <top/>
      <bottom style="medium">
        <color indexed="64"/>
      </bottom>
      <diagonal/>
    </border>
  </borders>
  <cellStyleXfs count="34060">
    <xf numFmtId="0" fontId="0" fillId="0" borderId="0"/>
    <xf numFmtId="49" fontId="40" fillId="0" borderId="0" applyFill="0" applyAlignment="0"/>
    <xf numFmtId="49" fontId="32" fillId="0" borderId="0" applyFill="0" applyAlignment="0"/>
    <xf numFmtId="49" fontId="33" fillId="0" borderId="0" applyFill="0" applyAlignment="0"/>
    <xf numFmtId="49" fontId="53" fillId="33" borderId="0" applyFill="0" applyBorder="0">
      <alignment horizontal="left"/>
    </xf>
    <xf numFmtId="0" fontId="37" fillId="34" borderId="11" applyNumberFormat="0" applyFill="0" applyAlignment="0">
      <protection locked="0"/>
    </xf>
    <xf numFmtId="9" fontId="13" fillId="0" borderId="0" applyFont="0" applyFill="0" applyBorder="0" applyAlignment="0" applyProtection="0"/>
    <xf numFmtId="166" fontId="13"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1" fillId="36" borderId="11" applyNumberFormat="0" applyFill="0" applyAlignment="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3" fillId="8" borderId="6" applyNumberFormat="0" applyFont="0" applyAlignment="0" applyProtection="0"/>
    <xf numFmtId="49" fontId="49" fillId="0" borderId="0" applyFill="0" applyProtection="0">
      <alignment horizontal="left" indent="1"/>
    </xf>
    <xf numFmtId="0" fontId="14" fillId="0" borderId="7" applyNumberFormat="0" applyFill="0" applyAlignment="0" applyProtection="0"/>
    <xf numFmtId="0" fontId="29"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9" fillId="32" borderId="0" applyNumberFormat="0" applyBorder="0" applyAlignment="0" applyProtection="0"/>
    <xf numFmtId="169" fontId="31" fillId="0" borderId="0" applyFont="0" applyFill="0" applyBorder="0" applyAlignment="0" applyProtection="0">
      <protection locked="0"/>
    </xf>
    <xf numFmtId="167" fontId="31" fillId="0" borderId="0" applyFont="0" applyFill="0" applyBorder="0" applyAlignment="0" applyProtection="0">
      <alignment horizontal="left"/>
      <protection locked="0"/>
    </xf>
    <xf numFmtId="171" fontId="31" fillId="0" borderId="0" applyFont="0" applyFill="0" applyBorder="0" applyAlignment="0" applyProtection="0">
      <protection locked="0"/>
    </xf>
    <xf numFmtId="173" fontId="31" fillId="0" borderId="0" applyFont="0" applyFill="0" applyBorder="0" applyAlignment="0" applyProtection="0"/>
    <xf numFmtId="180" fontId="18" fillId="0" borderId="0" applyFont="0" applyFill="0" applyBorder="0" applyAlignment="0" applyProtection="0">
      <alignment horizontal="center" vertical="top" wrapText="1"/>
    </xf>
    <xf numFmtId="0" fontId="36" fillId="35" borderId="11" applyNumberFormat="0" applyFill="0">
      <alignment horizontal="centerContinuous" wrapText="1"/>
    </xf>
    <xf numFmtId="174" fontId="18" fillId="2" borderId="0" applyFont="0" applyBorder="0"/>
    <xf numFmtId="168" fontId="31" fillId="0" borderId="0" applyFont="0" applyFill="0" applyBorder="0" applyAlignment="0" applyProtection="0">
      <alignment wrapText="1"/>
    </xf>
    <xf numFmtId="176" fontId="18"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54" fillId="0" borderId="0" applyNumberFormat="0" applyFill="0" applyBorder="0" applyAlignment="0" applyProtection="0">
      <alignment vertical="top"/>
      <protection locked="0"/>
    </xf>
    <xf numFmtId="170" fontId="41" fillId="34" borderId="11" applyNumberFormat="0" applyAlignment="0"/>
    <xf numFmtId="9" fontId="1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9" fillId="32" borderId="0" applyNumberFormat="0" applyBorder="0" applyAlignment="0" applyProtection="0"/>
    <xf numFmtId="171" fontId="4" fillId="36" borderId="23" applyNumberFormat="0" applyFon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5"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9" fillId="32" borderId="0" applyNumberFormat="0" applyBorder="0" applyAlignment="0" applyProtection="0"/>
    <xf numFmtId="179" fontId="1" fillId="0" borderId="0" applyFon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29" borderId="0" applyNumberFormat="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 fillId="31"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 fillId="15" borderId="0" applyNumberFormat="0" applyBorder="0" applyAlignment="0" applyProtection="0"/>
    <xf numFmtId="0" fontId="29"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3"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18" borderId="0" applyNumberFormat="0" applyBorder="0" applyAlignment="0" applyProtection="0"/>
    <xf numFmtId="0" fontId="25" fillId="6" borderId="1" applyNumberFormat="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7" fillId="7" borderId="5"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7" fillId="7" borderId="5" applyNumberFormat="0" applyAlignment="0" applyProtection="0"/>
    <xf numFmtId="0" fontId="29" fillId="32"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4" fillId="5"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7" fillId="7" borderId="5" applyNumberFormat="0" applyAlignment="0" applyProtection="0"/>
    <xf numFmtId="0" fontId="24" fillId="5"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30"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6" fillId="0" borderId="4" applyNumberFormat="0" applyFill="0" applyAlignment="0" applyProtection="0"/>
    <xf numFmtId="0" fontId="29" fillId="13" borderId="0" applyNumberFormat="0" applyBorder="0" applyAlignment="0" applyProtection="0"/>
    <xf numFmtId="0" fontId="2" fillId="10"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5" fillId="6" borderId="1" applyNumberFormat="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12" borderId="0" applyNumberFormat="0" applyBorder="0" applyAlignment="0" applyProtection="0"/>
    <xf numFmtId="0" fontId="2" fillId="19"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2" fillId="3" borderId="0" applyNumberFormat="0" applyBorder="0" applyAlignment="0" applyProtection="0"/>
    <xf numFmtId="0" fontId="2" fillId="22" borderId="0" applyNumberFormat="0" applyBorder="0" applyAlignment="0" applyProtection="0"/>
    <xf numFmtId="0" fontId="27" fillId="7" borderId="5" applyNumberFormat="0" applyAlignment="0" applyProtection="0"/>
    <xf numFmtId="0" fontId="2" fillId="11" borderId="0" applyNumberFormat="0" applyBorder="0" applyAlignment="0" applyProtection="0"/>
    <xf numFmtId="0" fontId="23"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 fillId="30"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14" fillId="0" borderId="7"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8"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7" fillId="7" borderId="5" applyNumberFormat="0" applyAlignment="0" applyProtection="0"/>
    <xf numFmtId="0" fontId="2" fillId="26"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4" fillId="5" borderId="0" applyNumberFormat="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2"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2" fillId="3"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 fillId="8" borderId="6" applyNumberFormat="0" applyFont="0" applyAlignment="0" applyProtection="0"/>
    <xf numFmtId="0" fontId="29" fillId="25" borderId="0" applyNumberFormat="0" applyBorder="0" applyAlignment="0" applyProtection="0"/>
    <xf numFmtId="0" fontId="23"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9"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16" borderId="0" applyNumberFormat="0" applyBorder="0" applyAlignment="0" applyProtection="0"/>
    <xf numFmtId="0" fontId="2" fillId="3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7" fillId="7" borderId="5" applyNumberFormat="0" applyAlignment="0" applyProtection="0"/>
    <xf numFmtId="0" fontId="2" fillId="15" borderId="0" applyNumberFormat="0" applyBorder="0" applyAlignment="0" applyProtection="0"/>
    <xf numFmtId="0" fontId="14" fillId="0" borderId="7" applyNumberFormat="0" applyFill="0" applyAlignment="0" applyProtection="0"/>
    <xf numFmtId="0" fontId="25" fillId="6" borderId="1" applyNumberFormat="0" applyAlignment="0" applyProtection="0"/>
    <xf numFmtId="0" fontId="29" fillId="9" borderId="0" applyNumberFormat="0" applyBorder="0" applyAlignment="0" applyProtection="0"/>
    <xf numFmtId="0" fontId="29" fillId="29" borderId="0" applyNumberFormat="0" applyBorder="0" applyAlignment="0" applyProtection="0"/>
    <xf numFmtId="0" fontId="2" fillId="27"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9"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9" fillId="17" borderId="0" applyNumberFormat="0" applyBorder="0" applyAlignment="0" applyProtection="0"/>
    <xf numFmtId="0" fontId="2" fillId="11" borderId="0" applyNumberFormat="0" applyBorder="0" applyAlignment="0" applyProtection="0"/>
    <xf numFmtId="0" fontId="26" fillId="0" borderId="4" applyNumberFormat="0" applyFill="0" applyAlignment="0" applyProtection="0"/>
    <xf numFmtId="0" fontId="29" fillId="17"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2" fillId="10"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 fillId="10"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 fillId="2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6" fillId="0" borderId="4" applyNumberFormat="0" applyFill="0" applyAlignment="0" applyProtection="0"/>
    <xf numFmtId="0" fontId="29" fillId="21"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25" borderId="0" applyNumberFormat="0" applyBorder="0" applyAlignment="0" applyProtection="0"/>
    <xf numFmtId="0" fontId="22" fillId="3"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 fillId="26"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165" fontId="2" fillId="0" borderId="0" applyFont="0" applyFill="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7" fillId="7" borderId="5" applyNumberFormat="0" applyAlignment="0" applyProtection="0"/>
    <xf numFmtId="0" fontId="2" fillId="23"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7" fillId="7" borderId="5" applyNumberFormat="0" applyAlignment="0" applyProtection="0"/>
    <xf numFmtId="0" fontId="2" fillId="18"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 fillId="1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0" fontId="24" fillId="5" borderId="0" applyNumberFormat="0" applyBorder="0" applyAlignment="0" applyProtection="0"/>
    <xf numFmtId="0" fontId="2" fillId="11"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 fillId="8" borderId="6" applyNumberFormat="0" applyFont="0" applyAlignment="0" applyProtection="0"/>
    <xf numFmtId="0" fontId="29" fillId="21"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7"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7" fillId="7" borderId="5" applyNumberFormat="0" applyAlignment="0" applyProtection="0"/>
    <xf numFmtId="0" fontId="25" fillId="6" borderId="1" applyNumberFormat="0" applyAlignment="0" applyProtection="0"/>
    <xf numFmtId="0" fontId="2" fillId="10" borderId="0" applyNumberFormat="0" applyBorder="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9"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9" fillId="24"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 fillId="31"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14" fillId="0" borderId="7" applyNumberFormat="0" applyFill="0" applyAlignment="0" applyProtection="0"/>
    <xf numFmtId="0" fontId="2" fillId="23"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3" fillId="4"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9" fillId="9"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4" fillId="5"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5" fillId="6" borderId="1" applyNumberFormat="0" applyAlignment="0" applyProtection="0"/>
    <xf numFmtId="0" fontId="29" fillId="29"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 fillId="11"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 fillId="2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21" fillId="0" borderId="0" applyNumberFormat="0" applyFill="0" applyBorder="0" applyAlignment="0" applyProtection="0"/>
    <xf numFmtId="0" fontId="24" fillId="5" borderId="0" applyNumberFormat="0" applyBorder="0" applyAlignment="0" applyProtection="0"/>
    <xf numFmtId="0" fontId="26" fillId="0" borderId="4" applyNumberFormat="0" applyFill="0" applyAlignment="0" applyProtection="0"/>
    <xf numFmtId="165" fontId="2" fillId="0" borderId="0" applyFont="0" applyFill="0" applyBorder="0" applyAlignment="0" applyProtection="0"/>
    <xf numFmtId="0" fontId="14" fillId="0" borderId="7" applyNumberFormat="0" applyFill="0" applyAlignment="0" applyProtection="0"/>
    <xf numFmtId="0" fontId="29" fillId="12"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24" borderId="0" applyNumberFormat="0" applyBorder="0" applyAlignment="0" applyProtection="0"/>
    <xf numFmtId="165" fontId="2" fillId="0" borderId="0" applyFont="0" applyFill="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 fillId="31"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 fillId="27"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164" fontId="2" fillId="0" borderId="0" applyFont="0" applyFill="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13" borderId="0" applyNumberFormat="0" applyBorder="0" applyAlignment="0" applyProtection="0"/>
    <xf numFmtId="0" fontId="2" fillId="23"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4" fillId="5"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 fillId="31" borderId="0" applyNumberFormat="0" applyBorder="0" applyAlignment="0" applyProtection="0"/>
    <xf numFmtId="0" fontId="24" fillId="5" borderId="0" applyNumberFormat="0" applyBorder="0" applyAlignment="0" applyProtection="0"/>
    <xf numFmtId="0" fontId="2" fillId="1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 fillId="19" borderId="0" applyNumberFormat="0" applyBorder="0" applyAlignment="0" applyProtection="0"/>
    <xf numFmtId="0" fontId="29" fillId="2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12"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7" fillId="7" borderId="5" applyNumberFormat="0" applyAlignment="0" applyProtection="0"/>
    <xf numFmtId="0" fontId="2" fillId="10"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9" fontId="2" fillId="0" borderId="0" applyFon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7" fillId="7" borderId="5" applyNumberFormat="0" applyAlignment="0" applyProtection="0"/>
    <xf numFmtId="0" fontId="29" fillId="21" borderId="0" applyNumberFormat="0" applyBorder="0" applyAlignment="0" applyProtection="0"/>
    <xf numFmtId="0" fontId="29" fillId="32"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27" borderId="0" applyNumberFormat="0" applyBorder="0" applyAlignment="0" applyProtection="0"/>
    <xf numFmtId="0" fontId="29" fillId="21"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6" fillId="0" borderId="4" applyNumberFormat="0" applyFill="0" applyAlignment="0" applyProtection="0"/>
    <xf numFmtId="0" fontId="2" fillId="19"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2" fillId="3" borderId="0" applyNumberFormat="0" applyBorder="0" applyAlignment="0" applyProtection="0"/>
    <xf numFmtId="0" fontId="2" fillId="11"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27" fillId="7" borderId="5" applyNumberFormat="0" applyAlignment="0" applyProtection="0"/>
    <xf numFmtId="0" fontId="29" fillId="13" borderId="0" applyNumberFormat="0" applyBorder="0" applyAlignment="0" applyProtection="0"/>
    <xf numFmtId="0" fontId="2" fillId="2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7" fillId="7" borderId="5" applyNumberFormat="0" applyAlignment="0" applyProtection="0"/>
    <xf numFmtId="0" fontId="29" fillId="25" borderId="0" applyNumberFormat="0" applyBorder="0" applyAlignment="0" applyProtection="0"/>
    <xf numFmtId="0" fontId="2" fillId="27"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164" fontId="2" fillId="0" borderId="0" applyFont="0" applyFill="0" applyBorder="0" applyAlignment="0" applyProtection="0"/>
    <xf numFmtId="0" fontId="26" fillId="0" borderId="4" applyNumberFormat="0" applyFill="0" applyAlignment="0" applyProtection="0"/>
    <xf numFmtId="0" fontId="29" fillId="28" borderId="0" applyNumberFormat="0" applyBorder="0" applyAlignment="0" applyProtection="0"/>
    <xf numFmtId="0" fontId="2" fillId="19"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4" fillId="5" borderId="0" applyNumberFormat="0" applyBorder="0" applyAlignment="0" applyProtection="0"/>
    <xf numFmtId="0" fontId="29" fillId="9" borderId="0" applyNumberFormat="0" applyBorder="0" applyAlignment="0" applyProtection="0"/>
    <xf numFmtId="0" fontId="26" fillId="0" borderId="4" applyNumberFormat="0" applyFill="0" applyAlignment="0" applyProtection="0"/>
    <xf numFmtId="0" fontId="29" fillId="25"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9" fillId="24" borderId="0" applyNumberFormat="0" applyBorder="0" applyAlignment="0" applyProtection="0"/>
    <xf numFmtId="0" fontId="2" fillId="8" borderId="6" applyNumberFormat="0" applyFont="0" applyAlignment="0" applyProtection="0"/>
    <xf numFmtId="0" fontId="29" fillId="28" borderId="0" applyNumberFormat="0" applyBorder="0" applyAlignment="0" applyProtection="0"/>
    <xf numFmtId="0" fontId="29" fillId="24" borderId="0" applyNumberFormat="0" applyBorder="0" applyAlignment="0" applyProtection="0"/>
    <xf numFmtId="0" fontId="22" fillId="3"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14" fillId="0" borderId="7" applyNumberFormat="0" applyFill="0" applyAlignment="0" applyProtection="0"/>
    <xf numFmtId="0" fontId="2" fillId="10"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7" fillId="7" borderId="5" applyNumberFormat="0" applyAlignment="0" applyProtection="0"/>
    <xf numFmtId="0" fontId="2" fillId="27"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4" fillId="5" borderId="0" applyNumberFormat="0" applyBorder="0" applyAlignment="0" applyProtection="0"/>
    <xf numFmtId="165" fontId="2" fillId="0" borderId="0" applyFont="0" applyFill="0" applyBorder="0" applyAlignment="0" applyProtection="0"/>
    <xf numFmtId="0" fontId="28" fillId="0" borderId="0" applyNumberFormat="0" applyFill="0" applyBorder="0" applyAlignment="0" applyProtection="0"/>
    <xf numFmtId="0" fontId="2" fillId="30"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 fillId="8" borderId="6" applyNumberFormat="0" applyFont="0" applyAlignment="0" applyProtection="0"/>
    <xf numFmtId="0" fontId="2" fillId="27" borderId="0" applyNumberFormat="0" applyBorder="0" applyAlignment="0" applyProtection="0"/>
    <xf numFmtId="0" fontId="26" fillId="0" borderId="4" applyNumberFormat="0" applyFill="0" applyAlignment="0" applyProtection="0"/>
    <xf numFmtId="0" fontId="29" fillId="12"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 fillId="15"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9" fillId="17" borderId="0" applyNumberFormat="0" applyBorder="0" applyAlignment="0" applyProtection="0"/>
    <xf numFmtId="0" fontId="29" fillId="16" borderId="0" applyNumberFormat="0" applyBorder="0" applyAlignment="0" applyProtection="0"/>
    <xf numFmtId="0" fontId="2" fillId="11"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2" fillId="3" borderId="0" applyNumberFormat="0" applyBorder="0" applyAlignment="0" applyProtection="0"/>
    <xf numFmtId="0" fontId="2" fillId="8" borderId="6" applyNumberFormat="0" applyFont="0" applyAlignment="0" applyProtection="0"/>
    <xf numFmtId="0" fontId="29" fillId="25"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 fillId="26"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6" fillId="0" borderId="4" applyNumberFormat="0" applyFill="0" applyAlignment="0" applyProtection="0"/>
    <xf numFmtId="0" fontId="2" fillId="23"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6" fillId="0" borderId="4" applyNumberFormat="0" applyFill="0" applyAlignment="0" applyProtection="0"/>
    <xf numFmtId="0" fontId="2" fillId="11"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 fillId="14"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 fillId="11" borderId="0" applyNumberFormat="0" applyBorder="0" applyAlignment="0" applyProtection="0"/>
    <xf numFmtId="0" fontId="28"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21" fillId="0" borderId="0" applyNumberFormat="0" applyFill="0" applyBorder="0" applyAlignment="0" applyProtection="0"/>
    <xf numFmtId="0" fontId="2" fillId="31"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2" fillId="3" borderId="0" applyNumberFormat="0" applyBorder="0" applyAlignment="0" applyProtection="0"/>
    <xf numFmtId="0" fontId="2" fillId="8" borderId="6" applyNumberFormat="0" applyFont="0" applyAlignment="0" applyProtection="0"/>
    <xf numFmtId="0" fontId="29" fillId="12" borderId="0" applyNumberFormat="0" applyBorder="0" applyAlignment="0" applyProtection="0"/>
    <xf numFmtId="0" fontId="29" fillId="12"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166" fontId="2" fillId="0" borderId="0" applyFont="0" applyFill="0" applyBorder="0" applyAlignment="0" applyProtection="0"/>
    <xf numFmtId="0" fontId="27" fillId="7" borderId="5" applyNumberFormat="0" applyAlignment="0" applyProtection="0"/>
    <xf numFmtId="0" fontId="29" fillId="24" borderId="0" applyNumberFormat="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31"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2" fillId="3" borderId="0" applyNumberFormat="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 fillId="15"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20" borderId="0" applyNumberFormat="0" applyBorder="0" applyAlignment="0" applyProtection="0"/>
    <xf numFmtId="0" fontId="2" fillId="26"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 fillId="31" borderId="0" applyNumberFormat="0" applyBorder="0" applyAlignment="0" applyProtection="0"/>
    <xf numFmtId="165" fontId="2" fillId="0" borderId="0" applyFont="0" applyFill="0" applyBorder="0" applyAlignment="0" applyProtection="0"/>
    <xf numFmtId="0" fontId="29" fillId="29" borderId="0" applyNumberFormat="0" applyBorder="0" applyAlignment="0" applyProtection="0"/>
    <xf numFmtId="0" fontId="27" fillId="7" borderId="5"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 fillId="14"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 fillId="22"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 fillId="15" borderId="0" applyNumberFormat="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 fillId="22"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7" fillId="7" borderId="5" applyNumberFormat="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1" fillId="0" borderId="0" applyNumberFormat="0" applyFill="0" applyBorder="0" applyAlignment="0" applyProtection="0"/>
    <xf numFmtId="0" fontId="2" fillId="23"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0" fontId="29" fillId="20"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 fillId="19"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29"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3" fillId="4" borderId="0" applyNumberFormat="0" applyBorder="0" applyAlignment="0" applyProtection="0"/>
    <xf numFmtId="0" fontId="2" fillId="15" borderId="0" applyNumberFormat="0" applyBorder="0" applyAlignment="0" applyProtection="0"/>
    <xf numFmtId="0" fontId="25" fillId="6" borderId="1" applyNumberFormat="0" applyAlignment="0" applyProtection="0"/>
    <xf numFmtId="0" fontId="2" fillId="22"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21"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 fillId="23"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9"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 fillId="26"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9"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 fillId="31"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 fillId="27"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9" fillId="20"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7" fillId="7" borderId="5" applyNumberFormat="0" applyAlignment="0" applyProtection="0"/>
    <xf numFmtId="0" fontId="27" fillId="7" borderId="5" applyNumberFormat="0" applyAlignment="0" applyProtection="0"/>
    <xf numFmtId="0" fontId="23" fillId="4"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32"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9" fillId="16" borderId="0" applyNumberFormat="0" applyBorder="0" applyAlignment="0" applyProtection="0"/>
    <xf numFmtId="0" fontId="2" fillId="15"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2" fillId="3"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 fillId="23"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7" fillId="7" borderId="5" applyNumberFormat="0" applyAlignment="0" applyProtection="0"/>
    <xf numFmtId="0" fontId="2" fillId="19"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 fillId="15" borderId="0" applyNumberFormat="0" applyBorder="0" applyAlignment="0" applyProtection="0"/>
    <xf numFmtId="0" fontId="26" fillId="0" borderId="4"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5" fillId="6" borderId="1" applyNumberFormat="0" applyAlignment="0" applyProtection="0"/>
    <xf numFmtId="0" fontId="29" fillId="12" borderId="0" applyNumberFormat="0" applyBorder="0" applyAlignment="0" applyProtection="0"/>
    <xf numFmtId="0" fontId="29" fillId="9" borderId="0" applyNumberFormat="0" applyBorder="0" applyAlignment="0" applyProtection="0"/>
    <xf numFmtId="0" fontId="2" fillId="19"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 fillId="15" borderId="0" applyNumberFormat="0" applyBorder="0" applyAlignment="0" applyProtection="0"/>
    <xf numFmtId="0" fontId="29" fillId="16"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 fillId="8" borderId="6" applyNumberFormat="0" applyFont="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 fillId="8" borderId="6" applyNumberFormat="0" applyFont="0" applyAlignment="0" applyProtection="0"/>
    <xf numFmtId="0" fontId="22" fillId="3"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 fillId="22"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5" fillId="6" borderId="1" applyNumberFormat="0" applyAlignment="0" applyProtection="0"/>
    <xf numFmtId="0" fontId="21" fillId="0" borderId="0" applyNumberFormat="0" applyFill="0" applyBorder="0" applyAlignment="0" applyProtection="0"/>
    <xf numFmtId="0" fontId="25" fillId="6" borderId="1" applyNumberFormat="0" applyAlignment="0" applyProtection="0"/>
    <xf numFmtId="0" fontId="29" fillId="29"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 fillId="31" borderId="0" applyNumberFormat="0" applyBorder="0" applyAlignment="0" applyProtection="0"/>
    <xf numFmtId="0" fontId="29" fillId="21" borderId="0" applyNumberFormat="0" applyBorder="0" applyAlignment="0" applyProtection="0"/>
    <xf numFmtId="0" fontId="2" fillId="30" borderId="0" applyNumberFormat="0" applyBorder="0" applyAlignment="0" applyProtection="0"/>
    <xf numFmtId="0" fontId="29" fillId="29"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164" fontId="2" fillId="0" borderId="0" applyFont="0" applyFill="0" applyBorder="0" applyAlignment="0" applyProtection="0"/>
    <xf numFmtId="0" fontId="29" fillId="29" borderId="0" applyNumberFormat="0" applyBorder="0" applyAlignment="0" applyProtection="0"/>
    <xf numFmtId="0" fontId="29" fillId="9" borderId="0" applyNumberFormat="0" applyBorder="0" applyAlignment="0" applyProtection="0"/>
    <xf numFmtId="0" fontId="26" fillId="0" borderId="4" applyNumberFormat="0" applyFill="0" applyAlignment="0" applyProtection="0"/>
    <xf numFmtId="0" fontId="2" fillId="11"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 fillId="26" borderId="0" applyNumberFormat="0" applyBorder="0" applyAlignment="0" applyProtection="0"/>
    <xf numFmtId="0" fontId="29" fillId="25" borderId="0" applyNumberFormat="0" applyBorder="0" applyAlignment="0" applyProtection="0"/>
    <xf numFmtId="0" fontId="2" fillId="31"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 fillId="10"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0" fontId="29" fillId="9" borderId="0" applyNumberFormat="0" applyBorder="0" applyAlignment="0" applyProtection="0"/>
    <xf numFmtId="0" fontId="2" fillId="14"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14" fillId="0" borderId="7" applyNumberFormat="0" applyFill="0" applyAlignment="0" applyProtection="0"/>
    <xf numFmtId="0" fontId="29" fillId="13"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 fillId="18"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 fillId="14" borderId="0" applyNumberFormat="0" applyBorder="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165" fontId="2" fillId="0" borderId="0" applyFont="0" applyFill="0" applyBorder="0" applyAlignment="0" applyProtection="0"/>
    <xf numFmtId="0" fontId="2" fillId="22"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9" fillId="12"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14" fillId="0" borderId="7" applyNumberFormat="0" applyFill="0" applyAlignment="0" applyProtection="0"/>
    <xf numFmtId="0" fontId="14" fillId="0" borderId="7" applyNumberFormat="0" applyFill="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 fillId="10"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 fillId="3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 fillId="10" borderId="0" applyNumberFormat="0" applyBorder="0" applyAlignment="0" applyProtection="0"/>
    <xf numFmtId="0" fontId="29" fillId="9" borderId="0" applyNumberFormat="0" applyBorder="0" applyAlignment="0" applyProtection="0"/>
    <xf numFmtId="0" fontId="2" fillId="15"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8"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 fillId="26"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 fillId="19"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7" fillId="7" borderId="5" applyNumberFormat="0" applyAlignment="0" applyProtection="0"/>
    <xf numFmtId="0" fontId="29" fillId="21" borderId="0" applyNumberFormat="0" applyBorder="0" applyAlignment="0" applyProtection="0"/>
    <xf numFmtId="0" fontId="29" fillId="9"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 fillId="23" borderId="0" applyNumberFormat="0" applyBorder="0" applyAlignment="0" applyProtection="0"/>
    <xf numFmtId="0" fontId="29" fillId="28" borderId="0" applyNumberFormat="0" applyBorder="0" applyAlignment="0" applyProtection="0"/>
    <xf numFmtId="0" fontId="2" fillId="31"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7" fillId="7" borderId="5" applyNumberFormat="0" applyAlignment="0" applyProtection="0"/>
    <xf numFmtId="0" fontId="2" fillId="19" borderId="0" applyNumberFormat="0" applyBorder="0" applyAlignment="0" applyProtection="0"/>
    <xf numFmtId="0" fontId="27" fillId="7" borderId="5" applyNumberFormat="0" applyAlignment="0" applyProtection="0"/>
    <xf numFmtId="0" fontId="2" fillId="1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 fillId="18"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 fillId="22" borderId="0" applyNumberFormat="0" applyBorder="0" applyAlignment="0" applyProtection="0"/>
    <xf numFmtId="165" fontId="2" fillId="0" borderId="0" applyFont="0" applyFill="0" applyBorder="0" applyAlignment="0" applyProtection="0"/>
    <xf numFmtId="0" fontId="22"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 fillId="31"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0" fontId="2" fillId="18"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 fillId="11"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9" fillId="29"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4" fillId="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7" fillId="7" borderId="5" applyNumberFormat="0" applyAlignment="0" applyProtection="0"/>
    <xf numFmtId="0" fontId="27" fillId="7" borderId="5"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22"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17"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 fillId="14"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2" fillId="3" borderId="0" applyNumberFormat="0" applyBorder="0" applyAlignment="0" applyProtection="0"/>
    <xf numFmtId="0" fontId="2" fillId="18"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 fillId="19" borderId="0" applyNumberFormat="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 fillId="10" borderId="0" applyNumberFormat="0" applyBorder="0" applyAlignment="0" applyProtection="0"/>
    <xf numFmtId="0" fontId="29" fillId="29"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9" fillId="13"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 fillId="8" borderId="6" applyNumberFormat="0" applyFont="0" applyAlignment="0" applyProtection="0"/>
    <xf numFmtId="0" fontId="22" fillId="3" borderId="0" applyNumberFormat="0" applyBorder="0" applyAlignment="0" applyProtection="0"/>
    <xf numFmtId="0" fontId="29" fillId="28"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 fillId="15"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 fillId="11"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 fillId="26" borderId="0" applyNumberFormat="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4" fontId="2" fillId="0" borderId="0" applyFont="0" applyFill="0" applyBorder="0" applyAlignment="0" applyProtection="0"/>
    <xf numFmtId="0" fontId="2" fillId="14"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5" fillId="6" borderId="1" applyNumberFormat="0" applyAlignment="0" applyProtection="0"/>
    <xf numFmtId="0" fontId="14" fillId="0" borderId="7" applyNumberFormat="0" applyFill="0" applyAlignment="0" applyProtection="0"/>
    <xf numFmtId="0" fontId="2" fillId="30" borderId="0" applyNumberFormat="0" applyBorder="0" applyAlignment="0" applyProtection="0"/>
    <xf numFmtId="0" fontId="2" fillId="8" borderId="6" applyNumberFormat="0" applyFont="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4"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165" fontId="2" fillId="0" borderId="0" applyFont="0" applyFill="0" applyBorder="0" applyAlignment="0" applyProtection="0"/>
    <xf numFmtId="0" fontId="29" fillId="21"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9" fillId="21" borderId="0" applyNumberFormat="0" applyBorder="0" applyAlignment="0" applyProtection="0"/>
    <xf numFmtId="0" fontId="25" fillId="6" borderId="1" applyNumberFormat="0" applyAlignment="0" applyProtection="0"/>
    <xf numFmtId="0" fontId="29" fillId="29"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 fillId="8" borderId="6" applyNumberFormat="0" applyFont="0" applyAlignment="0" applyProtection="0"/>
    <xf numFmtId="0" fontId="29" fillId="25"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 fillId="22" borderId="0" applyNumberFormat="0" applyBorder="0" applyAlignment="0" applyProtection="0"/>
    <xf numFmtId="0" fontId="23" fillId="4" borderId="0" applyNumberFormat="0" applyBorder="0" applyAlignment="0" applyProtection="0"/>
    <xf numFmtId="0" fontId="29" fillId="29"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 fillId="30" borderId="0" applyNumberFormat="0" applyBorder="0" applyAlignment="0" applyProtection="0"/>
    <xf numFmtId="0" fontId="25" fillId="6" borderId="1" applyNumberFormat="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29" fillId="24" borderId="0" applyNumberFormat="0" applyBorder="0" applyAlignment="0" applyProtection="0"/>
    <xf numFmtId="0" fontId="29" fillId="17" borderId="0" applyNumberFormat="0" applyBorder="0" applyAlignment="0" applyProtection="0"/>
    <xf numFmtId="0" fontId="2" fillId="11"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0" fontId="29" fillId="28"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8" fillId="0" borderId="0" applyNumberFormat="0" applyFill="0" applyBorder="0" applyAlignment="0" applyProtection="0"/>
    <xf numFmtId="0" fontId="2" fillId="1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 fillId="8" borderId="6" applyNumberFormat="0" applyFont="0" applyAlignment="0" applyProtection="0"/>
    <xf numFmtId="0" fontId="29" fillId="17"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9"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9" fillId="16"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 fillId="11"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 fillId="27"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 fillId="19"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7" fillId="7" borderId="5" applyNumberFormat="0" applyAlignment="0" applyProtection="0"/>
    <xf numFmtId="0" fontId="2" fillId="14"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20"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 fillId="8" borderId="6"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9" fillId="16" borderId="0" applyNumberFormat="0" applyBorder="0" applyAlignment="0" applyProtection="0"/>
    <xf numFmtId="0" fontId="29" fillId="13" borderId="0" applyNumberFormat="0" applyBorder="0" applyAlignment="0" applyProtection="0"/>
    <xf numFmtId="165" fontId="2" fillId="0" borderId="0" applyFont="0" applyFill="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 fillId="15"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9" fillId="21" borderId="0" applyNumberFormat="0" applyBorder="0" applyAlignment="0" applyProtection="0"/>
    <xf numFmtId="0" fontId="2" fillId="30" borderId="0" applyNumberFormat="0" applyBorder="0" applyAlignment="0" applyProtection="0"/>
    <xf numFmtId="0" fontId="29" fillId="29"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165" fontId="2" fillId="0" borderId="0" applyFont="0" applyFill="0" applyBorder="0" applyAlignment="0" applyProtection="0"/>
    <xf numFmtId="0" fontId="25" fillId="6" borderId="1" applyNumberFormat="0" applyAlignment="0" applyProtection="0"/>
    <xf numFmtId="0" fontId="29" fillId="21" borderId="0" applyNumberFormat="0" applyBorder="0" applyAlignment="0" applyProtection="0"/>
    <xf numFmtId="0" fontId="29" fillId="12"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 fillId="15" borderId="0" applyNumberFormat="0" applyBorder="0" applyAlignment="0" applyProtection="0"/>
    <xf numFmtId="0" fontId="29" fillId="17" borderId="0" applyNumberFormat="0" applyBorder="0" applyAlignment="0" applyProtection="0"/>
    <xf numFmtId="0" fontId="2" fillId="1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21"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 fillId="14" borderId="0" applyNumberFormat="0" applyBorder="0" applyAlignment="0" applyProtection="0"/>
    <xf numFmtId="0" fontId="29"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9" fillId="29" borderId="0" applyNumberFormat="0" applyBorder="0" applyAlignment="0" applyProtection="0"/>
    <xf numFmtId="0" fontId="2" fillId="22"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1" borderId="0" applyNumberFormat="0" applyBorder="0" applyAlignment="0" applyProtection="0"/>
    <xf numFmtId="0" fontId="2" fillId="15"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166" fontId="2" fillId="0" borderId="0" applyFont="0" applyFill="0" applyBorder="0" applyAlignment="0" applyProtection="0"/>
    <xf numFmtId="0" fontId="29" fillId="25"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 fillId="10"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2" fillId="3" borderId="0" applyNumberFormat="0" applyBorder="0" applyAlignment="0" applyProtection="0"/>
    <xf numFmtId="165" fontId="2" fillId="0" borderId="0" applyFont="0" applyFill="0" applyBorder="0" applyAlignment="0" applyProtection="0"/>
    <xf numFmtId="0" fontId="26" fillId="0" borderId="4" applyNumberFormat="0" applyFill="0" applyAlignment="0" applyProtection="0"/>
    <xf numFmtId="0" fontId="22" fillId="3"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5" fillId="6" borderId="1" applyNumberFormat="0" applyAlignment="0" applyProtection="0"/>
    <xf numFmtId="0" fontId="29" fillId="16" borderId="0" applyNumberFormat="0" applyBorder="0" applyAlignment="0" applyProtection="0"/>
    <xf numFmtId="0" fontId="2" fillId="10"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9" fontId="2" fillId="0" borderId="0" applyFont="0" applyFill="0" applyBorder="0" applyAlignment="0" applyProtection="0"/>
    <xf numFmtId="0" fontId="29" fillId="29" borderId="0" applyNumberFormat="0" applyBorder="0" applyAlignment="0" applyProtection="0"/>
    <xf numFmtId="164" fontId="2" fillId="0" borderId="0" applyFont="0" applyFill="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4" fillId="5"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6" fillId="0" borderId="4" applyNumberFormat="0" applyFill="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164"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3" fillId="4"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4" fillId="5"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23" borderId="0" applyNumberFormat="0" applyBorder="0" applyAlignment="0" applyProtection="0"/>
    <xf numFmtId="0" fontId="25" fillId="6" borderId="1" applyNumberFormat="0" applyAlignment="0" applyProtection="0"/>
    <xf numFmtId="0" fontId="29" fillId="29" borderId="0" applyNumberFormat="0" applyBorder="0" applyAlignment="0" applyProtection="0"/>
    <xf numFmtId="164" fontId="2" fillId="0" borderId="0" applyFont="0" applyFill="0" applyBorder="0" applyAlignment="0" applyProtection="0"/>
    <xf numFmtId="0" fontId="2" fillId="19" borderId="0" applyNumberFormat="0" applyBorder="0" applyAlignment="0" applyProtection="0"/>
    <xf numFmtId="0" fontId="26" fillId="0" borderId="4" applyNumberFormat="0" applyFill="0" applyAlignment="0" applyProtection="0"/>
    <xf numFmtId="0" fontId="29" fillId="20"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26" borderId="0" applyNumberFormat="0" applyBorder="0" applyAlignment="0" applyProtection="0"/>
    <xf numFmtId="0" fontId="21" fillId="0" borderId="0" applyNumberFormat="0" applyFill="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29" fillId="32" borderId="0" applyNumberFormat="0" applyBorder="0" applyAlignment="0" applyProtection="0"/>
    <xf numFmtId="0" fontId="22" fillId="3" borderId="0" applyNumberFormat="0" applyBorder="0" applyAlignment="0" applyProtection="0"/>
    <xf numFmtId="0" fontId="2" fillId="19" borderId="0" applyNumberFormat="0" applyBorder="0" applyAlignment="0" applyProtection="0"/>
    <xf numFmtId="0" fontId="28"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165" fontId="2" fillId="0" borderId="0" applyFont="0" applyFill="0" applyBorder="0" applyAlignment="0" applyProtection="0"/>
    <xf numFmtId="0" fontId="29"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9" fillId="25"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8" fillId="0" borderId="0" applyNumberFormat="0" applyFill="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9" fillId="16"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9" fillId="20" borderId="0" applyNumberFormat="0" applyBorder="0" applyAlignment="0" applyProtection="0"/>
    <xf numFmtId="0" fontId="29" fillId="24" borderId="0" applyNumberFormat="0" applyBorder="0" applyAlignment="0" applyProtection="0"/>
    <xf numFmtId="0" fontId="2" fillId="27" borderId="0" applyNumberFormat="0" applyBorder="0" applyAlignment="0" applyProtection="0"/>
    <xf numFmtId="0" fontId="22" fillId="3" borderId="0" applyNumberFormat="0" applyBorder="0" applyAlignment="0" applyProtection="0"/>
    <xf numFmtId="0" fontId="26" fillId="0" borderId="4" applyNumberFormat="0" applyFill="0" applyAlignment="0" applyProtection="0"/>
    <xf numFmtId="0" fontId="27" fillId="7" borderId="5" applyNumberFormat="0" applyAlignment="0" applyProtection="0"/>
    <xf numFmtId="0" fontId="29" fillId="16" borderId="0" applyNumberFormat="0" applyBorder="0" applyAlignment="0" applyProtection="0"/>
    <xf numFmtId="0" fontId="26" fillId="0" borderId="4" applyNumberFormat="0" applyFill="0" applyAlignment="0" applyProtection="0"/>
    <xf numFmtId="0" fontId="27" fillId="7" borderId="5" applyNumberFormat="0" applyAlignment="0" applyProtection="0"/>
    <xf numFmtId="0" fontId="29" fillId="20" borderId="0" applyNumberFormat="0" applyBorder="0" applyAlignment="0" applyProtection="0"/>
    <xf numFmtId="0" fontId="21" fillId="0" borderId="0" applyNumberFormat="0" applyFill="0" applyBorder="0" applyAlignment="0" applyProtection="0"/>
    <xf numFmtId="0" fontId="2" fillId="8" borderId="6" applyNumberFormat="0" applyFont="0" applyAlignment="0" applyProtection="0"/>
    <xf numFmtId="0" fontId="29" fillId="12"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165" fontId="2" fillId="0" borderId="0" applyFont="0" applyFill="0" applyBorder="0" applyAlignment="0" applyProtection="0"/>
    <xf numFmtId="0" fontId="29"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9" fillId="32"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1" fillId="0" borderId="0" applyNumberFormat="0" applyFill="0" applyBorder="0" applyAlignment="0" applyProtection="0"/>
    <xf numFmtId="0" fontId="2" fillId="10"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9" fillId="17"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 fillId="8" borderId="6" applyNumberFormat="0" applyFont="0" applyAlignment="0" applyProtection="0"/>
    <xf numFmtId="0" fontId="29" fillId="28"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12"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4" fillId="5" borderId="0" applyNumberFormat="0" applyBorder="0" applyAlignment="0" applyProtection="0"/>
    <xf numFmtId="0" fontId="29" fillId="24"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6" fillId="0" borderId="4" applyNumberFormat="0" applyFill="0" applyAlignment="0" applyProtection="0"/>
    <xf numFmtId="0" fontId="29" fillId="21"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5" fillId="6" borderId="1" applyNumberFormat="0" applyAlignment="0" applyProtection="0"/>
    <xf numFmtId="0" fontId="14" fillId="0" borderId="7" applyNumberFormat="0" applyFill="0" applyAlignment="0" applyProtection="0"/>
    <xf numFmtId="0" fontId="22" fillId="3" borderId="0" applyNumberFormat="0" applyBorder="0" applyAlignment="0" applyProtection="0"/>
    <xf numFmtId="0" fontId="25" fillId="6" borderId="1" applyNumberFormat="0" applyAlignment="0" applyProtection="0"/>
    <xf numFmtId="0" fontId="2" fillId="27"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3" fillId="4"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9" fillId="24" borderId="0" applyNumberFormat="0" applyBorder="0" applyAlignment="0" applyProtection="0"/>
    <xf numFmtId="0" fontId="21" fillId="0" borderId="0" applyNumberFormat="0" applyFill="0" applyBorder="0" applyAlignment="0" applyProtection="0"/>
    <xf numFmtId="0" fontId="2" fillId="18" borderId="0" applyNumberFormat="0" applyBorder="0" applyAlignment="0" applyProtection="0"/>
    <xf numFmtId="0" fontId="26" fillId="0" borderId="4" applyNumberFormat="0" applyFill="0" applyAlignment="0" applyProtection="0"/>
    <xf numFmtId="0" fontId="22" fillId="3" borderId="0" applyNumberFormat="0" applyBorder="0" applyAlignment="0" applyProtection="0"/>
    <xf numFmtId="0" fontId="2" fillId="23"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9" fillId="16"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21" borderId="0" applyNumberFormat="0" applyBorder="0" applyAlignment="0" applyProtection="0"/>
    <xf numFmtId="0" fontId="22" fillId="3"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9" fillId="32" borderId="0" applyNumberFormat="0" applyBorder="0" applyAlignment="0" applyProtection="0"/>
    <xf numFmtId="0" fontId="2" fillId="27"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9" fillId="28" borderId="0" applyNumberFormat="0" applyBorder="0" applyAlignment="0" applyProtection="0"/>
    <xf numFmtId="165" fontId="2" fillId="0" borderId="0" applyFont="0" applyFill="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 fillId="23"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 fillId="26" borderId="0" applyNumberFormat="0" applyBorder="0" applyAlignment="0" applyProtection="0"/>
    <xf numFmtId="0" fontId="29" fillId="12"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9" fillId="12" borderId="0" applyNumberFormat="0" applyBorder="0" applyAlignment="0" applyProtection="0"/>
    <xf numFmtId="164" fontId="2" fillId="0" borderId="0" applyFont="0" applyFill="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 fillId="1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6" fillId="0" borderId="4" applyNumberFormat="0" applyFill="0" applyAlignment="0" applyProtection="0"/>
    <xf numFmtId="0" fontId="2" fillId="8" borderId="6" applyNumberFormat="0" applyFont="0" applyAlignment="0" applyProtection="0"/>
    <xf numFmtId="0" fontId="2" fillId="31" borderId="0" applyNumberFormat="0" applyBorder="0" applyAlignment="0" applyProtection="0"/>
    <xf numFmtId="0" fontId="29"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6" fillId="0" borderId="4" applyNumberFormat="0" applyFill="0" applyAlignment="0" applyProtection="0"/>
    <xf numFmtId="0" fontId="29" fillId="12" borderId="0" applyNumberFormat="0" applyBorder="0" applyAlignment="0" applyProtection="0"/>
    <xf numFmtId="0" fontId="24" fillId="5"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9" fillId="29" borderId="0" applyNumberFormat="0" applyBorder="0" applyAlignment="0" applyProtection="0"/>
    <xf numFmtId="0" fontId="29" fillId="24"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9"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9" fillId="28" borderId="0" applyNumberFormat="0" applyBorder="0" applyAlignment="0" applyProtection="0"/>
    <xf numFmtId="0" fontId="2" fillId="2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 fillId="8" borderId="6" applyNumberFormat="0" applyFont="0" applyAlignment="0" applyProtection="0"/>
    <xf numFmtId="0" fontId="21" fillId="0" borderId="0" applyNumberFormat="0" applyFill="0" applyBorder="0" applyAlignment="0" applyProtection="0"/>
    <xf numFmtId="0" fontId="14" fillId="0" borderId="7" applyNumberFormat="0" applyFill="0" applyAlignment="0" applyProtection="0"/>
    <xf numFmtId="0" fontId="29" fillId="24"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8" fillId="0" borderId="0" applyNumberFormat="0" applyFill="0" applyBorder="0" applyAlignment="0" applyProtection="0"/>
    <xf numFmtId="0" fontId="2" fillId="23"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164" fontId="2" fillId="0" borderId="0" applyFont="0" applyFill="0" applyBorder="0" applyAlignment="0" applyProtection="0"/>
    <xf numFmtId="0" fontId="2" fillId="19" borderId="0" applyNumberFormat="0" applyBorder="0" applyAlignment="0" applyProtection="0"/>
    <xf numFmtId="0" fontId="26" fillId="0" borderId="4"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7" fillId="7" borderId="5" applyNumberFormat="0" applyAlignment="0" applyProtection="0"/>
    <xf numFmtId="0" fontId="24" fillId="5"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24"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165" fontId="2" fillId="0" borderId="0" applyFont="0" applyFill="0" applyBorder="0" applyAlignment="0" applyProtection="0"/>
    <xf numFmtId="0" fontId="21" fillId="0" borderId="0" applyNumberFormat="0" applyFill="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 fillId="8" borderId="6" applyNumberFormat="0" applyFont="0" applyAlignment="0" applyProtection="0"/>
    <xf numFmtId="0" fontId="21"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3" fillId="4" borderId="0" applyNumberFormat="0" applyBorder="0" applyAlignment="0" applyProtection="0"/>
    <xf numFmtId="0" fontId="2" fillId="14"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164" fontId="2" fillId="0" borderId="0" applyFont="0" applyFill="0" applyBorder="0" applyAlignment="0" applyProtection="0"/>
    <xf numFmtId="0" fontId="29" fillId="32"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29" borderId="0" applyNumberFormat="0" applyBorder="0" applyAlignment="0" applyProtection="0"/>
    <xf numFmtId="0" fontId="27" fillId="7" borderId="5" applyNumberFormat="0" applyAlignment="0" applyProtection="0"/>
    <xf numFmtId="0" fontId="29" fillId="21"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9" fontId="2" fillId="0" borderId="0" applyFont="0" applyFill="0" applyBorder="0" applyAlignment="0" applyProtection="0"/>
    <xf numFmtId="0" fontId="29" fillId="24" borderId="0" applyNumberFormat="0" applyBorder="0" applyAlignment="0" applyProtection="0"/>
    <xf numFmtId="0" fontId="26" fillId="0" borderId="4" applyNumberFormat="0" applyFill="0" applyAlignment="0" applyProtection="0"/>
    <xf numFmtId="0" fontId="2" fillId="23" borderId="0" applyNumberFormat="0" applyBorder="0" applyAlignment="0" applyProtection="0"/>
    <xf numFmtId="0" fontId="27" fillId="7" borderId="5" applyNumberFormat="0" applyAlignment="0" applyProtection="0"/>
    <xf numFmtId="0" fontId="24" fillId="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 fillId="30"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 fillId="22"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0" fontId="2" fillId="30" borderId="0" applyNumberFormat="0" applyBorder="0" applyAlignment="0" applyProtection="0"/>
    <xf numFmtId="0" fontId="25" fillId="6" borderId="1" applyNumberFormat="0" applyAlignment="0" applyProtection="0"/>
    <xf numFmtId="0" fontId="25" fillId="6" borderId="1" applyNumberFormat="0" applyAlignment="0" applyProtection="0"/>
    <xf numFmtId="0" fontId="24" fillId="5"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 fillId="10"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7" fillId="7" borderId="5"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8" fillId="0" borderId="0" applyNumberFormat="0" applyFill="0" applyBorder="0" applyAlignment="0" applyProtection="0"/>
    <xf numFmtId="0" fontId="2" fillId="22"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3" fillId="4"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 fillId="30"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18" borderId="0" applyNumberFormat="0" applyBorder="0" applyAlignment="0" applyProtection="0"/>
    <xf numFmtId="0" fontId="23" fillId="4" borderId="0" applyNumberFormat="0" applyBorder="0" applyAlignment="0" applyProtection="0"/>
    <xf numFmtId="0" fontId="25" fillId="6" borderId="1" applyNumberFormat="0" applyAlignment="0" applyProtection="0"/>
    <xf numFmtId="0" fontId="29" fillId="17" borderId="0" applyNumberFormat="0" applyBorder="0" applyAlignment="0" applyProtection="0"/>
    <xf numFmtId="164" fontId="2" fillId="0" borderId="0" applyFont="0" applyFill="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 fillId="8" borderId="6" applyNumberFormat="0" applyFont="0" applyAlignment="0" applyProtection="0"/>
    <xf numFmtId="0" fontId="29" fillId="29" borderId="0" applyNumberFormat="0" applyBorder="0" applyAlignment="0" applyProtection="0"/>
    <xf numFmtId="0" fontId="2" fillId="18"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1" fillId="0" borderId="0" applyNumberFormat="0" applyFill="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2" fillId="22"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4" fillId="5" borderId="0" applyNumberFormat="0" applyBorder="0" applyAlignment="0" applyProtection="0"/>
    <xf numFmtId="0" fontId="29" fillId="9" borderId="0" applyNumberFormat="0" applyBorder="0" applyAlignment="0" applyProtection="0"/>
    <xf numFmtId="166" fontId="2" fillId="0" borderId="0" applyFont="0" applyFill="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 fillId="19"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 fillId="19"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23"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8" borderId="0" applyNumberFormat="0" applyBorder="0" applyAlignment="0" applyProtection="0"/>
    <xf numFmtId="0" fontId="2" fillId="22"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164" fontId="2" fillId="0" borderId="0" applyFont="0" applyFill="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166" fontId="2" fillId="0" borderId="0" applyFont="0" applyFill="0" applyBorder="0" applyAlignment="0" applyProtection="0"/>
    <xf numFmtId="0" fontId="29"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9" fillId="28"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9" fillId="17"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 fillId="23"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 fillId="18" borderId="0" applyNumberFormat="0" applyBorder="0" applyAlignment="0" applyProtection="0"/>
    <xf numFmtId="0" fontId="14" fillId="0" borderId="7" applyNumberFormat="0" applyFill="0" applyAlignment="0" applyProtection="0"/>
    <xf numFmtId="0" fontId="22"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 fillId="31"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9" fillId="24"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3"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 fillId="23"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18" borderId="0" applyNumberFormat="0" applyBorder="0" applyAlignment="0" applyProtection="0"/>
    <xf numFmtId="0" fontId="25" fillId="6" borderId="1" applyNumberFormat="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 fillId="1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165" fontId="2" fillId="0" borderId="0" applyFont="0" applyFill="0" applyBorder="0" applyAlignment="0" applyProtection="0"/>
    <xf numFmtId="0" fontId="24" fillId="5" borderId="0" applyNumberFormat="0" applyBorder="0" applyAlignment="0" applyProtection="0"/>
    <xf numFmtId="0" fontId="29" fillId="24"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 fillId="1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4" fontId="2" fillId="0" borderId="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5" fillId="6" borderId="1" applyNumberFormat="0" applyAlignment="0" applyProtection="0"/>
    <xf numFmtId="0" fontId="2" fillId="27"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165" fontId="2" fillId="0" borderId="0" applyFont="0" applyFill="0" applyBorder="0" applyAlignment="0" applyProtection="0"/>
    <xf numFmtId="0" fontId="26" fillId="0" borderId="4" applyNumberFormat="0" applyFill="0" applyAlignment="0" applyProtection="0"/>
    <xf numFmtId="0" fontId="26" fillId="0" borderId="4" applyNumberFormat="0" applyFill="0" applyAlignment="0" applyProtection="0"/>
    <xf numFmtId="0" fontId="24" fillId="5"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9" fillId="21"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1"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2" fillId="3"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 fillId="15"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9" fillId="21"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28" borderId="0" applyNumberFormat="0" applyBorder="0" applyAlignment="0" applyProtection="0"/>
    <xf numFmtId="0" fontId="2" fillId="22"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 fillId="18"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4" fillId="5"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9" borderId="0" applyNumberFormat="0" applyBorder="0" applyAlignment="0" applyProtection="0"/>
    <xf numFmtId="0" fontId="29" fillId="29"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7" fillId="7" borderId="5"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5" fillId="6" borderId="1" applyNumberFormat="0" applyAlignment="0" applyProtection="0"/>
    <xf numFmtId="0" fontId="29" fillId="2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 fillId="27" borderId="0" applyNumberFormat="0" applyBorder="0" applyAlignment="0" applyProtection="0"/>
    <xf numFmtId="0" fontId="29" fillId="12" borderId="0" applyNumberFormat="0" applyBorder="0" applyAlignment="0" applyProtection="0"/>
    <xf numFmtId="0" fontId="2" fillId="15"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 fillId="23"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8"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2" fillId="3" borderId="0" applyNumberFormat="0" applyBorder="0" applyAlignment="0" applyProtection="0"/>
    <xf numFmtId="0" fontId="2" fillId="30" borderId="0" applyNumberFormat="0" applyBorder="0" applyAlignment="0" applyProtection="0"/>
    <xf numFmtId="0" fontId="29" fillId="9" borderId="0" applyNumberFormat="0" applyBorder="0" applyAlignment="0" applyProtection="0"/>
    <xf numFmtId="0" fontId="2" fillId="22"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7" fillId="7" borderId="5" applyNumberFormat="0" applyAlignment="0" applyProtection="0"/>
    <xf numFmtId="0" fontId="22" fillId="3"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0" fontId="25" fillId="6" borderId="1" applyNumberFormat="0" applyAlignment="0" applyProtection="0"/>
    <xf numFmtId="0" fontId="2" fillId="14"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 fillId="31"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13"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8"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9"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9" fillId="16" borderId="0" applyNumberFormat="0" applyBorder="0" applyAlignment="0" applyProtection="0"/>
    <xf numFmtId="0" fontId="2" fillId="18" borderId="0" applyNumberFormat="0" applyBorder="0" applyAlignment="0" applyProtection="0"/>
    <xf numFmtId="0" fontId="28"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6" fillId="0" borderId="4"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 fillId="26"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 fillId="11"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9" fontId="2" fillId="0" borderId="0" applyFont="0" applyFill="0" applyBorder="0" applyAlignment="0" applyProtection="0"/>
    <xf numFmtId="0" fontId="29" fillId="32"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4" fontId="2" fillId="0" borderId="0" applyFont="0" applyFill="0" applyBorder="0" applyAlignment="0" applyProtection="0"/>
    <xf numFmtId="0" fontId="29" fillId="13" borderId="0" applyNumberFormat="0" applyBorder="0" applyAlignment="0" applyProtection="0"/>
    <xf numFmtId="0" fontId="2" fillId="26"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 fillId="18"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 fillId="10"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29" fillId="9"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4" fillId="5" borderId="0" applyNumberFormat="0" applyBorder="0" applyAlignment="0" applyProtection="0"/>
    <xf numFmtId="0" fontId="29" fillId="21" borderId="0" applyNumberFormat="0" applyBorder="0" applyAlignment="0" applyProtection="0"/>
    <xf numFmtId="0" fontId="2" fillId="19" borderId="0" applyNumberFormat="0" applyBorder="0" applyAlignment="0" applyProtection="0"/>
    <xf numFmtId="0" fontId="21" fillId="0" borderId="0" applyNumberFormat="0" applyFill="0" applyBorder="0" applyAlignment="0" applyProtection="0"/>
    <xf numFmtId="0" fontId="25" fillId="6" borderId="1" applyNumberFormat="0" applyAlignment="0" applyProtection="0"/>
    <xf numFmtId="164" fontId="2" fillId="0" borderId="0" applyFont="0" applyFill="0" applyBorder="0" applyAlignment="0" applyProtection="0"/>
    <xf numFmtId="0" fontId="2" fillId="30"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1"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9" fillId="12"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 fillId="23"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9"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9"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27" fillId="7" borderId="5" applyNumberFormat="0" applyAlignment="0" applyProtection="0"/>
    <xf numFmtId="0" fontId="29" fillId="13"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2" fillId="14" borderId="0" applyNumberFormat="0" applyBorder="0" applyAlignment="0" applyProtection="0"/>
    <xf numFmtId="0" fontId="26" fillId="0" borderId="4" applyNumberFormat="0" applyFill="0" applyAlignment="0" applyProtection="0"/>
    <xf numFmtId="0" fontId="29" fillId="20"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 fillId="27"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32"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20"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 fillId="30"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9" fillId="24" borderId="0" applyNumberFormat="0" applyBorder="0" applyAlignment="0" applyProtection="0"/>
    <xf numFmtId="0" fontId="2" fillId="8" borderId="6" applyNumberFormat="0" applyFont="0" applyAlignment="0" applyProtection="0"/>
    <xf numFmtId="0" fontId="29" fillId="28"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14" fillId="0" borderId="7" applyNumberFormat="0" applyFill="0" applyAlignment="0" applyProtection="0"/>
    <xf numFmtId="0" fontId="2" fillId="8" borderId="6" applyNumberFormat="0" applyFont="0" applyAlignment="0" applyProtection="0"/>
    <xf numFmtId="0" fontId="29" fillId="13" borderId="0" applyNumberFormat="0" applyBorder="0" applyAlignment="0" applyProtection="0"/>
    <xf numFmtId="0" fontId="29" fillId="28"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 fillId="8" borderId="6" applyNumberFormat="0" applyFont="0" applyAlignment="0" applyProtection="0"/>
    <xf numFmtId="0" fontId="22" fillId="3"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4" fillId="5"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 fillId="27" borderId="0" applyNumberFormat="0" applyBorder="0" applyAlignment="0" applyProtection="0"/>
    <xf numFmtId="0" fontId="25" fillId="6" borderId="1" applyNumberFormat="0" applyAlignment="0" applyProtection="0"/>
    <xf numFmtId="0" fontId="29" fillId="32"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 fillId="22"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9" fillId="13"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 fillId="8" borderId="6" applyNumberFormat="0" applyFont="0" applyAlignment="0" applyProtection="0"/>
    <xf numFmtId="0" fontId="29" fillId="13" borderId="0" applyNumberFormat="0" applyBorder="0" applyAlignment="0" applyProtection="0"/>
    <xf numFmtId="0" fontId="2" fillId="26"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8" fillId="0" borderId="0" applyNumberFormat="0" applyFill="0" applyBorder="0" applyAlignment="0" applyProtection="0"/>
    <xf numFmtId="0" fontId="2" fillId="18" borderId="0" applyNumberFormat="0" applyBorder="0" applyAlignment="0" applyProtection="0"/>
    <xf numFmtId="0" fontId="26" fillId="0" borderId="4" applyNumberFormat="0" applyFill="0" applyAlignment="0" applyProtection="0"/>
    <xf numFmtId="0" fontId="29" fillId="13" borderId="0" applyNumberFormat="0" applyBorder="0" applyAlignment="0" applyProtection="0"/>
    <xf numFmtId="0" fontId="29" fillId="12"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 fillId="18"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0"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 fillId="15"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 fillId="26" borderId="0" applyNumberFormat="0" applyBorder="0" applyAlignment="0" applyProtection="0"/>
    <xf numFmtId="0" fontId="29" fillId="9"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 fillId="2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0" fontId="27" fillId="7" borderId="5" applyNumberFormat="0" applyAlignment="0" applyProtection="0"/>
    <xf numFmtId="0" fontId="24" fillId="5"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7" fillId="7" borderId="5" applyNumberFormat="0" applyAlignment="0" applyProtection="0"/>
    <xf numFmtId="0" fontId="2" fillId="8" borderId="6" applyNumberFormat="0" applyFont="0" applyAlignment="0" applyProtection="0"/>
    <xf numFmtId="0" fontId="29" fillId="25" borderId="0" applyNumberFormat="0" applyBorder="0" applyAlignment="0" applyProtection="0"/>
    <xf numFmtId="0" fontId="2" fillId="23"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1" fillId="0" borderId="0" applyNumberFormat="0" applyFill="0" applyBorder="0" applyAlignment="0" applyProtection="0"/>
    <xf numFmtId="0" fontId="29" fillId="29"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166" fontId="2" fillId="0" borderId="0" applyFont="0" applyFill="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29"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9"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 fillId="8" borderId="6" applyNumberFormat="0" applyFont="0" applyAlignment="0" applyProtection="0"/>
    <xf numFmtId="0" fontId="2" fillId="11"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165" fontId="2" fillId="0" borderId="0" applyFont="0" applyFill="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6" fillId="0" borderId="4" applyNumberFormat="0" applyFill="0" applyAlignment="0" applyProtection="0"/>
    <xf numFmtId="164" fontId="2" fillId="0" borderId="0" applyFont="0" applyFill="0" applyBorder="0" applyAlignment="0" applyProtection="0"/>
    <xf numFmtId="0" fontId="22" fillId="3"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2" fillId="3"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 fillId="18"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14" fillId="0" borderId="7" applyNumberFormat="0" applyFill="0" applyAlignment="0" applyProtection="0"/>
    <xf numFmtId="0" fontId="29"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6" fillId="0" borderId="4"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2" fillId="11"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 fillId="31"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2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9" fontId="2" fillId="0" borderId="0" applyFont="0" applyFill="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3" fillId="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5" fillId="6" borderId="1" applyNumberFormat="0" applyAlignment="0" applyProtection="0"/>
    <xf numFmtId="0" fontId="2" fillId="8" borderId="6" applyNumberFormat="0" applyFont="0" applyAlignment="0" applyProtection="0"/>
    <xf numFmtId="0" fontId="29" fillId="17"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 fillId="10"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 fillId="23"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 fillId="18"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0" fontId="2" fillId="30" borderId="0" applyNumberFormat="0" applyBorder="0" applyAlignment="0" applyProtection="0"/>
    <xf numFmtId="0" fontId="27" fillId="7" borderId="5" applyNumberFormat="0" applyAlignment="0" applyProtection="0"/>
    <xf numFmtId="0" fontId="2" fillId="14"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5" fillId="6" borderId="1" applyNumberFormat="0" applyAlignment="0" applyProtection="0"/>
    <xf numFmtId="0" fontId="29" fillId="17" borderId="0" applyNumberFormat="0" applyBorder="0" applyAlignment="0" applyProtection="0"/>
    <xf numFmtId="0" fontId="29" fillId="9" borderId="0" applyNumberFormat="0" applyBorder="0" applyAlignment="0" applyProtection="0"/>
    <xf numFmtId="0" fontId="25" fillId="6" borderId="1" applyNumberFormat="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3" fillId="4" borderId="0" applyNumberFormat="0" applyBorder="0" applyAlignment="0" applyProtection="0"/>
    <xf numFmtId="9" fontId="2" fillId="0" borderId="0" applyFont="0" applyFill="0" applyBorder="0" applyAlignment="0" applyProtection="0"/>
    <xf numFmtId="0" fontId="24" fillId="5" borderId="0" applyNumberFormat="0" applyBorder="0" applyAlignment="0" applyProtection="0"/>
    <xf numFmtId="0" fontId="25" fillId="6" borderId="1" applyNumberFormat="0" applyAlignment="0" applyProtection="0"/>
    <xf numFmtId="0" fontId="2" fillId="15" borderId="0" applyNumberFormat="0" applyBorder="0" applyAlignment="0" applyProtection="0"/>
    <xf numFmtId="0" fontId="29" fillId="16"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 fillId="1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4" fillId="5"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 fillId="23" borderId="0" applyNumberFormat="0" applyBorder="0" applyAlignment="0" applyProtection="0"/>
    <xf numFmtId="0" fontId="29" fillId="29"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9" fillId="25" borderId="0" applyNumberFormat="0" applyBorder="0" applyAlignment="0" applyProtection="0"/>
    <xf numFmtId="9" fontId="2" fillId="0" borderId="0" applyFont="0" applyFill="0" applyBorder="0" applyAlignment="0" applyProtection="0"/>
    <xf numFmtId="0" fontId="29" fillId="20" borderId="0" applyNumberFormat="0" applyBorder="0" applyAlignment="0" applyProtection="0"/>
    <xf numFmtId="0" fontId="2" fillId="19"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 fillId="23" borderId="0" applyNumberFormat="0" applyBorder="0" applyAlignment="0" applyProtection="0"/>
    <xf numFmtId="0" fontId="29"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5" borderId="0" applyNumberFormat="0" applyBorder="0" applyAlignment="0" applyProtection="0"/>
    <xf numFmtId="0" fontId="2" fillId="8" borderId="6" applyNumberFormat="0" applyFont="0" applyAlignment="0" applyProtection="0"/>
    <xf numFmtId="0" fontId="29" fillId="32"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0" fontId="21"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5" fillId="6" borderId="1" applyNumberFormat="0" applyAlignment="0" applyProtection="0"/>
    <xf numFmtId="0" fontId="29" fillId="17" borderId="0" applyNumberFormat="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9" fillId="21"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165" fontId="2" fillId="0" borderId="0" applyFont="0" applyFill="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14" fillId="0" borderId="7" applyNumberFormat="0" applyFill="0" applyAlignment="0" applyProtection="0"/>
    <xf numFmtId="0" fontId="29" fillId="29" borderId="0" applyNumberFormat="0" applyBorder="0" applyAlignment="0" applyProtection="0"/>
    <xf numFmtId="0" fontId="29" fillId="28" borderId="0" applyNumberFormat="0" applyBorder="0" applyAlignment="0" applyProtection="0"/>
    <xf numFmtId="0" fontId="28" fillId="0" borderId="0" applyNumberFormat="0" applyFill="0" applyBorder="0" applyAlignment="0" applyProtection="0"/>
    <xf numFmtId="0" fontId="25" fillId="6" borderId="1" applyNumberFormat="0" applyAlignment="0" applyProtection="0"/>
    <xf numFmtId="0" fontId="25" fillId="6" borderId="1" applyNumberFormat="0" applyAlignment="0" applyProtection="0"/>
    <xf numFmtId="0" fontId="22" fillId="3"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9" fillId="9" borderId="0" applyNumberFormat="0" applyBorder="0" applyAlignment="0" applyProtection="0"/>
    <xf numFmtId="0" fontId="29" fillId="20"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9" fillId="32" borderId="0" applyNumberFormat="0" applyBorder="0" applyAlignment="0" applyProtection="0"/>
    <xf numFmtId="0" fontId="2" fillId="26" borderId="0" applyNumberFormat="0" applyBorder="0" applyAlignment="0" applyProtection="0"/>
    <xf numFmtId="0" fontId="29" fillId="9" borderId="0" applyNumberFormat="0" applyBorder="0" applyAlignment="0" applyProtection="0"/>
    <xf numFmtId="0" fontId="2" fillId="8" borderId="6" applyNumberFormat="0" applyFont="0" applyAlignment="0" applyProtection="0"/>
    <xf numFmtId="0" fontId="2" fillId="10" borderId="0" applyNumberFormat="0" applyBorder="0" applyAlignment="0" applyProtection="0"/>
    <xf numFmtId="0" fontId="29" fillId="9"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9" fillId="17" borderId="0" applyNumberFormat="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9" fillId="28" borderId="0" applyNumberFormat="0" applyBorder="0" applyAlignment="0" applyProtection="0"/>
    <xf numFmtId="0" fontId="29" fillId="29" borderId="0" applyNumberFormat="0" applyBorder="0" applyAlignment="0" applyProtection="0"/>
    <xf numFmtId="0" fontId="27" fillId="7" borderId="5"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9" fillId="25"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 fillId="26"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 fillId="27"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 fillId="3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10"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1"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 fillId="10"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 fillId="8" borderId="6" applyNumberFormat="0" applyFon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0"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28"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9" fillId="29"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9" fillId="32"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165" fontId="2" fillId="0" borderId="0" applyFon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1"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2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0" fontId="29" fillId="16"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9" fillId="28" borderId="0" applyNumberFormat="0" applyBorder="0" applyAlignment="0" applyProtection="0"/>
    <xf numFmtId="0" fontId="2" fillId="26"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29"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4" fillId="5" borderId="0" applyNumberFormat="0" applyBorder="0" applyAlignment="0" applyProtection="0"/>
    <xf numFmtId="0" fontId="2" fillId="15"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 fillId="10" borderId="0" applyNumberFormat="0" applyBorder="0" applyAlignment="0" applyProtection="0"/>
    <xf numFmtId="0" fontId="29" fillId="32"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6" fillId="0" borderId="4" applyNumberFormat="0" applyFill="0" applyAlignment="0" applyProtection="0"/>
    <xf numFmtId="0" fontId="27" fillId="7" borderId="5" applyNumberFormat="0" applyAlignment="0" applyProtection="0"/>
    <xf numFmtId="0" fontId="29" fillId="24"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9" fillId="20" borderId="0" applyNumberFormat="0" applyBorder="0" applyAlignment="0" applyProtection="0"/>
    <xf numFmtId="0" fontId="29" fillId="12"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1" fillId="0" borderId="0" applyNumberFormat="0" applyFill="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6" fillId="0" borderId="4" applyNumberFormat="0" applyFill="0" applyAlignment="0" applyProtection="0"/>
    <xf numFmtId="0" fontId="29" fillId="29"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29" borderId="0" applyNumberFormat="0" applyBorder="0" applyAlignment="0" applyProtection="0"/>
    <xf numFmtId="0" fontId="29" fillId="24" borderId="0" applyNumberFormat="0" applyBorder="0" applyAlignment="0" applyProtection="0"/>
    <xf numFmtId="0" fontId="2" fillId="11"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 fillId="1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9" fillId="13" borderId="0" applyNumberFormat="0" applyBorder="0" applyAlignment="0" applyProtection="0"/>
    <xf numFmtId="0" fontId="2" fillId="10" borderId="0" applyNumberFormat="0" applyBorder="0" applyAlignment="0" applyProtection="0"/>
    <xf numFmtId="0" fontId="21" fillId="0" borderId="0" applyNumberFormat="0" applyFill="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 fillId="30"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7" fillId="7" borderId="5" applyNumberFormat="0" applyAlignment="0" applyProtection="0"/>
    <xf numFmtId="0" fontId="26" fillId="0" borderId="4" applyNumberFormat="0" applyFill="0" applyAlignment="0" applyProtection="0"/>
    <xf numFmtId="0" fontId="2" fillId="15" borderId="0" applyNumberFormat="0" applyBorder="0" applyAlignment="0" applyProtection="0"/>
    <xf numFmtId="0" fontId="27" fillId="7" borderId="5" applyNumberFormat="0" applyAlignment="0" applyProtection="0"/>
    <xf numFmtId="0" fontId="2" fillId="26" borderId="0" applyNumberFormat="0" applyBorder="0" applyAlignment="0" applyProtection="0"/>
    <xf numFmtId="0" fontId="29" fillId="20" borderId="0" applyNumberFormat="0" applyBorder="0" applyAlignment="0" applyProtection="0"/>
    <xf numFmtId="0" fontId="2" fillId="30" borderId="0" applyNumberFormat="0" applyBorder="0" applyAlignment="0" applyProtection="0"/>
    <xf numFmtId="0" fontId="29" fillId="17"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 fillId="31"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 fillId="23"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9" fillId="12" borderId="0" applyNumberFormat="0" applyBorder="0" applyAlignment="0" applyProtection="0"/>
    <xf numFmtId="0" fontId="2" fillId="30"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4" fillId="5" borderId="0" applyNumberFormat="0" applyBorder="0" applyAlignment="0" applyProtection="0"/>
    <xf numFmtId="0" fontId="29" fillId="17"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9" fillId="24" borderId="0" applyNumberFormat="0" applyBorder="0" applyAlignment="0" applyProtection="0"/>
    <xf numFmtId="0" fontId="2" fillId="1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4" fillId="5" borderId="0" applyNumberFormat="0" applyBorder="0" applyAlignment="0" applyProtection="0"/>
    <xf numFmtId="0" fontId="28" fillId="0" borderId="0" applyNumberFormat="0" applyFill="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9"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 fillId="31" borderId="0" applyNumberFormat="0" applyBorder="0" applyAlignment="0" applyProtection="0"/>
    <xf numFmtId="0" fontId="29" fillId="12" borderId="0" applyNumberFormat="0" applyBorder="0" applyAlignment="0" applyProtection="0"/>
    <xf numFmtId="0" fontId="2" fillId="31" borderId="0" applyNumberFormat="0" applyBorder="0" applyAlignment="0" applyProtection="0"/>
    <xf numFmtId="0" fontId="29" fillId="21" borderId="0" applyNumberFormat="0" applyBorder="0" applyAlignment="0" applyProtection="0"/>
    <xf numFmtId="0" fontId="2" fillId="8" borderId="6" applyNumberFormat="0" applyFont="0" applyAlignment="0" applyProtection="0"/>
    <xf numFmtId="0" fontId="26" fillId="0" borderId="4" applyNumberFormat="0" applyFill="0" applyAlignment="0" applyProtection="0"/>
    <xf numFmtId="0" fontId="21" fillId="0" borderId="0" applyNumberFormat="0" applyFill="0" applyBorder="0" applyAlignment="0" applyProtection="0"/>
    <xf numFmtId="0" fontId="2" fillId="19" borderId="0" applyNumberFormat="0" applyBorder="0" applyAlignment="0" applyProtection="0"/>
    <xf numFmtId="0" fontId="26" fillId="0" borderId="4" applyNumberFormat="0" applyFill="0" applyAlignment="0" applyProtection="0"/>
    <xf numFmtId="0" fontId="29"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3" fillId="4" borderId="0" applyNumberFormat="0" applyBorder="0" applyAlignment="0" applyProtection="0"/>
    <xf numFmtId="0" fontId="25" fillId="6" borderId="1" applyNumberFormat="0" applyAlignment="0" applyProtection="0"/>
    <xf numFmtId="0" fontId="2" fillId="18"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3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 fillId="31" borderId="0" applyNumberFormat="0" applyBorder="0" applyAlignment="0" applyProtection="0"/>
    <xf numFmtId="0" fontId="14" fillId="0" borderId="7" applyNumberFormat="0" applyFill="0" applyAlignment="0" applyProtection="0"/>
    <xf numFmtId="165" fontId="2" fillId="0" borderId="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11"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 fillId="19"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 fillId="19"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3"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9" fillId="12" borderId="0" applyNumberFormat="0" applyBorder="0" applyAlignment="0" applyProtection="0"/>
    <xf numFmtId="0" fontId="2" fillId="27" borderId="0" applyNumberFormat="0" applyBorder="0" applyAlignment="0" applyProtection="0"/>
    <xf numFmtId="0" fontId="29" fillId="9" borderId="0" applyNumberFormat="0" applyBorder="0" applyAlignment="0" applyProtection="0"/>
    <xf numFmtId="0" fontId="26" fillId="0" borderId="4" applyNumberFormat="0" applyFill="0" applyAlignment="0" applyProtection="0"/>
    <xf numFmtId="0" fontId="29" fillId="25" borderId="0" applyNumberFormat="0" applyBorder="0" applyAlignment="0" applyProtection="0"/>
    <xf numFmtId="0" fontId="29" fillId="29" borderId="0" applyNumberFormat="0" applyBorder="0" applyAlignment="0" applyProtection="0"/>
    <xf numFmtId="0" fontId="24" fillId="5" borderId="0" applyNumberFormat="0" applyBorder="0" applyAlignment="0" applyProtection="0"/>
    <xf numFmtId="0" fontId="2" fillId="31"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9" fillId="16" borderId="0" applyNumberFormat="0" applyBorder="0" applyAlignment="0" applyProtection="0"/>
    <xf numFmtId="0" fontId="2" fillId="14" borderId="0" applyNumberFormat="0" applyBorder="0" applyAlignment="0" applyProtection="0"/>
    <xf numFmtId="0" fontId="23" fillId="4"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 fillId="30"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 fillId="10"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4" fillId="5"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3" fillId="4"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9" fillId="9"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 fillId="1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0"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 fillId="1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12" borderId="0" applyNumberFormat="0" applyBorder="0" applyAlignment="0" applyProtection="0"/>
    <xf numFmtId="0" fontId="29" fillId="21"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4" borderId="0" applyNumberFormat="0" applyBorder="0" applyAlignment="0" applyProtection="0"/>
    <xf numFmtId="0" fontId="27" fillId="7" borderId="5" applyNumberFormat="0" applyAlignment="0" applyProtection="0"/>
    <xf numFmtId="0" fontId="29" fillId="32"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0" fontId="22" fillId="3"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0"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 fillId="18"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9" fontId="2" fillId="0" borderId="0" applyFon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4" fillId="5"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3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 fillId="26" borderId="0" applyNumberFormat="0" applyBorder="0" applyAlignment="0" applyProtection="0"/>
    <xf numFmtId="0" fontId="22" fillId="3"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 fillId="1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 fillId="3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3"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 fillId="1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3" fillId="4" borderId="0" applyNumberFormat="0" applyBorder="0" applyAlignment="0" applyProtection="0"/>
    <xf numFmtId="0" fontId="2" fillId="2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 fillId="2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4" fillId="5"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31" borderId="0" applyNumberFormat="0" applyBorder="0" applyAlignment="0" applyProtection="0"/>
    <xf numFmtId="0" fontId="25" fillId="6" borderId="1" applyNumberFormat="0" applyAlignment="0" applyProtection="0"/>
    <xf numFmtId="0" fontId="2" fillId="23"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3"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165" fontId="2" fillId="0" borderId="0" applyFont="0" applyFill="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165" fontId="2" fillId="0" borderId="0" applyFon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 fillId="1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0"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7"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 fillId="30"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 fillId="23" borderId="0" applyNumberFormat="0" applyBorder="0" applyAlignment="0" applyProtection="0"/>
    <xf numFmtId="0" fontId="29" fillId="24" borderId="0" applyNumberFormat="0" applyBorder="0" applyAlignment="0" applyProtection="0"/>
    <xf numFmtId="0" fontId="2" fillId="30"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5" fillId="6" borderId="1" applyNumberFormat="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8" fillId="0" borderId="0" applyNumberFormat="0" applyFill="0" applyBorder="0" applyAlignment="0" applyProtection="0"/>
    <xf numFmtId="165" fontId="2" fillId="0" borderId="0" applyFont="0" applyFill="0" applyBorder="0" applyAlignment="0" applyProtection="0"/>
    <xf numFmtId="0" fontId="24" fillId="5"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6" borderId="0" applyNumberFormat="0" applyBorder="0" applyAlignment="0" applyProtection="0"/>
    <xf numFmtId="0" fontId="27" fillId="7" borderId="5" applyNumberFormat="0" applyAlignment="0" applyProtection="0"/>
    <xf numFmtId="0" fontId="29" fillId="25" borderId="0" applyNumberFormat="0" applyBorder="0" applyAlignment="0" applyProtection="0"/>
    <xf numFmtId="0" fontId="14" fillId="0" borderId="7" applyNumberFormat="0" applyFill="0" applyAlignment="0" applyProtection="0"/>
    <xf numFmtId="0" fontId="25" fillId="6" borderId="1" applyNumberFormat="0" applyAlignment="0" applyProtection="0"/>
    <xf numFmtId="0" fontId="21"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9" fillId="28" borderId="0" applyNumberFormat="0" applyBorder="0" applyAlignment="0" applyProtection="0"/>
    <xf numFmtId="0" fontId="2" fillId="30"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 fillId="18"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 fillId="22" borderId="0" applyNumberFormat="0" applyBorder="0" applyAlignment="0" applyProtection="0"/>
    <xf numFmtId="0" fontId="29" fillId="17" borderId="0" applyNumberFormat="0" applyBorder="0" applyAlignment="0" applyProtection="0"/>
    <xf numFmtId="0" fontId="26" fillId="0" borderId="4" applyNumberFormat="0" applyFill="0" applyAlignment="0" applyProtection="0"/>
    <xf numFmtId="0" fontId="2" fillId="18"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9" fillId="29"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166" fontId="2" fillId="0" borderId="0" applyFont="0" applyFill="0" applyBorder="0" applyAlignment="0" applyProtection="0"/>
    <xf numFmtId="0" fontId="27" fillId="7" borderId="5" applyNumberFormat="0" applyAlignment="0" applyProtection="0"/>
    <xf numFmtId="0" fontId="24" fillId="5"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32"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 fillId="27" borderId="0" applyNumberFormat="0" applyBorder="0" applyAlignment="0" applyProtection="0"/>
    <xf numFmtId="0" fontId="29" fillId="12"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 fillId="23"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 fillId="30"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2" fillId="3" borderId="0" applyNumberFormat="0" applyBorder="0" applyAlignment="0" applyProtection="0"/>
    <xf numFmtId="0" fontId="2" fillId="30" borderId="0" applyNumberFormat="0" applyBorder="0" applyAlignment="0" applyProtection="0"/>
    <xf numFmtId="0" fontId="29" fillId="9" borderId="0" applyNumberFormat="0" applyBorder="0" applyAlignment="0" applyProtection="0"/>
    <xf numFmtId="0" fontId="2" fillId="19" borderId="0" applyNumberFormat="0" applyBorder="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24" fillId="5"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4" fillId="5"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 fillId="31"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13"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 fillId="23"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8" fillId="0" borderId="0" applyNumberFormat="0" applyFill="0" applyBorder="0" applyAlignment="0" applyProtection="0"/>
    <xf numFmtId="0" fontId="2" fillId="27" borderId="0" applyNumberFormat="0" applyBorder="0" applyAlignment="0" applyProtection="0"/>
    <xf numFmtId="0" fontId="26" fillId="0" borderId="4" applyNumberFormat="0" applyFill="0" applyAlignment="0" applyProtection="0"/>
    <xf numFmtId="0" fontId="29" fillId="29"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9" fillId="16" borderId="0" applyNumberFormat="0" applyBorder="0" applyAlignment="0" applyProtection="0"/>
    <xf numFmtId="0" fontId="2" fillId="18" borderId="0" applyNumberFormat="0" applyBorder="0" applyAlignment="0" applyProtection="0"/>
    <xf numFmtId="0" fontId="28"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 fillId="26" borderId="0" applyNumberFormat="0" applyBorder="0" applyAlignment="0" applyProtection="0"/>
    <xf numFmtId="0" fontId="29" fillId="12" borderId="0" applyNumberFormat="0" applyBorder="0" applyAlignment="0" applyProtection="0"/>
    <xf numFmtId="0" fontId="29" fillId="25" borderId="0" applyNumberFormat="0" applyBorder="0" applyAlignment="0" applyProtection="0"/>
    <xf numFmtId="0" fontId="2" fillId="30" borderId="0" applyNumberFormat="0" applyBorder="0" applyAlignment="0" applyProtection="0"/>
    <xf numFmtId="0" fontId="21" fillId="0" borderId="0" applyNumberFormat="0" applyFill="0" applyBorder="0" applyAlignment="0" applyProtection="0"/>
    <xf numFmtId="0" fontId="29" fillId="12"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164" fontId="2" fillId="0" borderId="0" applyFont="0" applyFill="0" applyBorder="0" applyAlignment="0" applyProtection="0"/>
    <xf numFmtId="0" fontId="29" fillId="13"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9" fillId="17"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 fillId="18"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9" fillId="20" borderId="0" applyNumberFormat="0" applyBorder="0" applyAlignment="0" applyProtection="0"/>
    <xf numFmtId="0" fontId="29" fillId="12" borderId="0" applyNumberFormat="0" applyBorder="0" applyAlignment="0" applyProtection="0"/>
    <xf numFmtId="0" fontId="2" fillId="10"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 fillId="8" borderId="6" applyNumberFormat="0" applyFont="0" applyAlignment="0" applyProtection="0"/>
    <xf numFmtId="0" fontId="2" fillId="18" borderId="0" applyNumberFormat="0" applyBorder="0" applyAlignment="0" applyProtection="0"/>
    <xf numFmtId="0" fontId="21" fillId="0" borderId="0" applyNumberFormat="0" applyFill="0" applyBorder="0" applyAlignment="0" applyProtection="0"/>
    <xf numFmtId="0" fontId="24" fillId="5"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 fillId="11"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28" fillId="0" borderId="0" applyNumberFormat="0" applyFill="0" applyBorder="0" applyAlignment="0" applyProtection="0"/>
    <xf numFmtId="166" fontId="2" fillId="0" borderId="0" applyFont="0" applyFill="0" applyBorder="0" applyAlignment="0" applyProtection="0"/>
    <xf numFmtId="0" fontId="24" fillId="5" borderId="0" applyNumberFormat="0" applyBorder="0" applyAlignment="0" applyProtection="0"/>
    <xf numFmtId="0" fontId="2" fillId="19" borderId="0" applyNumberFormat="0" applyBorder="0" applyAlignment="0" applyProtection="0"/>
    <xf numFmtId="0" fontId="21" fillId="0" borderId="0" applyNumberFormat="0" applyFill="0" applyBorder="0" applyAlignment="0" applyProtection="0"/>
    <xf numFmtId="0" fontId="25" fillId="6" borderId="1" applyNumberFormat="0" applyAlignment="0" applyProtection="0"/>
    <xf numFmtId="0" fontId="25" fillId="6" borderId="1" applyNumberFormat="0" applyAlignment="0" applyProtection="0"/>
    <xf numFmtId="0" fontId="2" fillId="30"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1"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9" fillId="12"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14" fillId="0" borderId="7" applyNumberFormat="0" applyFill="0" applyAlignment="0" applyProtection="0"/>
    <xf numFmtId="0" fontId="28" fillId="0" borderId="0" applyNumberFormat="0" applyFill="0" applyBorder="0" applyAlignment="0" applyProtection="0"/>
    <xf numFmtId="0" fontId="29"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7" fillId="7" borderId="5" applyNumberFormat="0" applyAlignment="0" applyProtection="0"/>
    <xf numFmtId="0" fontId="25" fillId="6" borderId="1" applyNumberFormat="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4" fillId="5" borderId="0" applyNumberFormat="0" applyBorder="0" applyAlignment="0" applyProtection="0"/>
    <xf numFmtId="0" fontId="2" fillId="27"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12" borderId="0" applyNumberFormat="0" applyBorder="0" applyAlignment="0" applyProtection="0"/>
    <xf numFmtId="0" fontId="2" fillId="18"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 fillId="18"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7" borderId="5" applyNumberFormat="0" applyAlignment="0" applyProtection="0"/>
    <xf numFmtId="0" fontId="27" fillId="7" borderId="5" applyNumberFormat="0" applyAlignment="0" applyProtection="0"/>
    <xf numFmtId="0" fontId="29" fillId="28"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 fillId="14"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 fillId="8" borderId="6" applyNumberFormat="0" applyFont="0" applyAlignment="0" applyProtection="0"/>
    <xf numFmtId="0" fontId="22" fillId="3" borderId="0" applyNumberFormat="0" applyBorder="0" applyAlignment="0" applyProtection="0"/>
    <xf numFmtId="0" fontId="2" fillId="19"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9" fillId="32" borderId="0" applyNumberFormat="0" applyBorder="0" applyAlignment="0" applyProtection="0"/>
    <xf numFmtId="0" fontId="2" fillId="23"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 fillId="15"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14" fillId="0" borderId="7"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20" borderId="0" applyNumberFormat="0" applyBorder="0" applyAlignment="0" applyProtection="0"/>
    <xf numFmtId="0" fontId="2" fillId="23"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5"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9" fillId="9" borderId="0" applyNumberFormat="0" applyBorder="0" applyAlignment="0" applyProtection="0"/>
    <xf numFmtId="0" fontId="2" fillId="11"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32"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 fillId="22"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 fillId="22" borderId="0" applyNumberFormat="0" applyBorder="0" applyAlignment="0" applyProtection="0"/>
    <xf numFmtId="0" fontId="27" fillId="7" borderId="5" applyNumberFormat="0" applyAlignment="0" applyProtection="0"/>
    <xf numFmtId="0" fontId="24" fillId="5" borderId="0" applyNumberFormat="0" applyBorder="0" applyAlignment="0" applyProtection="0"/>
    <xf numFmtId="0" fontId="25" fillId="6" borderId="1" applyNumberFormat="0" applyAlignment="0" applyProtection="0"/>
    <xf numFmtId="0" fontId="29" fillId="17" borderId="0" applyNumberFormat="0" applyBorder="0" applyAlignment="0" applyProtection="0"/>
    <xf numFmtId="165" fontId="2" fillId="0" borderId="0" applyFont="0" applyFill="0" applyBorder="0" applyAlignment="0" applyProtection="0"/>
    <xf numFmtId="0" fontId="27" fillId="7" borderId="5" applyNumberFormat="0" applyAlignment="0" applyProtection="0"/>
    <xf numFmtId="0" fontId="29" fillId="25" borderId="0" applyNumberFormat="0" applyBorder="0" applyAlignment="0" applyProtection="0"/>
    <xf numFmtId="0" fontId="2" fillId="23"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5" fillId="6" borderId="1" applyNumberFormat="0" applyAlignment="0" applyProtection="0"/>
    <xf numFmtId="0" fontId="29" fillId="21" borderId="0" applyNumberFormat="0" applyBorder="0" applyAlignment="0" applyProtection="0"/>
    <xf numFmtId="166" fontId="2" fillId="0" borderId="0" applyFont="0" applyFill="0" applyBorder="0" applyAlignment="0" applyProtection="0"/>
    <xf numFmtId="0" fontId="29" fillId="9"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 fillId="11" borderId="0" applyNumberFormat="0" applyBorder="0" applyAlignment="0" applyProtection="0"/>
    <xf numFmtId="0" fontId="29" fillId="16"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 fillId="8" borderId="6" applyNumberFormat="0" applyFont="0" applyAlignment="0" applyProtection="0"/>
    <xf numFmtId="0" fontId="24" fillId="5" borderId="0" applyNumberFormat="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0" fontId="22" fillId="3"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14" fillId="0" borderId="7" applyNumberFormat="0" applyFill="0" applyAlignment="0" applyProtection="0"/>
    <xf numFmtId="0" fontId="29"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6" fillId="0" borderId="4" applyNumberFormat="0" applyFill="0" applyAlignment="0" applyProtection="0"/>
    <xf numFmtId="0" fontId="2" fillId="8" borderId="6" applyNumberFormat="0" applyFont="0" applyAlignment="0" applyProtection="0"/>
    <xf numFmtId="0" fontId="2" fillId="26" borderId="0" applyNumberFormat="0" applyBorder="0" applyAlignment="0" applyProtection="0"/>
    <xf numFmtId="0" fontId="23" fillId="4" borderId="0" applyNumberFormat="0" applyBorder="0" applyAlignment="0" applyProtection="0"/>
    <xf numFmtId="0" fontId="29" fillId="25"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 fillId="31"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5" fillId="6" borderId="1" applyNumberFormat="0" applyAlignment="0" applyProtection="0"/>
    <xf numFmtId="0" fontId="25" fillId="6" borderId="1" applyNumberFormat="0" applyAlignment="0" applyProtection="0"/>
    <xf numFmtId="0" fontId="2" fillId="14"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9" fontId="2" fillId="0" borderId="0" applyFont="0" applyFill="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 fillId="27"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 fillId="3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 fillId="10"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6" fillId="0" borderId="4" applyNumberFormat="0" applyFill="0" applyAlignment="0" applyProtection="0"/>
    <xf numFmtId="0" fontId="2" fillId="23" borderId="0" applyNumberFormat="0" applyBorder="0" applyAlignment="0" applyProtection="0"/>
    <xf numFmtId="0" fontId="27" fillId="7" borderId="5" applyNumberFormat="0" applyAlignment="0" applyProtection="0"/>
    <xf numFmtId="0" fontId="2" fillId="14" borderId="0" applyNumberFormat="0" applyBorder="0" applyAlignment="0" applyProtection="0"/>
    <xf numFmtId="0" fontId="22" fillId="3"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 fillId="18" borderId="0" applyNumberFormat="0" applyBorder="0" applyAlignment="0" applyProtection="0"/>
    <xf numFmtId="0" fontId="27" fillId="7" borderId="5" applyNumberFormat="0" applyAlignment="0" applyProtection="0"/>
    <xf numFmtId="0" fontId="29" fillId="29" borderId="0" applyNumberFormat="0" applyBorder="0" applyAlignment="0" applyProtection="0"/>
    <xf numFmtId="0" fontId="2" fillId="15"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0" fontId="27" fillId="7" borderId="5" applyNumberFormat="0" applyAlignment="0" applyProtection="0"/>
    <xf numFmtId="0" fontId="29" fillId="9"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 fillId="30" borderId="0" applyNumberFormat="0" applyBorder="0" applyAlignment="0" applyProtection="0"/>
    <xf numFmtId="0" fontId="23" fillId="4" borderId="0" applyNumberFormat="0" applyBorder="0" applyAlignment="0" applyProtection="0"/>
    <xf numFmtId="9" fontId="2" fillId="0" borderId="0" applyFont="0" applyFill="0" applyBorder="0" applyAlignment="0" applyProtection="0"/>
    <xf numFmtId="0" fontId="25" fillId="6" borderId="1" applyNumberFormat="0" applyAlignment="0" applyProtection="0"/>
    <xf numFmtId="0" fontId="2" fillId="15" borderId="0" applyNumberFormat="0" applyBorder="0" applyAlignment="0" applyProtection="0"/>
    <xf numFmtId="0" fontId="29" fillId="16"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 fillId="1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 fillId="18"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9"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 fillId="26" borderId="0" applyNumberFormat="0" applyBorder="0" applyAlignment="0" applyProtection="0"/>
    <xf numFmtId="0" fontId="29" fillId="25" borderId="0" applyNumberFormat="0" applyBorder="0" applyAlignment="0" applyProtection="0"/>
    <xf numFmtId="9" fontId="2" fillId="0" borderId="0" applyFont="0" applyFill="0" applyBorder="0" applyAlignment="0" applyProtection="0"/>
    <xf numFmtId="0" fontId="29" fillId="20" borderId="0" applyNumberFormat="0" applyBorder="0" applyAlignment="0" applyProtection="0"/>
    <xf numFmtId="0" fontId="2" fillId="19" borderId="0" applyNumberFormat="0" applyBorder="0" applyAlignment="0" applyProtection="0"/>
    <xf numFmtId="0" fontId="24" fillId="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 fillId="30"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3" fillId="4" borderId="0" applyNumberFormat="0" applyBorder="0" applyAlignment="0" applyProtection="0"/>
    <xf numFmtId="0" fontId="27" fillId="7" borderId="5" applyNumberFormat="0" applyAlignment="0" applyProtection="0"/>
    <xf numFmtId="0" fontId="2" fillId="2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 fillId="14"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 fillId="18"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0" fontId="21"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5" fillId="6" borderId="1" applyNumberFormat="0" applyAlignment="0" applyProtection="0"/>
    <xf numFmtId="0" fontId="29" fillId="17" borderId="0" applyNumberFormat="0" applyBorder="0" applyAlignment="0" applyProtection="0"/>
    <xf numFmtId="0" fontId="2" fillId="18"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29" fillId="16"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9" borderId="0" applyNumberFormat="0" applyBorder="0" applyAlignment="0" applyProtection="0"/>
    <xf numFmtId="165" fontId="2" fillId="0" borderId="0" applyFont="0" applyFill="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14" fillId="0" borderId="7" applyNumberFormat="0" applyFill="0" applyAlignment="0" applyProtection="0"/>
    <xf numFmtId="0" fontId="29" fillId="29" borderId="0" applyNumberFormat="0" applyBorder="0" applyAlignment="0" applyProtection="0"/>
    <xf numFmtId="0" fontId="29" fillId="28" borderId="0" applyNumberFormat="0" applyBorder="0" applyAlignment="0" applyProtection="0"/>
    <xf numFmtId="0" fontId="2" fillId="27"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5" fillId="6" borderId="1" applyNumberFormat="0" applyAlignment="0" applyProtection="0"/>
    <xf numFmtId="0" fontId="2" fillId="31" borderId="0" applyNumberFormat="0" applyBorder="0" applyAlignment="0" applyProtection="0"/>
    <xf numFmtId="0" fontId="23" fillId="4" borderId="0" applyNumberFormat="0" applyBorder="0" applyAlignment="0" applyProtection="0"/>
    <xf numFmtId="0" fontId="29" fillId="9" borderId="0" applyNumberFormat="0" applyBorder="0" applyAlignment="0" applyProtection="0"/>
    <xf numFmtId="0" fontId="29" fillId="20"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6" fillId="0" borderId="4" applyNumberFormat="0" applyFill="0" applyAlignment="0" applyProtection="0"/>
    <xf numFmtId="0" fontId="28"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9" fillId="9"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1" fillId="0" borderId="0" applyNumberFormat="0" applyFill="0" applyBorder="0" applyAlignment="0" applyProtection="0"/>
    <xf numFmtId="0" fontId="2" fillId="31" borderId="0" applyNumberFormat="0" applyBorder="0" applyAlignment="0" applyProtection="0"/>
    <xf numFmtId="0" fontId="28"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9" fillId="28" borderId="0" applyNumberFormat="0" applyBorder="0" applyAlignment="0" applyProtection="0"/>
    <xf numFmtId="0" fontId="29" fillId="29" borderId="0" applyNumberFormat="0" applyBorder="0" applyAlignment="0" applyProtection="0"/>
    <xf numFmtId="0" fontId="27" fillId="7" borderId="5"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6" fillId="0" borderId="4" applyNumberFormat="0" applyFill="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16"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 fillId="3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4" fillId="5" borderId="0" applyNumberFormat="0" applyBorder="0" applyAlignment="0" applyProtection="0"/>
    <xf numFmtId="0" fontId="22" fillId="3"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31"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1"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1"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0" fontId="14" fillId="0" borderId="7" applyNumberFormat="0" applyFill="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8"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8" fillId="0" borderId="0" applyNumberFormat="0" applyFill="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0" borderId="0" applyNumberFormat="0" applyBorder="0" applyAlignment="0" applyProtection="0"/>
    <xf numFmtId="0" fontId="29" fillId="16" borderId="0" applyNumberFormat="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 fillId="26" borderId="0" applyNumberFormat="0" applyBorder="0" applyAlignment="0" applyProtection="0"/>
    <xf numFmtId="0" fontId="27" fillId="7" borderId="5" applyNumberFormat="0" applyAlignment="0" applyProtection="0"/>
    <xf numFmtId="0" fontId="14" fillId="0" borderId="7" applyNumberFormat="0" applyFill="0" applyAlignment="0" applyProtection="0"/>
    <xf numFmtId="0" fontId="24" fillId="5" borderId="0" applyNumberFormat="0" applyBorder="0" applyAlignment="0" applyProtection="0"/>
    <xf numFmtId="0" fontId="29" fillId="28" borderId="0" applyNumberFormat="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29" borderId="0" applyNumberFormat="0" applyBorder="0" applyAlignment="0" applyProtection="0"/>
    <xf numFmtId="0" fontId="24" fillId="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 fillId="10"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24"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6" fillId="0" borderId="4" applyNumberFormat="0" applyFill="0" applyAlignment="0" applyProtection="0"/>
    <xf numFmtId="0" fontId="29" fillId="12"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9" fillId="25" borderId="0" applyNumberFormat="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2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 fillId="30"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29" fillId="29"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9" fillId="24" borderId="0" applyNumberFormat="0" applyBorder="0" applyAlignment="0" applyProtection="0"/>
    <xf numFmtId="0" fontId="2" fillId="1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7" fillId="7" borderId="5" applyNumberFormat="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4" fillId="5"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9" fillId="17" borderId="0" applyNumberFormat="0" applyBorder="0" applyAlignment="0" applyProtection="0"/>
    <xf numFmtId="9" fontId="2" fillId="0" borderId="0" applyFont="0" applyFill="0" applyBorder="0" applyAlignment="0" applyProtection="0"/>
    <xf numFmtId="0" fontId="29" fillId="17" borderId="0" applyNumberFormat="0" applyBorder="0" applyAlignment="0" applyProtection="0"/>
    <xf numFmtId="0" fontId="25" fillId="6" borderId="1" applyNumberFormat="0" applyAlignment="0" applyProtection="0"/>
    <xf numFmtId="0" fontId="27" fillId="7" borderId="5" applyNumberFormat="0" applyAlignment="0" applyProtection="0"/>
    <xf numFmtId="0" fontId="26" fillId="0" borderId="4" applyNumberFormat="0" applyFill="0" applyAlignment="0" applyProtection="0"/>
    <xf numFmtId="0" fontId="2" fillId="15" borderId="0" applyNumberFormat="0" applyBorder="0" applyAlignment="0" applyProtection="0"/>
    <xf numFmtId="0" fontId="27" fillId="7" borderId="5" applyNumberFormat="0" applyAlignment="0" applyProtection="0"/>
    <xf numFmtId="0" fontId="2" fillId="26" borderId="0" applyNumberFormat="0" applyBorder="0" applyAlignment="0" applyProtection="0"/>
    <xf numFmtId="0" fontId="29"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 fillId="31"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 fillId="26" borderId="0" applyNumberFormat="0" applyBorder="0" applyAlignment="0" applyProtection="0"/>
    <xf numFmtId="0" fontId="25" fillId="6" borderId="1" applyNumberFormat="0" applyAlignment="0" applyProtection="0"/>
    <xf numFmtId="165" fontId="2" fillId="0" borderId="0" applyFont="0" applyFill="0" applyBorder="0" applyAlignment="0" applyProtection="0"/>
    <xf numFmtId="0" fontId="29" fillId="12" borderId="0" applyNumberFormat="0" applyBorder="0" applyAlignment="0" applyProtection="0"/>
    <xf numFmtId="0" fontId="25" fillId="6" borderId="1" applyNumberFormat="0" applyAlignment="0" applyProtection="0"/>
    <xf numFmtId="0" fontId="2" fillId="26"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17" borderId="0" applyNumberFormat="0" applyBorder="0" applyAlignment="0" applyProtection="0"/>
    <xf numFmtId="0" fontId="2" fillId="8" borderId="6"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9" fillId="24" borderId="0" applyNumberFormat="0" applyBorder="0" applyAlignment="0" applyProtection="0"/>
    <xf numFmtId="0" fontId="2" fillId="19" borderId="0" applyNumberFormat="0" applyBorder="0" applyAlignment="0" applyProtection="0"/>
    <xf numFmtId="0" fontId="28" fillId="0" borderId="0" applyNumberFormat="0" applyFill="0" applyBorder="0" applyAlignment="0" applyProtection="0"/>
    <xf numFmtId="0" fontId="2" fillId="19" borderId="0" applyNumberFormat="0" applyBorder="0" applyAlignment="0" applyProtection="0"/>
    <xf numFmtId="0" fontId="29" fillId="17" borderId="0" applyNumberFormat="0" applyBorder="0" applyAlignment="0" applyProtection="0"/>
    <xf numFmtId="0" fontId="2" fillId="22" borderId="0" applyNumberFormat="0" applyBorder="0" applyAlignment="0" applyProtection="0"/>
    <xf numFmtId="0" fontId="29"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 fillId="31" borderId="0" applyNumberFormat="0" applyBorder="0" applyAlignment="0" applyProtection="0"/>
    <xf numFmtId="0" fontId="29" fillId="12" borderId="0" applyNumberFormat="0" applyBorder="0" applyAlignment="0" applyProtection="0"/>
    <xf numFmtId="0" fontId="2" fillId="31"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6" fillId="0" borderId="4" applyNumberFormat="0" applyFill="0" applyAlignment="0" applyProtection="0"/>
    <xf numFmtId="0" fontId="21" fillId="0" borderId="0" applyNumberFormat="0" applyFill="0" applyBorder="0" applyAlignment="0" applyProtection="0"/>
    <xf numFmtId="0" fontId="2" fillId="19"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4"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0" fontId="29" fillId="29"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9" fillId="20"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 fillId="2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17" borderId="0" applyNumberFormat="0" applyBorder="0" applyAlignment="0" applyProtection="0"/>
    <xf numFmtId="0" fontId="22" fillId="3"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9" fillId="17" borderId="0" applyNumberFormat="0" applyBorder="0" applyAlignment="0" applyProtection="0"/>
    <xf numFmtId="0" fontId="2" fillId="18" borderId="0" applyNumberFormat="0" applyBorder="0" applyAlignment="0" applyProtection="0"/>
    <xf numFmtId="0" fontId="29" fillId="12" borderId="0" applyNumberFormat="0" applyBorder="0" applyAlignment="0" applyProtection="0"/>
    <xf numFmtId="0" fontId="2" fillId="27" borderId="0" applyNumberFormat="0" applyBorder="0" applyAlignment="0" applyProtection="0"/>
    <xf numFmtId="0" fontId="27" fillId="7" borderId="5" applyNumberFormat="0" applyAlignment="0" applyProtection="0"/>
    <xf numFmtId="0" fontId="24" fillId="5" borderId="0" applyNumberFormat="0" applyBorder="0" applyAlignment="0" applyProtection="0"/>
    <xf numFmtId="0" fontId="2" fillId="31" borderId="0" applyNumberFormat="0" applyBorder="0" applyAlignment="0" applyProtection="0"/>
    <xf numFmtId="0" fontId="29"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3" fillId="4" borderId="0" applyNumberFormat="0" applyBorder="0" applyAlignment="0" applyProtection="0"/>
    <xf numFmtId="0" fontId="28" fillId="0" borderId="0" applyNumberFormat="0" applyFill="0" applyBorder="0" applyAlignment="0" applyProtection="0"/>
    <xf numFmtId="0" fontId="2" fillId="10"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 fillId="26"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4" fillId="5"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24"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7" fillId="7" borderId="5" applyNumberFormat="0" applyAlignment="0" applyProtection="0"/>
    <xf numFmtId="0" fontId="29" fillId="32" borderId="0" applyNumberFormat="0" applyBorder="0" applyAlignment="0" applyProtection="0"/>
    <xf numFmtId="0" fontId="2" fillId="26"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0"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 fillId="18"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0"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 fillId="2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9" fontId="2" fillId="0" borderId="0" applyFont="0" applyFill="0" applyBorder="0" applyAlignment="0" applyProtection="0"/>
    <xf numFmtId="0" fontId="29" fillId="32"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8" borderId="6" applyNumberFormat="0" applyFon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31"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165" fontId="2" fillId="0" borderId="0" applyFon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11"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9" fontId="2" fillId="0" borderId="0" applyFont="0" applyFill="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1" fillId="0" borderId="0" applyNumberFormat="0" applyFill="0" applyBorder="0" applyAlignment="0" applyProtection="0"/>
    <xf numFmtId="0" fontId="14" fillId="0" borderId="7" applyNumberFormat="0" applyFill="0" applyAlignment="0" applyProtection="0"/>
    <xf numFmtId="0" fontId="29" fillId="28"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9" fillId="28" borderId="0" applyNumberFormat="0" applyBorder="0" applyAlignment="0" applyProtection="0"/>
    <xf numFmtId="0" fontId="27" fillId="7" borderId="5" applyNumberFormat="0" applyAlignment="0" applyProtection="0"/>
    <xf numFmtId="0" fontId="29" fillId="17"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 fillId="15"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 fillId="30"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3" fillId="4"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9" fillId="29"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2" fillId="3" borderId="0" applyNumberFormat="0" applyBorder="0" applyAlignment="0" applyProtection="0"/>
    <xf numFmtId="0" fontId="2" fillId="19"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14" fillId="0" borderId="7" applyNumberFormat="0" applyFill="0" applyAlignment="0" applyProtection="0"/>
    <xf numFmtId="0" fontId="27" fillId="7" borderId="5" applyNumberFormat="0" applyAlignment="0" applyProtection="0"/>
    <xf numFmtId="0" fontId="29" fillId="9"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 fillId="23"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21" borderId="0" applyNumberFormat="0" applyBorder="0" applyAlignment="0" applyProtection="0"/>
    <xf numFmtId="0" fontId="28" fillId="0" borderId="0" applyNumberFormat="0" applyFill="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9" fillId="9"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166" fontId="2" fillId="0" borderId="0" applyFont="0" applyFill="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20"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4" fillId="5"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8" borderId="6" applyNumberFormat="0" applyFont="0" applyAlignment="0" applyProtection="0"/>
    <xf numFmtId="0" fontId="29" fillId="29"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4" fillId="5"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7" fillId="7" borderId="5" applyNumberFormat="0" applyAlignment="0" applyProtection="0"/>
    <xf numFmtId="0" fontId="29" fillId="9"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7" fillId="7" borderId="5" applyNumberFormat="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7" fillId="7" borderId="5" applyNumberFormat="0" applyAlignment="0" applyProtection="0"/>
    <xf numFmtId="0" fontId="29" fillId="32" borderId="0" applyNumberFormat="0" applyBorder="0" applyAlignment="0" applyProtection="0"/>
    <xf numFmtId="0" fontId="2" fillId="26"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0"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 fillId="18"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6" fillId="0" borderId="4"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0"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28"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2" fillId="3"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31"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165" fontId="2" fillId="0" borderId="0" applyFon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29"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9" fontId="2" fillId="0" borderId="0" applyFont="0" applyFill="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9"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8" borderId="0" applyNumberFormat="0" applyBorder="0" applyAlignment="0" applyProtection="0"/>
    <xf numFmtId="0" fontId="27" fillId="7" borderId="5" applyNumberFormat="0" applyAlignment="0" applyProtection="0"/>
    <xf numFmtId="0" fontId="29" fillId="25" borderId="0" applyNumberFormat="0" applyBorder="0" applyAlignment="0" applyProtection="0"/>
    <xf numFmtId="0" fontId="29" fillId="9" borderId="0" applyNumberFormat="0" applyBorder="0" applyAlignment="0" applyProtection="0"/>
    <xf numFmtId="0" fontId="2" fillId="15" borderId="0" applyNumberFormat="0" applyBorder="0" applyAlignment="0" applyProtection="0"/>
    <xf numFmtId="0" fontId="28" fillId="0" borderId="0" applyNumberFormat="0" applyFill="0" applyBorder="0" applyAlignment="0" applyProtection="0"/>
    <xf numFmtId="0" fontId="29" fillId="25"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9" fillId="28" borderId="0" applyNumberFormat="0" applyBorder="0" applyAlignment="0" applyProtection="0"/>
    <xf numFmtId="0" fontId="29" fillId="25" borderId="0" applyNumberFormat="0" applyBorder="0" applyAlignment="0" applyProtection="0"/>
    <xf numFmtId="0" fontId="21" fillId="0" borderId="0" applyNumberFormat="0" applyFill="0" applyBorder="0" applyAlignment="0" applyProtection="0"/>
    <xf numFmtId="0" fontId="2" fillId="23"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166" fontId="2" fillId="0" borderId="0" applyFont="0" applyFill="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 fillId="8" borderId="6" applyNumberFormat="0" applyFont="0" applyAlignment="0" applyProtection="0"/>
    <xf numFmtId="0" fontId="26" fillId="0" borderId="4" applyNumberFormat="0" applyFill="0" applyAlignment="0" applyProtection="0"/>
    <xf numFmtId="0" fontId="29"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5" fillId="6" borderId="1" applyNumberFormat="0" applyAlignment="0" applyProtection="0"/>
    <xf numFmtId="0" fontId="23" fillId="4"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4" fillId="5" borderId="0" applyNumberFormat="0" applyBorder="0" applyAlignment="0" applyProtection="0"/>
    <xf numFmtId="0" fontId="2" fillId="19"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166" fontId="2" fillId="0" borderId="0" applyFont="0" applyFill="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7" fillId="7" borderId="5" applyNumberFormat="0" applyAlignment="0" applyProtection="0"/>
    <xf numFmtId="0" fontId="29" fillId="9" borderId="0" applyNumberFormat="0" applyBorder="0" applyAlignment="0" applyProtection="0"/>
    <xf numFmtId="0" fontId="29" fillId="17" borderId="0" applyNumberFormat="0" applyBorder="0" applyAlignment="0" applyProtection="0"/>
    <xf numFmtId="0" fontId="2" fillId="1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7" fillId="7" borderId="5" applyNumberFormat="0" applyAlignment="0" applyProtection="0"/>
    <xf numFmtId="0" fontId="29" fillId="32"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0" fontId="29" fillId="20" borderId="0" applyNumberFormat="0" applyBorder="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7" fillId="7" borderId="5" applyNumberFormat="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4" fillId="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 fillId="11"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 fillId="18"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0" fontId="21"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6" fillId="0" borderId="4" applyNumberFormat="0" applyFill="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6" fillId="0" borderId="4"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26"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3" fillId="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7" fillId="7" borderId="5"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8"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20"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 fillId="31"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0" fontId="29" fillId="16"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4"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165" fontId="2" fillId="0" borderId="0" applyFon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8" borderId="6" applyNumberFormat="0" applyFont="0" applyAlignment="0" applyProtection="0"/>
    <xf numFmtId="0" fontId="29" fillId="16" borderId="0" applyNumberFormat="0" applyBorder="0" applyAlignment="0" applyProtection="0"/>
    <xf numFmtId="0" fontId="29" fillId="17"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165" fontId="2"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7" borderId="0" applyNumberFormat="0" applyBorder="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8" fillId="0" borderId="0" applyNumberFormat="0" applyFill="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2" fillId="3"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8"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 fillId="30"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3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24"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 fillId="1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1"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 fillId="27"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8" borderId="6" applyNumberFormat="0" applyFont="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8"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 fillId="26"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1"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10"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 fillId="2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26"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1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5"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9" fillId="24"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4" fillId="5" borderId="0" applyNumberFormat="0" applyBorder="0" applyAlignment="0" applyProtection="0"/>
    <xf numFmtId="0" fontId="29" fillId="21" borderId="0" applyNumberFormat="0" applyBorder="0" applyAlignment="0" applyProtection="0"/>
    <xf numFmtId="166" fontId="2" fillId="0" borderId="0" applyFont="0" applyFill="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1" fillId="0" borderId="0" applyNumberFormat="0" applyFill="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3" fillId="4" borderId="0" applyNumberFormat="0" applyBorder="0" applyAlignment="0" applyProtection="0"/>
    <xf numFmtId="0" fontId="21" fillId="0" borderId="0" applyNumberFormat="0" applyFill="0" applyBorder="0" applyAlignment="0" applyProtection="0"/>
    <xf numFmtId="0" fontId="28" fillId="0" borderId="0" applyNumberFormat="0" applyFill="0" applyBorder="0" applyAlignment="0" applyProtection="0"/>
    <xf numFmtId="0" fontId="23" fillId="4"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25" borderId="0" applyNumberFormat="0" applyBorder="0" applyAlignment="0" applyProtection="0"/>
    <xf numFmtId="0" fontId="29" fillId="12" borderId="0" applyNumberFormat="0" applyBorder="0" applyAlignment="0" applyProtection="0"/>
    <xf numFmtId="0" fontId="28" fillId="0" borderId="0" applyNumberFormat="0" applyFill="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22" fillId="3"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5" fillId="6" borderId="1" applyNumberFormat="0" applyAlignment="0" applyProtection="0"/>
    <xf numFmtId="0" fontId="29" fillId="9" borderId="0" applyNumberFormat="0" applyBorder="0" applyAlignment="0" applyProtection="0"/>
    <xf numFmtId="0" fontId="27" fillId="7" borderId="5" applyNumberFormat="0" applyAlignment="0" applyProtection="0"/>
    <xf numFmtId="0" fontId="29" fillId="9"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9" fillId="17"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6" fillId="0" borderId="4" applyNumberFormat="0" applyFill="0" applyAlignment="0" applyProtection="0"/>
    <xf numFmtId="0" fontId="24" fillId="5" borderId="0" applyNumberFormat="0" applyBorder="0" applyAlignment="0" applyProtection="0"/>
    <xf numFmtId="0" fontId="26" fillId="0" borderId="4" applyNumberFormat="0" applyFill="0" applyAlignment="0" applyProtection="0"/>
    <xf numFmtId="0" fontId="21" fillId="0" borderId="0" applyNumberFormat="0" applyFill="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24" fillId="5" borderId="0" applyNumberFormat="0" applyBorder="0" applyAlignment="0" applyProtection="0"/>
    <xf numFmtId="0" fontId="27" fillId="7" borderId="5" applyNumberFormat="0" applyAlignment="0" applyProtection="0"/>
    <xf numFmtId="0" fontId="22" fillId="3" borderId="0" applyNumberFormat="0" applyBorder="0" applyAlignment="0" applyProtection="0"/>
    <xf numFmtId="0" fontId="29" fillId="29"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24" borderId="0" applyNumberFormat="0" applyBorder="0" applyAlignment="0" applyProtection="0"/>
    <xf numFmtId="0" fontId="29" fillId="9" borderId="0" applyNumberFormat="0" applyBorder="0" applyAlignment="0" applyProtection="0"/>
    <xf numFmtId="0" fontId="29" fillId="21"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7" fillId="7" borderId="5"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5" fillId="6" borderId="1" applyNumberFormat="0" applyAlignment="0" applyProtection="0"/>
    <xf numFmtId="0" fontId="29" fillId="25" borderId="0" applyNumberFormat="0" applyBorder="0" applyAlignment="0" applyProtection="0"/>
    <xf numFmtId="0" fontId="26" fillId="0" borderId="4" applyNumberFormat="0" applyFill="0" applyAlignment="0" applyProtection="0"/>
    <xf numFmtId="0" fontId="26" fillId="0" borderId="4" applyNumberFormat="0" applyFill="0" applyAlignment="0" applyProtection="0"/>
    <xf numFmtId="0" fontId="29" fillId="21" borderId="0" applyNumberFormat="0" applyBorder="0" applyAlignment="0" applyProtection="0"/>
    <xf numFmtId="0" fontId="29" fillId="17"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9" fillId="25" borderId="0" applyNumberFormat="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5" fillId="6" borderId="1" applyNumberFormat="0" applyAlignment="0" applyProtection="0"/>
    <xf numFmtId="0" fontId="29" fillId="13" borderId="0" applyNumberFormat="0" applyBorder="0" applyAlignment="0" applyProtection="0"/>
    <xf numFmtId="0" fontId="23" fillId="4" borderId="0" applyNumberFormat="0" applyBorder="0" applyAlignment="0" applyProtection="0"/>
    <xf numFmtId="0" fontId="29" fillId="13" borderId="0" applyNumberFormat="0" applyBorder="0" applyAlignment="0" applyProtection="0"/>
    <xf numFmtId="0" fontId="25" fillId="6" borderId="1" applyNumberFormat="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1" fillId="0" borderId="0" applyNumberFormat="0" applyFill="0" applyBorder="0" applyAlignment="0" applyProtection="0"/>
    <xf numFmtId="0" fontId="29" fillId="32" borderId="0" applyNumberFormat="0" applyBorder="0" applyAlignment="0" applyProtection="0"/>
    <xf numFmtId="0" fontId="23" fillId="4" borderId="0" applyNumberFormat="0" applyBorder="0" applyAlignment="0" applyProtection="0"/>
    <xf numFmtId="0" fontId="26" fillId="0" borderId="4" applyNumberFormat="0" applyFill="0" applyAlignment="0" applyProtection="0"/>
    <xf numFmtId="0" fontId="29" fillId="28" borderId="0" applyNumberFormat="0" applyBorder="0" applyAlignment="0" applyProtection="0"/>
    <xf numFmtId="0" fontId="29" fillId="32"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20"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2" fillId="3" borderId="0" applyNumberFormat="0" applyBorder="0" applyAlignment="0" applyProtection="0"/>
    <xf numFmtId="0" fontId="29" fillId="20"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12" borderId="0" applyNumberFormat="0" applyBorder="0" applyAlignment="0" applyProtection="0"/>
    <xf numFmtId="0" fontId="24" fillId="5" borderId="0" applyNumberFormat="0" applyBorder="0" applyAlignment="0" applyProtection="0"/>
    <xf numFmtId="0" fontId="29" fillId="29" borderId="0" applyNumberFormat="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7" fillId="7" borderId="5" applyNumberFormat="0" applyAlignment="0" applyProtection="0"/>
    <xf numFmtId="0" fontId="29" fillId="32"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164" fontId="2" fillId="0" borderId="0" applyFont="0" applyFill="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164" fontId="2" fillId="0" borderId="0" applyFont="0" applyFill="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164"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164" fontId="2" fillId="0" borderId="0" applyFon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4"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2" fillId="3" borderId="0" applyNumberFormat="0" applyBorder="0" applyAlignment="0" applyProtection="0"/>
    <xf numFmtId="0" fontId="14" fillId="0" borderId="7" applyNumberFormat="0" applyFill="0" applyAlignment="0" applyProtection="0"/>
    <xf numFmtId="0" fontId="29" fillId="16" borderId="0" applyNumberFormat="0" applyBorder="0" applyAlignment="0" applyProtection="0"/>
    <xf numFmtId="0" fontId="14" fillId="0" borderId="7" applyNumberFormat="0" applyFill="0" applyAlignment="0" applyProtection="0"/>
    <xf numFmtId="0" fontId="26" fillId="0" borderId="4" applyNumberFormat="0" applyFill="0" applyAlignment="0" applyProtection="0"/>
    <xf numFmtId="166" fontId="2" fillId="0" borderId="0" applyFont="0" applyFill="0" applyBorder="0" applyAlignment="0" applyProtection="0"/>
    <xf numFmtId="0" fontId="28" fillId="0" borderId="0" applyNumberFormat="0" applyFill="0" applyBorder="0" applyAlignment="0" applyProtection="0"/>
    <xf numFmtId="0" fontId="29" fillId="9" borderId="0" applyNumberFormat="0" applyBorder="0" applyAlignment="0" applyProtection="0"/>
    <xf numFmtId="0" fontId="23" fillId="4" borderId="0" applyNumberFormat="0" applyBorder="0" applyAlignment="0" applyProtection="0"/>
    <xf numFmtId="0" fontId="29" fillId="17" borderId="0" applyNumberFormat="0" applyBorder="0" applyAlignment="0" applyProtection="0"/>
    <xf numFmtId="0" fontId="24" fillId="5" borderId="0" applyNumberFormat="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1"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9" fillId="25"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9" fillId="1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5" fillId="6" borderId="1" applyNumberFormat="0" applyAlignment="0" applyProtection="0"/>
    <xf numFmtId="0" fontId="23" fillId="4" borderId="0" applyNumberFormat="0" applyBorder="0" applyAlignment="0" applyProtection="0"/>
    <xf numFmtId="0" fontId="27" fillId="7" borderId="5" applyNumberFormat="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9" borderId="0" applyNumberFormat="0" applyBorder="0" applyAlignment="0" applyProtection="0"/>
    <xf numFmtId="0" fontId="29" fillId="20" borderId="0" applyNumberFormat="0" applyBorder="0" applyAlignment="0" applyProtection="0"/>
    <xf numFmtId="0" fontId="25" fillId="6" borderId="1" applyNumberFormat="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3" fillId="4"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4" fillId="0" borderId="7" applyNumberFormat="0" applyFill="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6" fillId="0" borderId="4" applyNumberFormat="0" applyFill="0" applyAlignment="0" applyProtection="0"/>
    <xf numFmtId="0" fontId="29" fillId="16" borderId="0" applyNumberFormat="0" applyBorder="0" applyAlignment="0" applyProtection="0"/>
    <xf numFmtId="0" fontId="29" fillId="17" borderId="0" applyNumberFormat="0" applyBorder="0" applyAlignment="0" applyProtection="0"/>
    <xf numFmtId="166" fontId="2" fillId="0" borderId="0" applyFon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4" fillId="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7" fillId="7" borderId="5" applyNumberFormat="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14" fillId="0" borderId="7" applyNumberFormat="0" applyFill="0" applyAlignment="0" applyProtection="0"/>
    <xf numFmtId="0" fontId="29" fillId="13"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9" fillId="16" borderId="0" applyNumberFormat="0" applyBorder="0" applyAlignment="0" applyProtection="0"/>
    <xf numFmtId="0" fontId="14" fillId="0" borderId="7" applyNumberFormat="0" applyFill="0" applyAlignment="0" applyProtection="0"/>
    <xf numFmtId="0" fontId="29" fillId="9" borderId="0" applyNumberFormat="0" applyBorder="0" applyAlignment="0" applyProtection="0"/>
    <xf numFmtId="0" fontId="14" fillId="0" borderId="7"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4" fillId="5" borderId="0" applyNumberFormat="0" applyBorder="0" applyAlignment="0" applyProtection="0"/>
    <xf numFmtId="0" fontId="23" fillId="4"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9" fillId="20" borderId="0" applyNumberFormat="0" applyBorder="0" applyAlignment="0" applyProtection="0"/>
    <xf numFmtId="0" fontId="22" fillId="3" borderId="0" applyNumberFormat="0" applyBorder="0" applyAlignment="0" applyProtection="0"/>
    <xf numFmtId="166" fontId="2" fillId="0" borderId="0" applyFont="0" applyFill="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12"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8" fillId="0" borderId="0" applyNumberFormat="0" applyFill="0" applyBorder="0" applyAlignment="0" applyProtection="0"/>
    <xf numFmtId="0" fontId="27" fillId="7" borderId="5"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2" fillId="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5" borderId="0" applyNumberFormat="0" applyBorder="0" applyAlignment="0" applyProtection="0"/>
    <xf numFmtId="0" fontId="29" fillId="32" borderId="0" applyNumberFormat="0" applyBorder="0" applyAlignment="0" applyProtection="0"/>
    <xf numFmtId="0" fontId="23" fillId="4"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7" fillId="7" borderId="5"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7" fillId="7" borderId="5" applyNumberFormat="0" applyAlignment="0" applyProtection="0"/>
    <xf numFmtId="0" fontId="26" fillId="0" borderId="4" applyNumberFormat="0" applyFill="0" applyAlignment="0" applyProtection="0"/>
    <xf numFmtId="0" fontId="29" fillId="12" borderId="0" applyNumberFormat="0" applyBorder="0" applyAlignment="0" applyProtection="0"/>
    <xf numFmtId="0" fontId="29" fillId="13" borderId="0" applyNumberFormat="0" applyBorder="0" applyAlignment="0" applyProtection="0"/>
    <xf numFmtId="0" fontId="21" fillId="0" borderId="0" applyNumberForma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6" fillId="0" borderId="4" applyNumberFormat="0" applyFill="0" applyAlignment="0" applyProtection="0"/>
    <xf numFmtId="0" fontId="14" fillId="0" borderId="7" applyNumberFormat="0" applyFill="0" applyAlignment="0" applyProtection="0"/>
    <xf numFmtId="0" fontId="29" fillId="9" borderId="0" applyNumberFormat="0" applyBorder="0" applyAlignment="0" applyProtection="0"/>
    <xf numFmtId="0" fontId="26" fillId="0" borderId="4" applyNumberFormat="0" applyFill="0" applyAlignment="0" applyProtection="0"/>
    <xf numFmtId="0" fontId="25" fillId="6" borderId="1" applyNumberForma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25" fillId="6" borderId="1" applyNumberFormat="0" applyAlignment="0" applyProtection="0"/>
    <xf numFmtId="0" fontId="14" fillId="0" borderId="7" applyNumberFormat="0" applyFill="0" applyAlignment="0" applyProtection="0"/>
    <xf numFmtId="0" fontId="29" fillId="9" borderId="0" applyNumberFormat="0" applyBorder="0" applyAlignment="0" applyProtection="0"/>
    <xf numFmtId="0" fontId="25" fillId="6" borderId="1" applyNumberFormat="0" applyAlignment="0" applyProtection="0"/>
    <xf numFmtId="0" fontId="24"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4" fillId="0" borderId="7" applyNumberFormat="0" applyFill="0" applyAlignment="0" applyProtection="0"/>
    <xf numFmtId="0" fontId="29" fillId="32"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66" fontId="2" fillId="0" borderId="0" applyFont="0" applyFill="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1" applyNumberFormat="0" applyAlignment="0" applyProtection="0"/>
    <xf numFmtId="0" fontId="26" fillId="0" borderId="4" applyNumberFormat="0" applyFill="0" applyAlignment="0" applyProtection="0"/>
    <xf numFmtId="0" fontId="27" fillId="7" borderId="5" applyNumberFormat="0" applyAlignment="0" applyProtection="0"/>
    <xf numFmtId="0" fontId="28" fillId="0" borderId="0" applyNumberFormat="0" applyFill="0" applyBorder="0" applyAlignment="0" applyProtection="0"/>
    <xf numFmtId="0" fontId="14" fillId="0" borderId="7" applyNumberFormat="0" applyFill="0" applyAlignment="0" applyProtection="0"/>
    <xf numFmtId="0" fontId="29" fillId="9"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176" fontId="18" fillId="0" borderId="29" applyNumberFormat="0" applyFont="0" applyFill="0" applyAlignment="0" applyProtection="0"/>
    <xf numFmtId="172" fontId="31" fillId="0" borderId="0" applyFont="0" applyFill="0" applyBorder="0" applyAlignment="0" applyProtection="0">
      <protection locked="0"/>
    </xf>
    <xf numFmtId="178" fontId="1" fillId="36" borderId="30" applyNumberFormat="0" applyFont="0" applyFill="0" applyAlignment="0" applyProtection="0"/>
    <xf numFmtId="181" fontId="31" fillId="0" borderId="0" applyFont="0" applyFill="0" applyBorder="0" applyAlignment="0" applyProtection="0">
      <alignment horizontal="left"/>
      <protection locked="0"/>
    </xf>
    <xf numFmtId="0" fontId="31" fillId="0" borderId="0"/>
    <xf numFmtId="0" fontId="18" fillId="0" borderId="0" applyFont="0"/>
    <xf numFmtId="0" fontId="37" fillId="34" borderId="11" applyNumberFormat="0" applyAlignment="0">
      <protection locked="0"/>
    </xf>
    <xf numFmtId="0" fontId="1" fillId="36" borderId="11" applyNumberFormat="0" applyAlignment="0"/>
    <xf numFmtId="0" fontId="36" fillId="35" borderId="11" applyNumberFormat="0">
      <alignment horizontal="centerContinuous" wrapText="1"/>
    </xf>
    <xf numFmtId="167" fontId="58" fillId="0" borderId="0" applyFont="0" applyFill="0" applyBorder="0" applyAlignment="0" applyProtection="0">
      <alignment horizontal="left"/>
      <protection locked="0"/>
    </xf>
    <xf numFmtId="167" fontId="40" fillId="0" borderId="0" applyFill="0" applyAlignment="0"/>
    <xf numFmtId="0" fontId="18" fillId="0" borderId="0" applyFont="0"/>
    <xf numFmtId="167" fontId="49" fillId="0" borderId="0" applyFill="0" applyProtection="0">
      <alignment horizontal="left" indent="1"/>
    </xf>
    <xf numFmtId="167" fontId="32" fillId="0" borderId="0" applyFill="0" applyAlignment="0"/>
    <xf numFmtId="0" fontId="36" fillId="35" borderId="16" applyNumberFormat="0" applyFill="0">
      <alignment horizontal="centerContinuous" wrapText="1"/>
    </xf>
    <xf numFmtId="0" fontId="1" fillId="36" borderId="11" applyNumberFormat="0" applyFill="0" applyAlignment="0"/>
    <xf numFmtId="182" fontId="31" fillId="0" borderId="0" applyFont="0" applyFill="0" applyBorder="0" applyAlignment="0" applyProtection="0"/>
    <xf numFmtId="167" fontId="31" fillId="0" borderId="0" applyFont="0" applyFill="0" applyBorder="0" applyAlignment="0" applyProtection="0">
      <alignment horizontal="left"/>
      <protection locked="0"/>
    </xf>
    <xf numFmtId="0" fontId="37" fillId="34" borderId="11" applyNumberFormat="0" applyFill="0" applyAlignment="0">
      <protection locked="0"/>
    </xf>
    <xf numFmtId="170" fontId="18" fillId="0" borderId="0" applyFont="0" applyFill="0" applyBorder="0" applyAlignment="0" applyProtection="0">
      <protection locked="0"/>
    </xf>
    <xf numFmtId="167" fontId="38" fillId="0" borderId="0" applyFill="0" applyAlignment="0"/>
    <xf numFmtId="0" fontId="1" fillId="36" borderId="11" applyNumberFormat="0" applyFill="0" applyAlignment="0"/>
    <xf numFmtId="9" fontId="1" fillId="0" borderId="0" applyFont="0" applyFill="0" applyBorder="0" applyAlignment="0" applyProtection="0"/>
    <xf numFmtId="171" fontId="1" fillId="36" borderId="23" applyNumberFormat="0" applyFont="0" applyFill="0" applyAlignment="0" applyProtection="0"/>
    <xf numFmtId="0" fontId="41" fillId="34" borderId="11" applyNumberFormat="0" applyFill="0" applyAlignment="0"/>
    <xf numFmtId="176" fontId="18" fillId="0" borderId="0" applyFont="0" applyFill="0" applyBorder="0" applyAlignment="0" applyProtection="0"/>
    <xf numFmtId="183" fontId="1" fillId="0" borderId="11" applyFont="0" applyFill="0" applyBorder="0" applyAlignment="0" applyProtection="0"/>
    <xf numFmtId="172" fontId="59" fillId="0" borderId="0" applyFont="0" applyFill="0" applyBorder="0" applyAlignment="0" applyProtection="0">
      <protection locked="0"/>
    </xf>
    <xf numFmtId="170" fontId="41" fillId="34" borderId="11" applyNumberFormat="0" applyFill="0" applyAlignment="0"/>
    <xf numFmtId="0" fontId="36" fillId="35" borderId="11" applyNumberFormat="0" applyFill="0">
      <alignment horizontal="centerContinuous" wrapText="1"/>
    </xf>
    <xf numFmtId="167" fontId="49" fillId="0" borderId="0" applyFill="0" applyProtection="0">
      <alignment horizontal="left" indent="1"/>
    </xf>
    <xf numFmtId="167" fontId="60" fillId="0" borderId="0" applyFont="0" applyFill="0" applyBorder="0" applyAlignment="0" applyProtection="0">
      <alignment horizontal="left"/>
      <protection locked="0"/>
    </xf>
    <xf numFmtId="167" fontId="32" fillId="0" borderId="0" applyFill="0" applyAlignment="0"/>
    <xf numFmtId="0" fontId="37" fillId="34" borderId="11" applyNumberFormat="0" applyFill="0" applyAlignment="0">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305">
    <xf numFmtId="0" fontId="0" fillId="0" borderId="0" xfId="0"/>
    <xf numFmtId="176" fontId="0" fillId="0" borderId="0" xfId="52" applyFont="1"/>
    <xf numFmtId="176" fontId="41" fillId="0" borderId="0" xfId="52" applyFont="1"/>
    <xf numFmtId="0" fontId="0" fillId="0" borderId="0" xfId="0"/>
    <xf numFmtId="0" fontId="0" fillId="0" borderId="0" xfId="0" applyFill="1"/>
    <xf numFmtId="0" fontId="0" fillId="0" borderId="0" xfId="0" applyFill="1" applyBorder="1"/>
    <xf numFmtId="0" fontId="15" fillId="0" borderId="0" xfId="0" applyFont="1" applyFill="1"/>
    <xf numFmtId="0" fontId="17" fillId="0" borderId="0" xfId="0" applyFont="1" applyFill="1"/>
    <xf numFmtId="0" fontId="14" fillId="0" borderId="0" xfId="0" applyFont="1" applyFill="1"/>
    <xf numFmtId="0" fontId="17" fillId="0" borderId="0" xfId="0" applyFont="1" applyFill="1" applyBorder="1"/>
    <xf numFmtId="0" fontId="0" fillId="0" borderId="0" xfId="0"/>
    <xf numFmtId="0" fontId="39" fillId="0" borderId="3" xfId="0" applyFont="1" applyFill="1" applyBorder="1" applyAlignment="1">
      <alignment horizontal="centerContinuous"/>
    </xf>
    <xf numFmtId="3" fontId="0" fillId="0" borderId="0" xfId="0" applyNumberFormat="1" applyFill="1" applyBorder="1"/>
    <xf numFmtId="0" fontId="0" fillId="2" borderId="0" xfId="0" applyFill="1" applyBorder="1"/>
    <xf numFmtId="0" fontId="0" fillId="2" borderId="0" xfId="0" applyFill="1"/>
    <xf numFmtId="0" fontId="36" fillId="0" borderId="12" xfId="49" applyFill="1" applyBorder="1">
      <alignment horizontal="centerContinuous" wrapText="1"/>
    </xf>
    <xf numFmtId="0" fontId="36" fillId="0" borderId="12" xfId="49" applyNumberFormat="1" applyFill="1" applyBorder="1">
      <alignment horizontal="centerContinuous" wrapText="1"/>
    </xf>
    <xf numFmtId="0" fontId="36" fillId="0" borderId="11" xfId="49" applyFill="1">
      <alignment horizontal="centerContinuous" wrapText="1"/>
    </xf>
    <xf numFmtId="0" fontId="36" fillId="0" borderId="16" xfId="49" applyFill="1" applyBorder="1">
      <alignment horizontal="centerContinuous" wrapText="1"/>
    </xf>
    <xf numFmtId="0" fontId="36" fillId="0" borderId="16" xfId="49" applyNumberFormat="1" applyFill="1" applyBorder="1">
      <alignment horizontal="centerContinuous" wrapText="1"/>
    </xf>
    <xf numFmtId="167" fontId="1" fillId="0" borderId="11" xfId="12" applyNumberFormat="1" applyFill="1" applyAlignment="1"/>
    <xf numFmtId="0" fontId="1" fillId="0" borderId="11" xfId="12" applyFill="1"/>
    <xf numFmtId="0" fontId="0" fillId="0" borderId="0" xfId="0" applyFont="1" applyFill="1"/>
    <xf numFmtId="0" fontId="0" fillId="0" borderId="0" xfId="0" applyFont="1" applyFill="1" applyAlignment="1">
      <alignment horizontal="center"/>
    </xf>
    <xf numFmtId="0" fontId="41" fillId="0" borderId="0" xfId="0" applyFont="1" applyFill="1"/>
    <xf numFmtId="167" fontId="0" fillId="0" borderId="14" xfId="45" applyFont="1" applyFill="1" applyBorder="1" applyAlignment="1" applyProtection="1">
      <alignment horizontal="left" indent="1"/>
    </xf>
    <xf numFmtId="167" fontId="1" fillId="0" borderId="11" xfId="12" applyNumberFormat="1" applyFill="1" applyAlignment="1">
      <alignment horizontal="center"/>
    </xf>
    <xf numFmtId="167" fontId="1" fillId="0" borderId="11" xfId="12" applyNumberFormat="1" applyFill="1" applyAlignment="1">
      <alignment horizontal="left" indent="1"/>
    </xf>
    <xf numFmtId="0" fontId="0" fillId="0" borderId="11" xfId="12" applyFont="1" applyFill="1"/>
    <xf numFmtId="0" fontId="0" fillId="0" borderId="11" xfId="12" applyFont="1" applyFill="1" applyAlignment="1">
      <alignment horizontal="center"/>
    </xf>
    <xf numFmtId="0" fontId="1" fillId="0" borderId="11" xfId="12" applyFill="1" applyAlignment="1">
      <alignment horizontal="center"/>
    </xf>
    <xf numFmtId="0" fontId="0" fillId="0" borderId="0" xfId="0" applyFont="1" applyFill="1" applyAlignment="1">
      <alignment horizontal="right"/>
    </xf>
    <xf numFmtId="167" fontId="0" fillId="0" borderId="11" xfId="12" applyNumberFormat="1" applyFont="1" applyFill="1" applyAlignment="1">
      <alignment horizontal="left" indent="1"/>
    </xf>
    <xf numFmtId="167" fontId="0" fillId="0" borderId="14" xfId="45" applyFont="1" applyFill="1" applyBorder="1" applyAlignment="1" applyProtection="1"/>
    <xf numFmtId="0" fontId="0" fillId="0" borderId="16" xfId="12" applyFont="1" applyFill="1" applyBorder="1"/>
    <xf numFmtId="0" fontId="0" fillId="0" borderId="15" xfId="12" applyFont="1" applyFill="1" applyBorder="1"/>
    <xf numFmtId="167" fontId="0" fillId="0" borderId="11" xfId="12" applyNumberFormat="1" applyFont="1" applyFill="1" applyAlignment="1"/>
    <xf numFmtId="169" fontId="1" fillId="0" borderId="11" xfId="12" applyNumberFormat="1" applyFill="1"/>
    <xf numFmtId="167" fontId="0" fillId="0" borderId="13" xfId="45" applyFont="1" applyFill="1" applyBorder="1" applyAlignment="1" applyProtection="1"/>
    <xf numFmtId="167" fontId="0" fillId="0" borderId="16" xfId="12" applyNumberFormat="1" applyFont="1" applyFill="1" applyBorder="1" applyAlignment="1"/>
    <xf numFmtId="0" fontId="41" fillId="0" borderId="11" xfId="56" applyNumberFormat="1" applyFill="1"/>
    <xf numFmtId="167" fontId="1" fillId="0" borderId="11" xfId="12" applyNumberFormat="1" applyFill="1" applyAlignment="1">
      <alignment horizontal="left"/>
    </xf>
    <xf numFmtId="169" fontId="41" fillId="0" borderId="11" xfId="44" applyFont="1" applyFill="1" applyBorder="1" applyProtection="1"/>
    <xf numFmtId="171" fontId="41" fillId="0" borderId="11" xfId="56" applyNumberFormat="1" applyFill="1"/>
    <xf numFmtId="0" fontId="36" fillId="0" borderId="12" xfId="49" applyFill="1" applyBorder="1" applyAlignment="1">
      <alignment horizontal="center" wrapText="1"/>
    </xf>
    <xf numFmtId="167" fontId="41" fillId="0" borderId="16" xfId="12" applyNumberFormat="1" applyFont="1" applyFill="1" applyBorder="1" applyAlignment="1">
      <alignment horizontal="left"/>
    </xf>
    <xf numFmtId="0" fontId="1" fillId="0" borderId="11" xfId="12" applyNumberFormat="1" applyFill="1"/>
    <xf numFmtId="0" fontId="41" fillId="0" borderId="11" xfId="12" applyNumberFormat="1" applyFont="1" applyFill="1"/>
    <xf numFmtId="167" fontId="41" fillId="0" borderId="11" xfId="12" applyNumberFormat="1" applyFont="1" applyFill="1" applyAlignment="1"/>
    <xf numFmtId="169" fontId="41" fillId="0" borderId="11" xfId="56" applyNumberFormat="1" applyFill="1"/>
    <xf numFmtId="173" fontId="41" fillId="0" borderId="11" xfId="56" applyNumberFormat="1" applyFill="1"/>
    <xf numFmtId="172" fontId="1" fillId="0" borderId="11" xfId="12" applyNumberFormat="1" applyFill="1"/>
    <xf numFmtId="167" fontId="10" fillId="0" borderId="11" xfId="12" applyNumberFormat="1" applyFont="1" applyFill="1" applyAlignment="1"/>
    <xf numFmtId="174" fontId="1" fillId="0" borderId="11" xfId="12" applyNumberFormat="1" applyFill="1"/>
    <xf numFmtId="174" fontId="41" fillId="0" borderId="11" xfId="56" applyNumberFormat="1" applyFill="1"/>
    <xf numFmtId="167" fontId="11" fillId="0" borderId="11" xfId="12" applyNumberFormat="1" applyFont="1" applyFill="1" applyAlignment="1">
      <alignment horizontal="left"/>
    </xf>
    <xf numFmtId="169" fontId="0" fillId="0" borderId="14" xfId="44" applyFont="1" applyFill="1" applyBorder="1" applyProtection="1"/>
    <xf numFmtId="169" fontId="0" fillId="0" borderId="13" xfId="44" applyFont="1" applyFill="1" applyBorder="1" applyProtection="1"/>
    <xf numFmtId="167" fontId="0" fillId="0" borderId="0" xfId="45" applyFont="1" applyFill="1" applyBorder="1" applyAlignment="1" applyProtection="1"/>
    <xf numFmtId="173" fontId="1" fillId="0" borderId="11" xfId="12" applyNumberFormat="1" applyFill="1"/>
    <xf numFmtId="0" fontId="18" fillId="0" borderId="0" xfId="0" applyFont="1" applyFill="1"/>
    <xf numFmtId="173" fontId="0" fillId="0" borderId="14" xfId="47" applyFont="1" applyFill="1" applyBorder="1"/>
    <xf numFmtId="0" fontId="0" fillId="0" borderId="14" xfId="12" applyFont="1" applyFill="1" applyBorder="1"/>
    <xf numFmtId="173" fontId="0" fillId="0" borderId="13" xfId="47" applyFont="1" applyFill="1" applyBorder="1"/>
    <xf numFmtId="0" fontId="1" fillId="0" borderId="11" xfId="12" applyFill="1" applyAlignment="1">
      <alignment horizontal="left"/>
    </xf>
    <xf numFmtId="0" fontId="0" fillId="0" borderId="11" xfId="12" applyFont="1" applyFill="1" applyAlignment="1">
      <alignment horizontal="right"/>
    </xf>
    <xf numFmtId="173" fontId="1" fillId="0" borderId="11" xfId="12" applyNumberFormat="1" applyFill="1" applyAlignment="1">
      <alignment wrapText="1"/>
    </xf>
    <xf numFmtId="167" fontId="9" fillId="0" borderId="11" xfId="45" applyFont="1" applyFill="1" applyBorder="1" applyAlignment="1" applyProtection="1">
      <alignment horizontal="left"/>
    </xf>
    <xf numFmtId="167" fontId="0" fillId="0" borderId="11" xfId="45" applyFont="1" applyFill="1" applyBorder="1" applyAlignment="1" applyProtection="1">
      <alignment horizontal="left"/>
    </xf>
    <xf numFmtId="167" fontId="7" fillId="0" borderId="11" xfId="12" applyNumberFormat="1" applyFont="1" applyFill="1" applyAlignment="1">
      <alignment horizontal="left"/>
    </xf>
    <xf numFmtId="167" fontId="6" fillId="0" borderId="11" xfId="12" applyNumberFormat="1" applyFont="1" applyFill="1" applyAlignment="1"/>
    <xf numFmtId="0" fontId="36" fillId="0" borderId="0" xfId="49" applyFill="1" applyBorder="1">
      <alignment horizontal="centerContinuous" wrapText="1"/>
    </xf>
    <xf numFmtId="0" fontId="36" fillId="0" borderId="0" xfId="49" applyNumberFormat="1" applyFill="1" applyBorder="1">
      <alignment horizontal="centerContinuous" wrapText="1"/>
    </xf>
    <xf numFmtId="167" fontId="0" fillId="0" borderId="11" xfId="12" applyNumberFormat="1" applyFont="1" applyFill="1" applyAlignment="1">
      <alignment horizontal="center"/>
    </xf>
    <xf numFmtId="168" fontId="41" fillId="0" borderId="11" xfId="56" applyNumberFormat="1" applyFill="1" applyAlignment="1"/>
    <xf numFmtId="168" fontId="0" fillId="0" borderId="14" xfId="51" applyFont="1" applyFill="1" applyBorder="1" applyAlignment="1"/>
    <xf numFmtId="168" fontId="0" fillId="0" borderId="13" xfId="51" applyFont="1" applyFill="1" applyBorder="1" applyAlignment="1"/>
    <xf numFmtId="173" fontId="0" fillId="0" borderId="11" xfId="12" applyNumberFormat="1" applyFont="1" applyFill="1"/>
    <xf numFmtId="0" fontId="35" fillId="0" borderId="0" xfId="0" applyFont="1" applyFill="1"/>
    <xf numFmtId="0" fontId="44" fillId="0" borderId="0" xfId="0" applyFont="1" applyFill="1"/>
    <xf numFmtId="0" fontId="45" fillId="0" borderId="0" xfId="0" applyFont="1" applyFill="1"/>
    <xf numFmtId="0" fontId="46" fillId="0" borderId="0" xfId="0" applyFont="1" applyFill="1"/>
    <xf numFmtId="167" fontId="47" fillId="0" borderId="11" xfId="45" applyFont="1" applyFill="1" applyBorder="1" applyAlignment="1" applyProtection="1">
      <alignment horizontal="left" wrapText="1"/>
    </xf>
    <xf numFmtId="168" fontId="47" fillId="0" borderId="11" xfId="49" applyNumberFormat="1" applyFont="1" applyFill="1">
      <alignment horizontal="centerContinuous" wrapText="1"/>
    </xf>
    <xf numFmtId="167" fontId="44" fillId="0" borderId="11" xfId="12" applyNumberFormat="1" applyFont="1" applyFill="1" applyAlignment="1"/>
    <xf numFmtId="171" fontId="44" fillId="0" borderId="11" xfId="5" applyNumberFormat="1" applyFont="1" applyFill="1">
      <protection locked="0"/>
    </xf>
    <xf numFmtId="0" fontId="44" fillId="0" borderId="0" xfId="0" applyFont="1" applyFill="1" applyBorder="1"/>
    <xf numFmtId="0" fontId="47" fillId="0" borderId="11" xfId="49" applyFont="1" applyFill="1">
      <alignment horizontal="centerContinuous" wrapText="1"/>
    </xf>
    <xf numFmtId="173" fontId="44" fillId="0" borderId="11" xfId="12" applyNumberFormat="1" applyFont="1" applyFill="1"/>
    <xf numFmtId="174" fontId="44" fillId="0" borderId="11" xfId="50" applyFont="1" applyFill="1" applyBorder="1"/>
    <xf numFmtId="0" fontId="0" fillId="0" borderId="18" xfId="0" applyFill="1" applyBorder="1"/>
    <xf numFmtId="0" fontId="0" fillId="0" borderId="19" xfId="0" applyFill="1" applyBorder="1"/>
    <xf numFmtId="0" fontId="0" fillId="0" borderId="20" xfId="0" applyFill="1" applyBorder="1"/>
    <xf numFmtId="0" fontId="0" fillId="0" borderId="3" xfId="0" applyFill="1" applyBorder="1"/>
    <xf numFmtId="0" fontId="0" fillId="0" borderId="21" xfId="0" applyFill="1" applyBorder="1"/>
    <xf numFmtId="0" fontId="0" fillId="0" borderId="0" xfId="0" applyFill="1" applyBorder="1" applyAlignment="1">
      <alignment horizontal="centerContinuous"/>
    </xf>
    <xf numFmtId="0" fontId="0" fillId="0" borderId="21" xfId="0" applyFill="1" applyBorder="1" applyAlignment="1">
      <alignment horizontal="centerContinuous"/>
    </xf>
    <xf numFmtId="0" fontId="0" fillId="0" borderId="8" xfId="0" applyFill="1" applyBorder="1"/>
    <xf numFmtId="0" fontId="0" fillId="0" borderId="2" xfId="0" applyFill="1" applyBorder="1"/>
    <xf numFmtId="0" fontId="0" fillId="0" borderId="17" xfId="0" applyFill="1" applyBorder="1"/>
    <xf numFmtId="0" fontId="0" fillId="0" borderId="0" xfId="0" applyFont="1" applyFill="1" applyBorder="1"/>
    <xf numFmtId="0" fontId="42" fillId="0" borderId="0" xfId="0" applyFont="1" applyFill="1"/>
    <xf numFmtId="0" fontId="42" fillId="0" borderId="0" xfId="0" applyFont="1" applyFill="1" applyBorder="1"/>
    <xf numFmtId="0" fontId="18" fillId="0" borderId="12" xfId="49" applyFont="1" applyFill="1" applyBorder="1" applyAlignment="1">
      <alignment horizontal="right" wrapText="1"/>
    </xf>
    <xf numFmtId="0" fontId="0" fillId="0" borderId="0" xfId="0" applyFill="1" applyBorder="1" applyAlignment="1">
      <alignment horizontal="right"/>
    </xf>
    <xf numFmtId="0" fontId="0" fillId="0" borderId="0" xfId="0" applyFill="1" applyAlignment="1">
      <alignment horizontal="right"/>
    </xf>
    <xf numFmtId="167" fontId="18" fillId="0" borderId="11" xfId="45" applyFont="1" applyFill="1" applyBorder="1" applyAlignment="1">
      <alignment horizontal="left"/>
      <protection locked="0"/>
    </xf>
    <xf numFmtId="167" fontId="0" fillId="0" borderId="11" xfId="45" applyFont="1" applyFill="1" applyBorder="1" applyAlignment="1">
      <alignment horizontal="left"/>
      <protection locked="0"/>
    </xf>
    <xf numFmtId="0" fontId="0" fillId="0" borderId="0" xfId="0" applyFont="1" applyFill="1" applyAlignment="1"/>
    <xf numFmtId="0" fontId="34" fillId="0" borderId="0" xfId="49" applyFont="1" applyFill="1" applyBorder="1" applyAlignment="1">
      <alignment horizontal="right" wrapText="1"/>
    </xf>
    <xf numFmtId="0" fontId="36" fillId="0" borderId="0" xfId="49" applyFill="1" applyBorder="1" applyAlignment="1">
      <alignment horizontal="centerContinuous"/>
    </xf>
    <xf numFmtId="171" fontId="0" fillId="0" borderId="0" xfId="46" applyFont="1" applyFill="1" applyProtection="1"/>
    <xf numFmtId="167" fontId="33" fillId="0" borderId="0" xfId="45" applyFont="1" applyFill="1" applyBorder="1" applyAlignment="1" applyProtection="1"/>
    <xf numFmtId="167" fontId="36" fillId="0" borderId="11" xfId="49" applyNumberFormat="1" applyFill="1" applyAlignment="1">
      <alignment horizontal="left" wrapText="1"/>
    </xf>
    <xf numFmtId="180" fontId="41" fillId="0" borderId="11" xfId="48" applyFont="1" applyFill="1" applyBorder="1" applyAlignment="1"/>
    <xf numFmtId="168" fontId="41" fillId="0" borderId="11" xfId="51" applyFont="1" applyFill="1" applyBorder="1" applyAlignment="1"/>
    <xf numFmtId="167" fontId="36" fillId="0" borderId="12" xfId="45" applyFont="1" applyFill="1" applyBorder="1" applyAlignment="1" applyProtection="1">
      <alignment horizontal="left" wrapText="1"/>
    </xf>
    <xf numFmtId="176" fontId="41" fillId="0" borderId="11" xfId="56" applyNumberFormat="1" applyFill="1" applyAlignment="1"/>
    <xf numFmtId="169" fontId="41" fillId="0" borderId="15" xfId="44" applyFont="1" applyFill="1" applyBorder="1" applyAlignment="1" applyProtection="1"/>
    <xf numFmtId="169" fontId="41" fillId="0" borderId="11" xfId="44" applyFont="1" applyFill="1" applyBorder="1" applyAlignment="1" applyProtection="1"/>
    <xf numFmtId="167" fontId="0" fillId="0" borderId="24" xfId="45" applyFont="1" applyFill="1" applyBorder="1" applyAlignment="1" applyProtection="1"/>
    <xf numFmtId="0" fontId="0" fillId="0" borderId="15" xfId="0" applyFont="1" applyFill="1" applyBorder="1"/>
    <xf numFmtId="0" fontId="37" fillId="0" borderId="15" xfId="0" applyFont="1" applyFill="1" applyBorder="1"/>
    <xf numFmtId="174" fontId="41" fillId="0" borderId="11" xfId="50" applyFont="1" applyFill="1" applyBorder="1"/>
    <xf numFmtId="167" fontId="7" fillId="0" borderId="11" xfId="12" applyNumberFormat="1" applyFont="1" applyFill="1" applyAlignment="1"/>
    <xf numFmtId="167" fontId="18" fillId="0" borderId="11" xfId="12" applyNumberFormat="1" applyFont="1" applyFill="1" applyAlignment="1">
      <alignment horizontal="right"/>
    </xf>
    <xf numFmtId="169" fontId="18" fillId="0" borderId="11" xfId="12" applyNumberFormat="1" applyFont="1" applyFill="1" applyAlignment="1">
      <alignment horizontal="right"/>
    </xf>
    <xf numFmtId="169" fontId="18" fillId="0" borderId="11" xfId="56" applyNumberFormat="1" applyFont="1" applyFill="1"/>
    <xf numFmtId="0" fontId="36" fillId="0" borderId="12" xfId="49" applyNumberFormat="1" applyFill="1" applyBorder="1" applyAlignment="1">
      <alignment horizontal="center" wrapText="1"/>
    </xf>
    <xf numFmtId="0" fontId="1" fillId="0" borderId="11" xfId="12" applyFill="1" applyAlignment="1">
      <alignment horizontal="right"/>
    </xf>
    <xf numFmtId="171" fontId="1" fillId="0" borderId="11" xfId="12" applyNumberFormat="1" applyFill="1"/>
    <xf numFmtId="0" fontId="0" fillId="0" borderId="16" xfId="12" applyFont="1" applyFill="1" applyBorder="1" applyAlignment="1">
      <alignment horizontal="right"/>
    </xf>
    <xf numFmtId="167" fontId="0" fillId="0" borderId="15" xfId="12" applyNumberFormat="1" applyFont="1" applyFill="1" applyBorder="1" applyAlignment="1"/>
    <xf numFmtId="0" fontId="0" fillId="0" borderId="15" xfId="12" applyFont="1" applyFill="1" applyBorder="1" applyAlignment="1">
      <alignment horizontal="right"/>
    </xf>
    <xf numFmtId="0" fontId="0" fillId="0" borderId="0" xfId="0" applyFont="1" applyFill="1" applyBorder="1" applyAlignment="1">
      <alignment horizontal="right"/>
    </xf>
    <xf numFmtId="167" fontId="41" fillId="0" borderId="11" xfId="45" applyFont="1" applyFill="1" applyBorder="1" applyAlignment="1" applyProtection="1"/>
    <xf numFmtId="0" fontId="41" fillId="0" borderId="11" xfId="12" applyNumberFormat="1" applyFont="1" applyFill="1" applyAlignment="1">
      <alignment horizontal="right"/>
    </xf>
    <xf numFmtId="167" fontId="1" fillId="0" borderId="15" xfId="12" applyNumberFormat="1" applyFill="1" applyBorder="1" applyAlignment="1">
      <alignment horizontal="left" indent="1"/>
    </xf>
    <xf numFmtId="167" fontId="44" fillId="0" borderId="13" xfId="45" applyFont="1" applyFill="1" applyBorder="1" applyAlignment="1" applyProtection="1"/>
    <xf numFmtId="0" fontId="44" fillId="0" borderId="11" xfId="12" applyFont="1" applyFill="1"/>
    <xf numFmtId="0" fontId="44" fillId="0" borderId="11" xfId="12" applyFont="1" applyFill="1" applyAlignment="1">
      <alignment horizontal="right"/>
    </xf>
    <xf numFmtId="0" fontId="36" fillId="0" borderId="0" xfId="49" applyFill="1" applyBorder="1" applyAlignment="1">
      <alignment horizontal="right" wrapText="1"/>
    </xf>
    <xf numFmtId="0" fontId="36" fillId="0" borderId="16" xfId="49" applyFill="1" applyBorder="1" applyAlignment="1">
      <alignment horizontal="right" wrapText="1"/>
    </xf>
    <xf numFmtId="176" fontId="0" fillId="0" borderId="13" xfId="46" applyNumberFormat="1" applyFont="1" applyFill="1" applyBorder="1" applyProtection="1"/>
    <xf numFmtId="0" fontId="33" fillId="0" borderId="0" xfId="3" applyNumberFormat="1" applyFill="1" applyAlignment="1">
      <alignment horizontal="left"/>
    </xf>
    <xf numFmtId="0" fontId="33" fillId="0" borderId="0" xfId="3" applyNumberFormat="1" applyFill="1" applyBorder="1" applyAlignment="1">
      <alignment horizontal="left"/>
    </xf>
    <xf numFmtId="0" fontId="33" fillId="0" borderId="0" xfId="3" applyNumberFormat="1" applyFill="1" applyBorder="1" applyAlignment="1">
      <alignment horizontal="right"/>
    </xf>
    <xf numFmtId="0" fontId="36" fillId="0" borderId="0" xfId="49" applyNumberFormat="1" applyFill="1" applyBorder="1" applyAlignment="1">
      <alignment horizontal="right" wrapText="1"/>
    </xf>
    <xf numFmtId="0" fontId="36" fillId="0" borderId="12" xfId="49" applyNumberFormat="1" applyFill="1" applyBorder="1" applyAlignment="1">
      <alignment horizontal="right" wrapText="1"/>
    </xf>
    <xf numFmtId="0" fontId="49" fillId="0" borderId="0" xfId="18" applyNumberFormat="1" applyFill="1" applyBorder="1">
      <alignment horizontal="left" indent="1"/>
    </xf>
    <xf numFmtId="0" fontId="53" fillId="0" borderId="0" xfId="4" applyNumberFormat="1" applyFill="1">
      <alignment horizontal="left"/>
    </xf>
    <xf numFmtId="0" fontId="14" fillId="0" borderId="0" xfId="2" applyNumberFormat="1" applyFont="1" applyFill="1" applyBorder="1" applyAlignment="1">
      <alignment horizontal="center"/>
    </xf>
    <xf numFmtId="167" fontId="40" fillId="0" borderId="22" xfId="1" applyNumberFormat="1" applyFill="1" applyBorder="1" applyAlignment="1">
      <alignment vertical="center"/>
    </xf>
    <xf numFmtId="167" fontId="40" fillId="0" borderId="0" xfId="1" applyNumberFormat="1" applyFill="1" applyBorder="1" applyAlignment="1">
      <alignment vertical="center"/>
    </xf>
    <xf numFmtId="167" fontId="32" fillId="0" borderId="0" xfId="2" applyNumberFormat="1" applyFill="1" applyAlignment="1">
      <alignment horizontal="left"/>
    </xf>
    <xf numFmtId="167" fontId="33" fillId="0" borderId="0" xfId="3" applyNumberFormat="1" applyFill="1" applyAlignment="1">
      <alignment horizontal="left"/>
    </xf>
    <xf numFmtId="167" fontId="49" fillId="0" borderId="0" xfId="18" applyNumberFormat="1" applyFill="1" applyBorder="1">
      <alignment horizontal="left" indent="1"/>
    </xf>
    <xf numFmtId="167" fontId="33" fillId="0" borderId="0" xfId="45" applyNumberFormat="1" applyFont="1" applyFill="1" applyBorder="1" applyAlignment="1" applyProtection="1"/>
    <xf numFmtId="167" fontId="38" fillId="0" borderId="0" xfId="3" applyNumberFormat="1" applyFont="1" applyFill="1" applyBorder="1" applyAlignment="1">
      <alignment horizontal="left"/>
    </xf>
    <xf numFmtId="167" fontId="32" fillId="0" borderId="0" xfId="2" applyNumberFormat="1" applyFont="1" applyFill="1" applyBorder="1"/>
    <xf numFmtId="167" fontId="36" fillId="0" borderId="12" xfId="49" applyNumberFormat="1" applyFill="1" applyBorder="1" applyAlignment="1">
      <alignment horizontal="right" wrapText="1"/>
    </xf>
    <xf numFmtId="167" fontId="0" fillId="0" borderId="14" xfId="45" applyNumberFormat="1" applyFont="1" applyFill="1" applyBorder="1" applyAlignment="1" applyProtection="1"/>
    <xf numFmtId="167" fontId="43" fillId="0" borderId="0" xfId="2" applyNumberFormat="1" applyFont="1" applyFill="1" applyBorder="1"/>
    <xf numFmtId="167" fontId="46" fillId="0" borderId="0" xfId="3" applyNumberFormat="1" applyFont="1" applyFill="1" applyBorder="1"/>
    <xf numFmtId="167" fontId="48" fillId="0" borderId="0" xfId="4" applyNumberFormat="1" applyFont="1" applyFill="1">
      <alignment horizontal="left"/>
    </xf>
    <xf numFmtId="167" fontId="33" fillId="0" borderId="0" xfId="3" applyNumberFormat="1" applyFill="1" applyBorder="1" applyAlignment="1">
      <alignment horizontal="left"/>
    </xf>
    <xf numFmtId="167" fontId="36" fillId="0" borderId="12" xfId="49" applyNumberFormat="1" applyFill="1" applyBorder="1">
      <alignment horizontal="centerContinuous" wrapText="1"/>
    </xf>
    <xf numFmtId="179" fontId="41" fillId="0" borderId="11" xfId="127" applyFont="1" applyFill="1" applyBorder="1" applyAlignment="1" applyProtection="1"/>
    <xf numFmtId="179" fontId="41" fillId="0" borderId="11" xfId="127" applyFont="1" applyFill="1" applyBorder="1" applyProtection="1"/>
    <xf numFmtId="167" fontId="0" fillId="0" borderId="25" xfId="45" applyFont="1" applyBorder="1" applyAlignment="1" applyProtection="1"/>
    <xf numFmtId="167" fontId="0" fillId="0" borderId="27" xfId="45" applyFont="1" applyBorder="1" applyAlignment="1" applyProtection="1"/>
    <xf numFmtId="0" fontId="0" fillId="0" borderId="0" xfId="0" applyNumberFormat="1" applyFill="1" applyBorder="1"/>
    <xf numFmtId="167" fontId="41" fillId="0" borderId="11" xfId="45" applyFont="1" applyFill="1" applyBorder="1" applyAlignment="1" applyProtection="1">
      <alignment horizontal="center"/>
    </xf>
    <xf numFmtId="176" fontId="37" fillId="0" borderId="0" xfId="5" applyNumberFormat="1" applyFill="1" applyBorder="1">
      <protection locked="0"/>
    </xf>
    <xf numFmtId="176" fontId="41" fillId="0" borderId="11" xfId="56" applyNumberFormat="1" applyFill="1"/>
    <xf numFmtId="176" fontId="41" fillId="0" borderId="11" xfId="52" applyNumberFormat="1" applyFont="1" applyFill="1" applyBorder="1" applyAlignment="1"/>
    <xf numFmtId="176" fontId="41" fillId="0" borderId="11" xfId="52" applyNumberFormat="1" applyFont="1" applyFill="1" applyBorder="1"/>
    <xf numFmtId="176" fontId="18" fillId="0" borderId="11" xfId="56" applyNumberFormat="1" applyFont="1" applyFill="1" applyAlignment="1">
      <alignment horizontal="right"/>
    </xf>
    <xf numFmtId="176" fontId="18" fillId="0" borderId="11" xfId="12" applyNumberFormat="1" applyFont="1" applyFill="1" applyAlignment="1">
      <alignment horizontal="right"/>
    </xf>
    <xf numFmtId="176" fontId="18" fillId="0" borderId="11" xfId="56" applyNumberFormat="1" applyFont="1" applyFill="1"/>
    <xf numFmtId="176" fontId="1" fillId="0" borderId="11" xfId="12" applyNumberFormat="1" applyFill="1"/>
    <xf numFmtId="176" fontId="0" fillId="0" borderId="14" xfId="12" applyNumberFormat="1" applyFont="1" applyFill="1" applyBorder="1"/>
    <xf numFmtId="176" fontId="0" fillId="0" borderId="14" xfId="52" applyNumberFormat="1" applyFont="1" applyFill="1" applyBorder="1"/>
    <xf numFmtId="176" fontId="0" fillId="0" borderId="13" xfId="52" applyNumberFormat="1" applyFont="1" applyFill="1" applyBorder="1"/>
    <xf numFmtId="176" fontId="0" fillId="0" borderId="15" xfId="12" applyNumberFormat="1" applyFont="1" applyFill="1" applyBorder="1"/>
    <xf numFmtId="176" fontId="1" fillId="0" borderId="15" xfId="12" applyNumberFormat="1" applyFill="1" applyBorder="1"/>
    <xf numFmtId="176" fontId="0" fillId="0" borderId="11" xfId="12" applyNumberFormat="1" applyFont="1" applyFill="1" applyAlignment="1">
      <alignment horizontal="right"/>
    </xf>
    <xf numFmtId="176" fontId="0" fillId="0" borderId="11" xfId="12" applyNumberFormat="1" applyFont="1" applyFill="1"/>
    <xf numFmtId="176" fontId="0" fillId="0" borderId="0" xfId="52" applyNumberFormat="1" applyFont="1" applyFill="1" applyBorder="1"/>
    <xf numFmtId="176" fontId="1" fillId="0" borderId="11" xfId="12" applyNumberFormat="1" applyFill="1" applyAlignment="1">
      <alignment wrapText="1"/>
    </xf>
    <xf numFmtId="0" fontId="54" fillId="0" borderId="26" xfId="55" applyBorder="1" applyAlignment="1" applyProtection="1"/>
    <xf numFmtId="0" fontId="54" fillId="0" borderId="28" xfId="55" applyBorder="1" applyAlignment="1" applyProtection="1"/>
    <xf numFmtId="0" fontId="36" fillId="0" borderId="11" xfId="49" applyFill="1" applyAlignment="1">
      <alignment horizontal="center" wrapText="1"/>
    </xf>
    <xf numFmtId="167" fontId="37" fillId="0" borderId="11" xfId="5" applyNumberFormat="1" applyFill="1" applyAlignment="1">
      <alignment horizontal="right" wrapText="1"/>
      <protection locked="0"/>
    </xf>
    <xf numFmtId="167" fontId="37" fillId="0" borderId="11" xfId="5" applyNumberFormat="1" applyFill="1" applyAlignment="1">
      <alignment horizontal="right"/>
      <protection locked="0"/>
    </xf>
    <xf numFmtId="176" fontId="37" fillId="0" borderId="11" xfId="5" applyNumberFormat="1" applyFill="1" applyAlignment="1">
      <alignment horizontal="right"/>
      <protection locked="0"/>
    </xf>
    <xf numFmtId="15" fontId="30" fillId="0" borderId="3" xfId="0" applyNumberFormat="1" applyFont="1" applyFill="1" applyBorder="1" applyAlignment="1">
      <alignment horizontal="centerContinuous"/>
    </xf>
    <xf numFmtId="167" fontId="3" fillId="0" borderId="11" xfId="12" applyNumberFormat="1" applyFont="1" applyFill="1" applyAlignment="1"/>
    <xf numFmtId="0" fontId="48" fillId="0" borderId="0" xfId="0" applyFont="1" applyAlignment="1">
      <alignment horizontal="center" wrapText="1"/>
    </xf>
    <xf numFmtId="0" fontId="0" fillId="0" borderId="0" xfId="0" applyAlignment="1">
      <alignment horizontal="centerContinuous"/>
    </xf>
    <xf numFmtId="49" fontId="53" fillId="0" borderId="0" xfId="4" applyFill="1" applyBorder="1">
      <alignment horizontal="left"/>
    </xf>
    <xf numFmtId="176" fontId="0" fillId="0" borderId="0" xfId="52" applyFont="1" applyFill="1" applyBorder="1" applyAlignment="1">
      <alignment vertical="top"/>
    </xf>
    <xf numFmtId="167" fontId="0" fillId="0" borderId="0" xfId="45" applyFont="1" applyFill="1" applyBorder="1" applyAlignment="1" applyProtection="1">
      <alignment vertical="top" wrapText="1"/>
    </xf>
    <xf numFmtId="167" fontId="17" fillId="0" borderId="0" xfId="45" applyFont="1" applyFill="1" applyBorder="1" applyAlignment="1" applyProtection="1"/>
    <xf numFmtId="0" fontId="0" fillId="0" borderId="0" xfId="0" applyAlignment="1">
      <alignment horizontal="centerContinuous" vertical="center"/>
    </xf>
    <xf numFmtId="0" fontId="48" fillId="0" borderId="0" xfId="0" applyFont="1" applyAlignment="1">
      <alignment horizontal="centerContinuous" vertical="center"/>
    </xf>
    <xf numFmtId="167" fontId="41" fillId="0" borderId="11" xfId="56" applyNumberFormat="1" applyFill="1" applyAlignment="1">
      <alignment horizontal="center"/>
    </xf>
    <xf numFmtId="167" fontId="41" fillId="0" borderId="11" xfId="56" applyNumberFormat="1" applyFill="1" applyAlignment="1"/>
    <xf numFmtId="49" fontId="49" fillId="0" borderId="0" xfId="18" applyFill="1">
      <alignment horizontal="left" indent="1"/>
    </xf>
    <xf numFmtId="180" fontId="41" fillId="0" borderId="11" xfId="48" applyFont="1" applyFill="1" applyBorder="1" applyAlignment="1" applyProtection="1"/>
    <xf numFmtId="0" fontId="15" fillId="0" borderId="0" xfId="0" applyFont="1" applyFill="1" applyAlignment="1">
      <alignment vertical="center"/>
    </xf>
    <xf numFmtId="0" fontId="0" fillId="0" borderId="0" xfId="0" applyFill="1" applyAlignment="1">
      <alignment vertical="center"/>
    </xf>
    <xf numFmtId="0" fontId="0" fillId="0" borderId="0" xfId="0" applyAlignment="1">
      <alignment vertical="center"/>
    </xf>
    <xf numFmtId="49" fontId="49" fillId="0" borderId="0" xfId="18" quotePrefix="1" applyFill="1" applyAlignment="1" applyProtection="1">
      <alignment horizontal="left" vertical="top"/>
    </xf>
    <xf numFmtId="0" fontId="0" fillId="0" borderId="0" xfId="0" applyFill="1" applyBorder="1" applyAlignment="1">
      <alignment wrapText="1"/>
    </xf>
    <xf numFmtId="177" fontId="1" fillId="0" borderId="11" xfId="12" applyNumberFormat="1" applyFill="1" applyAlignment="1"/>
    <xf numFmtId="49" fontId="49" fillId="0" borderId="0" xfId="18" quotePrefix="1" applyFill="1" applyAlignment="1" applyProtection="1">
      <alignment horizontal="left" vertical="top" indent="1"/>
    </xf>
    <xf numFmtId="167" fontId="49" fillId="0" borderId="0" xfId="45" quotePrefix="1" applyFont="1" applyAlignment="1" applyProtection="1"/>
    <xf numFmtId="176" fontId="8" fillId="0" borderId="23" xfId="92" applyNumberFormat="1" applyFont="1" applyFill="1"/>
    <xf numFmtId="171" fontId="8" fillId="0" borderId="23" xfId="92" applyNumberFormat="1" applyFont="1" applyFill="1"/>
    <xf numFmtId="176" fontId="0" fillId="0" borderId="23" xfId="92" applyNumberFormat="1" applyFont="1" applyFill="1"/>
    <xf numFmtId="0" fontId="0" fillId="0" borderId="3" xfId="0" applyBorder="1"/>
    <xf numFmtId="173" fontId="37" fillId="0" borderId="11" xfId="5" applyNumberFormat="1" applyFill="1">
      <protection locked="0"/>
    </xf>
    <xf numFmtId="168" fontId="47" fillId="0" borderId="23" xfId="92" applyNumberFormat="1" applyFont="1" applyFill="1" applyAlignment="1">
      <alignment horizontal="centerContinuous" wrapText="1"/>
    </xf>
    <xf numFmtId="170" fontId="41" fillId="0" borderId="11" xfId="56" applyNumberFormat="1" applyFill="1"/>
    <xf numFmtId="176" fontId="37" fillId="0" borderId="16" xfId="46" applyNumberFormat="1" applyFont="1" applyFill="1" applyBorder="1" applyAlignment="1">
      <protection locked="0"/>
    </xf>
    <xf numFmtId="176" fontId="37" fillId="0" borderId="16" xfId="52" applyNumberFormat="1" applyFont="1" applyFill="1" applyBorder="1" applyAlignment="1" applyProtection="1">
      <protection locked="0"/>
    </xf>
    <xf numFmtId="0" fontId="36" fillId="0" borderId="0" xfId="49" applyFill="1" applyBorder="1" applyAlignment="1">
      <alignment horizontal="centerContinuous"/>
    </xf>
    <xf numFmtId="176" fontId="37" fillId="0" borderId="11" xfId="5" applyNumberFormat="1" applyFill="1">
      <protection locked="0"/>
    </xf>
    <xf numFmtId="176" fontId="37" fillId="0" borderId="15" xfId="5" applyNumberFormat="1" applyFill="1" applyBorder="1">
      <protection locked="0"/>
    </xf>
    <xf numFmtId="176" fontId="37" fillId="0" borderId="16" xfId="5" applyNumberFormat="1" applyFill="1" applyBorder="1">
      <protection locked="0"/>
    </xf>
    <xf numFmtId="167" fontId="37" fillId="0" borderId="11" xfId="45" applyFont="1" applyFill="1" applyBorder="1" applyAlignment="1">
      <alignment horizontal="left"/>
      <protection locked="0"/>
    </xf>
    <xf numFmtId="176" fontId="37" fillId="0" borderId="23" xfId="92" applyNumberFormat="1" applyFont="1" applyFill="1"/>
    <xf numFmtId="176" fontId="41" fillId="0" borderId="15" xfId="56" applyNumberFormat="1" applyFill="1" applyBorder="1"/>
    <xf numFmtId="176" fontId="41" fillId="0" borderId="0" xfId="56" applyNumberFormat="1" applyFill="1" applyBorder="1"/>
    <xf numFmtId="173" fontId="44" fillId="0" borderId="23" xfId="92" applyNumberFormat="1" applyFont="1" applyFill="1"/>
    <xf numFmtId="176" fontId="41" fillId="0" borderId="11" xfId="52" applyFont="1" applyFill="1" applyBorder="1"/>
    <xf numFmtId="176" fontId="8" fillId="0" borderId="11" xfId="52" applyFont="1" applyFill="1" applyBorder="1"/>
    <xf numFmtId="167" fontId="50" fillId="0" borderId="0" xfId="45" applyFont="1" applyFill="1" applyAlignment="1" applyProtection="1"/>
    <xf numFmtId="0" fontId="0" fillId="0" borderId="0" xfId="45" applyNumberFormat="1" applyFont="1" applyFill="1" applyBorder="1" applyAlignment="1" applyProtection="1">
      <alignment horizontal="left" indent="1"/>
    </xf>
    <xf numFmtId="0" fontId="51" fillId="0" borderId="0" xfId="0" applyFont="1" applyFill="1" applyAlignment="1">
      <alignment horizontal="right"/>
    </xf>
    <xf numFmtId="0" fontId="52" fillId="0" borderId="0" xfId="0" applyFont="1" applyFill="1"/>
    <xf numFmtId="0" fontId="52" fillId="0" borderId="0" xfId="0" applyFont="1" applyFill="1" applyBorder="1"/>
    <xf numFmtId="174" fontId="37" fillId="0" borderId="11" xfId="50" applyFont="1" applyFill="1" applyBorder="1"/>
    <xf numFmtId="174" fontId="37" fillId="0" borderId="15" xfId="50" applyFont="1" applyFill="1" applyBorder="1"/>
    <xf numFmtId="0" fontId="55" fillId="0" borderId="0" xfId="0" applyFont="1" applyFill="1" applyBorder="1" applyAlignment="1">
      <alignment horizontal="left" vertical="top"/>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Alignment="1">
      <alignment horizontal="left" vertical="top"/>
    </xf>
    <xf numFmtId="0" fontId="14" fillId="0" borderId="0" xfId="0" applyFont="1" applyFill="1" applyAlignment="1">
      <alignment horizontal="left" vertical="top"/>
    </xf>
    <xf numFmtId="167" fontId="0" fillId="0" borderId="33" xfId="45" applyFont="1" applyFill="1" applyBorder="1" applyAlignment="1" applyProtection="1">
      <alignment horizontal="left" vertical="top" wrapText="1"/>
    </xf>
    <xf numFmtId="0" fontId="51" fillId="35" borderId="10" xfId="0" applyFont="1" applyFill="1" applyBorder="1"/>
    <xf numFmtId="0" fontId="51" fillId="35" borderId="9" xfId="0" applyFont="1" applyFill="1" applyBorder="1"/>
    <xf numFmtId="167" fontId="14" fillId="0" borderId="31" xfId="45" applyFont="1" applyFill="1" applyBorder="1" applyAlignment="1" applyProtection="1">
      <alignment horizontal="center"/>
    </xf>
    <xf numFmtId="167" fontId="14" fillId="0" borderId="32" xfId="45" applyFont="1" applyFill="1" applyBorder="1" applyAlignment="1" applyProtection="1">
      <alignment horizontal="center" wrapText="1"/>
    </xf>
    <xf numFmtId="181" fontId="0" fillId="0" borderId="34" xfId="28445" applyFont="1" applyFill="1" applyBorder="1" applyAlignment="1" applyProtection="1">
      <alignment horizontal="left" vertical="top"/>
    </xf>
    <xf numFmtId="167" fontId="14" fillId="0" borderId="32" xfId="45" applyFont="1" applyFill="1" applyBorder="1" applyAlignment="1" applyProtection="1">
      <alignment horizontal="center"/>
    </xf>
    <xf numFmtId="167" fontId="0" fillId="0" borderId="35" xfId="45" applyFont="1" applyFill="1" applyBorder="1" applyAlignment="1" applyProtection="1">
      <alignment horizontal="left" vertical="top" wrapText="1"/>
    </xf>
    <xf numFmtId="167" fontId="0" fillId="0" borderId="36" xfId="45" applyFont="1" applyFill="1" applyBorder="1" applyAlignment="1" applyProtection="1">
      <alignment horizontal="left" vertical="top" wrapText="1"/>
    </xf>
    <xf numFmtId="182" fontId="41" fillId="0" borderId="11" xfId="52" applyNumberFormat="1" applyFont="1" applyFill="1" applyBorder="1"/>
    <xf numFmtId="0" fontId="41" fillId="0" borderId="11" xfId="56" applyNumberFormat="1" applyFill="1" applyAlignment="1" applyProtection="1">
      <alignment horizontal="center"/>
      <protection locked="0"/>
    </xf>
    <xf numFmtId="0" fontId="0" fillId="0" borderId="11" xfId="12" applyFont="1" applyFill="1" applyProtection="1">
      <protection locked="0"/>
    </xf>
    <xf numFmtId="175" fontId="0" fillId="0" borderId="11" xfId="52" applyNumberFormat="1" applyFont="1" applyFill="1" applyBorder="1" applyAlignment="1" applyProtection="1">
      <alignment horizontal="center"/>
      <protection locked="0"/>
    </xf>
    <xf numFmtId="176" fontId="41" fillId="0" borderId="11" xfId="52" applyNumberFormat="1" applyFont="1" applyFill="1" applyBorder="1" applyProtection="1">
      <protection locked="0"/>
    </xf>
    <xf numFmtId="176" fontId="0" fillId="0" borderId="11" xfId="52" applyNumberFormat="1" applyFont="1" applyFill="1" applyBorder="1" applyProtection="1">
      <protection locked="0"/>
    </xf>
    <xf numFmtId="182" fontId="41" fillId="0" borderId="11" xfId="52" applyNumberFormat="1" applyFont="1" applyFill="1" applyBorder="1" applyProtection="1">
      <protection locked="0"/>
    </xf>
    <xf numFmtId="182" fontId="18" fillId="0" borderId="11" xfId="52" applyNumberFormat="1" applyFont="1" applyFill="1" applyBorder="1" applyProtection="1">
      <protection locked="0"/>
    </xf>
    <xf numFmtId="167" fontId="14" fillId="0" borderId="38" xfId="45" applyFont="1" applyFill="1" applyBorder="1" applyAlignment="1" applyProtection="1">
      <alignment horizontal="center" wrapText="1"/>
    </xf>
    <xf numFmtId="181" fontId="0" fillId="0" borderId="41" xfId="28445" applyFont="1" applyFill="1" applyBorder="1" applyAlignment="1" applyProtection="1">
      <alignment horizontal="left" vertical="top"/>
    </xf>
    <xf numFmtId="167" fontId="0" fillId="0" borderId="42" xfId="45" applyFont="1" applyFill="1" applyBorder="1" applyAlignment="1" applyProtection="1">
      <alignment horizontal="left" vertical="top" wrapText="1"/>
    </xf>
    <xf numFmtId="181" fontId="0" fillId="0" borderId="43" xfId="28445" applyFont="1" applyFill="1" applyBorder="1" applyAlignment="1" applyProtection="1">
      <alignment horizontal="left" vertical="top"/>
    </xf>
    <xf numFmtId="167" fontId="0" fillId="0" borderId="37" xfId="45" applyFont="1" applyFill="1" applyBorder="1" applyAlignment="1" applyProtection="1">
      <alignment horizontal="left" vertical="top" wrapText="1"/>
    </xf>
    <xf numFmtId="0" fontId="0" fillId="0" borderId="0" xfId="0" applyFill="1" applyBorder="1" applyAlignment="1">
      <alignment vertical="top" wrapText="1"/>
    </xf>
    <xf numFmtId="181" fontId="0" fillId="0" borderId="45" xfId="28445" applyFont="1" applyFill="1" applyBorder="1" applyAlignment="1" applyProtection="1">
      <alignment horizontal="left" vertical="top"/>
    </xf>
    <xf numFmtId="167" fontId="0" fillId="0" borderId="50" xfId="45" applyFont="1" applyFill="1" applyBorder="1" applyAlignment="1" applyProtection="1">
      <alignment horizontal="left" vertical="top" wrapText="1"/>
    </xf>
    <xf numFmtId="181" fontId="0" fillId="0" borderId="49" xfId="28445" applyFont="1" applyFill="1" applyBorder="1" applyAlignment="1" applyProtection="1">
      <alignment horizontal="left" vertical="top"/>
    </xf>
    <xf numFmtId="0" fontId="0" fillId="0" borderId="36" xfId="0" applyFill="1" applyBorder="1" applyAlignment="1">
      <alignment horizontal="left" vertical="top" wrapText="1"/>
    </xf>
    <xf numFmtId="0" fontId="0" fillId="0" borderId="34" xfId="0" applyFill="1" applyBorder="1" applyAlignment="1">
      <alignment horizontal="left" vertical="top"/>
    </xf>
    <xf numFmtId="167" fontId="0" fillId="0" borderId="46" xfId="45" applyFont="1" applyFill="1" applyBorder="1" applyAlignment="1" applyProtection="1">
      <alignment horizontal="left" vertical="top" wrapText="1"/>
    </xf>
    <xf numFmtId="0" fontId="0" fillId="0" borderId="0" xfId="0"/>
    <xf numFmtId="179" fontId="37" fillId="0" borderId="11" xfId="127" applyFont="1" applyFill="1" applyBorder="1" applyProtection="1">
      <protection locked="0"/>
    </xf>
    <xf numFmtId="0" fontId="0" fillId="0" borderId="0" xfId="0" applyFill="1"/>
    <xf numFmtId="0" fontId="0" fillId="0" borderId="0" xfId="0" applyFill="1" applyBorder="1"/>
    <xf numFmtId="180" fontId="37" fillId="0" borderId="11" xfId="48" applyFont="1" applyFill="1" applyBorder="1" applyAlignment="1" applyProtection="1">
      <protection locked="0"/>
    </xf>
    <xf numFmtId="169" fontId="37" fillId="0" borderId="11" xfId="44" applyFont="1" applyFill="1" applyBorder="1" applyProtection="1"/>
    <xf numFmtId="176" fontId="37" fillId="0" borderId="11" xfId="52" applyNumberFormat="1" applyFont="1" applyFill="1" applyBorder="1" applyProtection="1">
      <protection locked="0"/>
    </xf>
    <xf numFmtId="176" fontId="37" fillId="0" borderId="15" xfId="52" applyNumberFormat="1" applyFont="1" applyFill="1" applyBorder="1" applyProtection="1">
      <protection locked="0"/>
    </xf>
    <xf numFmtId="168" fontId="37" fillId="0" borderId="11" xfId="28460" applyNumberFormat="1" applyFill="1" applyAlignment="1">
      <protection locked="0"/>
    </xf>
    <xf numFmtId="169" fontId="37" fillId="0" borderId="11" xfId="44" applyFont="1" applyFill="1" applyBorder="1">
      <protection locked="0"/>
    </xf>
    <xf numFmtId="176" fontId="37" fillId="0" borderId="11" xfId="28460" applyNumberFormat="1" applyFill="1">
      <protection locked="0"/>
    </xf>
    <xf numFmtId="180" fontId="37" fillId="0" borderId="11" xfId="48" applyFont="1" applyFill="1" applyBorder="1" applyAlignment="1" applyProtection="1">
      <protection locked="0"/>
    </xf>
    <xf numFmtId="176" fontId="37" fillId="0" borderId="11" xfId="28460" applyNumberFormat="1" applyFill="1" applyProtection="1">
      <protection locked="0"/>
    </xf>
    <xf numFmtId="0" fontId="0" fillId="0" borderId="0" xfId="0" applyFill="1" applyBorder="1" applyAlignment="1">
      <alignment vertical="top" wrapText="1"/>
    </xf>
    <xf numFmtId="181" fontId="0" fillId="0" borderId="52" xfId="28445" applyFont="1" applyFill="1" applyBorder="1" applyAlignment="1" applyProtection="1">
      <alignment horizontal="left" vertical="top"/>
    </xf>
    <xf numFmtId="0" fontId="0" fillId="0" borderId="44" xfId="0" applyBorder="1" applyAlignment="1">
      <alignment vertical="top" wrapText="1"/>
    </xf>
    <xf numFmtId="0" fontId="0" fillId="0" borderId="48" xfId="0" applyFont="1" applyBorder="1" applyAlignment="1">
      <alignment wrapText="1"/>
    </xf>
    <xf numFmtId="0" fontId="0" fillId="0" borderId="39" xfId="0" applyBorder="1" applyAlignment="1">
      <alignment vertical="top" wrapText="1"/>
    </xf>
    <xf numFmtId="0" fontId="15" fillId="0" borderId="48" xfId="0" applyFont="1" applyBorder="1" applyAlignment="1">
      <alignment wrapText="1"/>
    </xf>
    <xf numFmtId="0" fontId="15" fillId="0" borderId="53" xfId="0" applyFont="1" applyBorder="1" applyAlignment="1">
      <alignment wrapText="1"/>
    </xf>
    <xf numFmtId="0" fontId="0" fillId="0" borderId="40" xfId="0" applyFill="1" applyBorder="1" applyAlignment="1">
      <alignment horizontal="left" vertical="top" wrapText="1"/>
    </xf>
    <xf numFmtId="0" fontId="0" fillId="0" borderId="51" xfId="0" applyBorder="1" applyAlignment="1">
      <alignment vertical="top" wrapText="1"/>
    </xf>
    <xf numFmtId="0" fontId="0" fillId="0" borderId="47" xfId="0" applyBorder="1" applyAlignment="1">
      <alignment vertical="top" wrapText="1"/>
    </xf>
    <xf numFmtId="0" fontId="0" fillId="0" borderId="0" xfId="0" applyFill="1" applyBorder="1" applyAlignment="1">
      <alignment vertical="top" wrapText="1"/>
    </xf>
    <xf numFmtId="0" fontId="0" fillId="0" borderId="0" xfId="0" applyBorder="1" applyAlignment="1">
      <alignment vertical="top" wrapText="1"/>
    </xf>
    <xf numFmtId="167" fontId="41" fillId="0" borderId="11" xfId="45" applyFont="1" applyFill="1" applyBorder="1" applyAlignment="1" applyProtection="1">
      <alignment horizontal="left"/>
    </xf>
  </cellXfs>
  <cellStyles count="34060">
    <cellStyle name="20% - Accent1" xfId="21" builtinId="30" hidden="1" customBuiltin="1"/>
    <cellStyle name="20% - Accent1" xfId="69" builtinId="30" hidden="1" customBuiltin="1"/>
    <cellStyle name="20% - Accent1" xfId="104" builtinId="30" hidden="1" customBuiltin="1"/>
    <cellStyle name="20% - Accent1" xfId="147" builtinId="30" hidden="1" customBuiltin="1"/>
    <cellStyle name="20% - Accent1" xfId="189" builtinId="30" hidden="1" customBuiltin="1"/>
    <cellStyle name="20% - Accent1" xfId="223" builtinId="30" hidden="1" customBuiltin="1"/>
    <cellStyle name="20% - Accent1" xfId="260" builtinId="30" hidden="1" customBuiltin="1"/>
    <cellStyle name="20% - Accent1" xfId="297" builtinId="30" hidden="1" customBuiltin="1"/>
    <cellStyle name="20% - Accent1" xfId="331" builtinId="30" hidden="1" customBuiltin="1"/>
    <cellStyle name="20% - Accent1" xfId="366" builtinId="30" hidden="1" customBuiltin="1"/>
    <cellStyle name="20% - Accent1" xfId="3917" builtinId="30" hidden="1" customBuiltin="1"/>
    <cellStyle name="20% - Accent1" xfId="3951" builtinId="30" hidden="1" customBuiltin="1"/>
    <cellStyle name="20% - Accent1" xfId="3988" builtinId="30" hidden="1" customBuiltin="1"/>
    <cellStyle name="20% - Accent1" xfId="4025" builtinId="30" hidden="1" customBuiltin="1"/>
    <cellStyle name="20% - Accent1" xfId="4059" builtinId="30" hidden="1" customBuiltin="1"/>
    <cellStyle name="20% - Accent1" xfId="4257" builtinId="30" hidden="1" customBuiltin="1"/>
    <cellStyle name="20% - Accent1" xfId="8380" builtinId="30" hidden="1" customBuiltin="1"/>
    <cellStyle name="20% - Accent1" xfId="8305" builtinId="30" hidden="1" customBuiltin="1"/>
    <cellStyle name="20% - Accent1" xfId="10853" builtinId="30" hidden="1" customBuiltin="1"/>
    <cellStyle name="20% - Accent1" xfId="5198" builtinId="30" hidden="1" customBuiltin="1"/>
    <cellStyle name="20% - Accent1" xfId="7751" builtinId="30" hidden="1" customBuiltin="1"/>
    <cellStyle name="20% - Accent1" xfId="10869" builtinId="30" hidden="1" customBuiltin="1"/>
    <cellStyle name="20% - Accent1" xfId="5132" builtinId="30" hidden="1" customBuiltin="1"/>
    <cellStyle name="20% - Accent1" xfId="4919" builtinId="30" hidden="1" customBuiltin="1"/>
    <cellStyle name="20% - Accent1" xfId="5740" builtinId="30" hidden="1" customBuiltin="1"/>
    <cellStyle name="20% - Accent1" xfId="4945" builtinId="30" hidden="1" customBuiltin="1"/>
    <cellStyle name="20% - Accent1" xfId="5869" builtinId="30" hidden="1" customBuiltin="1"/>
    <cellStyle name="20% - Accent1" xfId="5821" builtinId="30" hidden="1" customBuiltin="1"/>
    <cellStyle name="20% - Accent1" xfId="14672" builtinId="30" hidden="1" customBuiltin="1"/>
    <cellStyle name="20% - Accent1" xfId="14605" builtinId="30" hidden="1" customBuiltin="1"/>
    <cellStyle name="20% - Accent1" xfId="17032" builtinId="30" hidden="1" customBuiltin="1"/>
    <cellStyle name="20% - Accent1" xfId="4600" builtinId="30" hidden="1" customBuiltin="1"/>
    <cellStyle name="20% - Accent1" xfId="14133" builtinId="30" hidden="1" customBuiltin="1"/>
    <cellStyle name="20% - Accent1" xfId="17040" builtinId="30" hidden="1" customBuiltin="1"/>
    <cellStyle name="20% - Accent1" xfId="5642" builtinId="30" hidden="1" customBuiltin="1"/>
    <cellStyle name="20% - Accent1" xfId="6055" builtinId="30" hidden="1" customBuiltin="1"/>
    <cellStyle name="20% - Accent1" xfId="5343" builtinId="30" hidden="1" customBuiltin="1"/>
    <cellStyle name="20% - Accent1" xfId="8510" builtinId="30" hidden="1" customBuiltin="1"/>
    <cellStyle name="20% - Accent1" xfId="8926" builtinId="30" hidden="1" customBuiltin="1"/>
    <cellStyle name="20% - Accent1" xfId="6279" builtinId="30" hidden="1" customBuiltin="1"/>
    <cellStyle name="20% - Accent1" xfId="16981" builtinId="30" hidden="1" customBuiltin="1"/>
    <cellStyle name="20% - Accent1" xfId="6469" builtinId="30" hidden="1" customBuiltin="1"/>
    <cellStyle name="20% - Accent1" xfId="14164" builtinId="30" hidden="1" customBuiltin="1"/>
    <cellStyle name="20% - Accent1" xfId="16988" builtinId="30" hidden="1" customBuiltin="1"/>
    <cellStyle name="20% - Accent1" xfId="14526" builtinId="30" hidden="1" customBuiltin="1"/>
    <cellStyle name="20% - Accent1" xfId="17559" builtinId="30" hidden="1" customBuiltin="1"/>
    <cellStyle name="20% - Accent1" xfId="4234" builtinId="30" hidden="1" customBuiltin="1"/>
    <cellStyle name="20% - Accent1" xfId="8308" builtinId="30" hidden="1" customBuiltin="1"/>
    <cellStyle name="20% - Accent1" xfId="6178" builtinId="30" hidden="1" customBuiltin="1"/>
    <cellStyle name="20% - Accent1" xfId="14286" builtinId="30" hidden="1" customBuiltin="1"/>
    <cellStyle name="20% - Accent1" xfId="5466" builtinId="30" hidden="1" customBuiltin="1"/>
    <cellStyle name="20% - Accent1" xfId="20838" builtinId="30" hidden="1" customBuiltin="1"/>
    <cellStyle name="20% - Accent1 10" xfId="524" hidden="1"/>
    <cellStyle name="20% - Accent1 10" xfId="848" hidden="1"/>
    <cellStyle name="20% - Accent1 10" xfId="1169" hidden="1"/>
    <cellStyle name="20% - Accent1 10" xfId="1511" hidden="1"/>
    <cellStyle name="20% - Accent1 10" xfId="6738" hidden="1"/>
    <cellStyle name="20% - Accent1 10" xfId="7060" hidden="1"/>
    <cellStyle name="20% - Accent1 10" xfId="7406" hidden="1"/>
    <cellStyle name="20% - Accent1 10" xfId="5499" hidden="1"/>
    <cellStyle name="20% - Accent1 10" xfId="5625" hidden="1"/>
    <cellStyle name="20% - Accent1 10" xfId="4875" hidden="1"/>
    <cellStyle name="20% - Accent1 10" xfId="13177" hidden="1"/>
    <cellStyle name="20% - Accent1 10" xfId="13498" hidden="1"/>
    <cellStyle name="20% - Accent1 10" xfId="13840" hidden="1"/>
    <cellStyle name="20% - Accent1 10" xfId="10693" hidden="1"/>
    <cellStyle name="20% - Accent1 10" xfId="8381" hidden="1"/>
    <cellStyle name="20% - Accent1 10" xfId="5076" hidden="1"/>
    <cellStyle name="20% - Accent1 10" xfId="19259" hidden="1"/>
    <cellStyle name="20% - Accent1 10" xfId="19581" hidden="1"/>
    <cellStyle name="20% - Accent1 10" xfId="19923" hidden="1"/>
    <cellStyle name="20% - Accent1 10" xfId="22512" hidden="1"/>
    <cellStyle name="20% - Accent1 10" xfId="22834" hidden="1"/>
    <cellStyle name="20% - Accent1 10" xfId="23176" hidden="1"/>
    <cellStyle name="20% - Accent1 10" xfId="25679" hidden="1"/>
    <cellStyle name="20% - Accent1 10" xfId="26000" hidden="1"/>
    <cellStyle name="20% - Accent1 10" xfId="28524" hidden="1"/>
    <cellStyle name="20% - Accent1 10" xfId="28598" hidden="1"/>
    <cellStyle name="20% - Accent1 10" xfId="28674" hidden="1"/>
    <cellStyle name="20% - Accent1 10" xfId="28752" hidden="1"/>
    <cellStyle name="20% - Accent1 10" xfId="29337" hidden="1"/>
    <cellStyle name="20% - Accent1 10" xfId="29413" hidden="1"/>
    <cellStyle name="20% - Accent1 10" xfId="29492" hidden="1"/>
    <cellStyle name="20% - Accent1 10" xfId="29182" hidden="1"/>
    <cellStyle name="20% - Accent1 10" xfId="29198" hidden="1"/>
    <cellStyle name="20% - Accent1 10" xfId="29093" hidden="1"/>
    <cellStyle name="20% - Accent1 10" xfId="29932" hidden="1"/>
    <cellStyle name="20% - Accent1 10" xfId="30008" hidden="1"/>
    <cellStyle name="20% - Accent1 10" xfId="30086" hidden="1"/>
    <cellStyle name="20% - Accent1 10" xfId="29740" hidden="1"/>
    <cellStyle name="20% - Accent1 10" xfId="29598" hidden="1"/>
    <cellStyle name="20% - Accent1 10" xfId="29123" hidden="1"/>
    <cellStyle name="20% - Accent1 10" xfId="30464" hidden="1"/>
    <cellStyle name="20% - Accent1 10" xfId="30540" hidden="1"/>
    <cellStyle name="20% - Accent1 10" xfId="30618" hidden="1"/>
    <cellStyle name="20% - Accent1 10" xfId="30801" hidden="1"/>
    <cellStyle name="20% - Accent1 10" xfId="30877" hidden="1"/>
    <cellStyle name="20% - Accent1 10" xfId="30955" hidden="1"/>
    <cellStyle name="20% - Accent1 10" xfId="31138" hidden="1"/>
    <cellStyle name="20% - Accent1 10" xfId="31214" hidden="1"/>
    <cellStyle name="20% - Accent1 10" xfId="31316" hidden="1"/>
    <cellStyle name="20% - Accent1 10" xfId="31390" hidden="1"/>
    <cellStyle name="20% - Accent1 10" xfId="31466" hidden="1"/>
    <cellStyle name="20% - Accent1 10" xfId="31544" hidden="1"/>
    <cellStyle name="20% - Accent1 10" xfId="32129" hidden="1"/>
    <cellStyle name="20% - Accent1 10" xfId="32205" hidden="1"/>
    <cellStyle name="20% - Accent1 10" xfId="32284" hidden="1"/>
    <cellStyle name="20% - Accent1 10" xfId="31974" hidden="1"/>
    <cellStyle name="20% - Accent1 10" xfId="31990" hidden="1"/>
    <cellStyle name="20% - Accent1 10" xfId="31885" hidden="1"/>
    <cellStyle name="20% - Accent1 10" xfId="32724" hidden="1"/>
    <cellStyle name="20% - Accent1 10" xfId="32800" hidden="1"/>
    <cellStyle name="20% - Accent1 10" xfId="32878" hidden="1"/>
    <cellStyle name="20% - Accent1 10" xfId="32532" hidden="1"/>
    <cellStyle name="20% - Accent1 10" xfId="32390" hidden="1"/>
    <cellStyle name="20% - Accent1 10" xfId="31915" hidden="1"/>
    <cellStyle name="20% - Accent1 10" xfId="33256" hidden="1"/>
    <cellStyle name="20% - Accent1 10" xfId="33332" hidden="1"/>
    <cellStyle name="20% - Accent1 10" xfId="33410" hidden="1"/>
    <cellStyle name="20% - Accent1 10" xfId="33593" hidden="1"/>
    <cellStyle name="20% - Accent1 10" xfId="33669" hidden="1"/>
    <cellStyle name="20% - Accent1 10" xfId="33747" hidden="1"/>
    <cellStyle name="20% - Accent1 10" xfId="33930" hidden="1"/>
    <cellStyle name="20% - Accent1 10" xfId="34006" hidden="1"/>
    <cellStyle name="20% - Accent1 11" xfId="560" hidden="1"/>
    <cellStyle name="20% - Accent1 11" xfId="884" hidden="1"/>
    <cellStyle name="20% - Accent1 11" xfId="1205" hidden="1"/>
    <cellStyle name="20% - Accent1 11" xfId="1547" hidden="1"/>
    <cellStyle name="20% - Accent1 11" xfId="6774" hidden="1"/>
    <cellStyle name="20% - Accent1 11" xfId="7096" hidden="1"/>
    <cellStyle name="20% - Accent1 11" xfId="7442" hidden="1"/>
    <cellStyle name="20% - Accent1 11" xfId="10621" hidden="1"/>
    <cellStyle name="20% - Accent1 11" xfId="5566" hidden="1"/>
    <cellStyle name="20% - Accent1 11" xfId="6188" hidden="1"/>
    <cellStyle name="20% - Accent1 11" xfId="13213" hidden="1"/>
    <cellStyle name="20% - Accent1 11" xfId="13534" hidden="1"/>
    <cellStyle name="20% - Accent1 11" xfId="13876" hidden="1"/>
    <cellStyle name="20% - Accent1 11" xfId="16843" hidden="1"/>
    <cellStyle name="20% - Accent1 11" xfId="6319" hidden="1"/>
    <cellStyle name="20% - Accent1 11" xfId="4650" hidden="1"/>
    <cellStyle name="20% - Accent1 11" xfId="19296" hidden="1"/>
    <cellStyle name="20% - Accent1 11" xfId="19617" hidden="1"/>
    <cellStyle name="20% - Accent1 11" xfId="19959" hidden="1"/>
    <cellStyle name="20% - Accent1 11" xfId="22549" hidden="1"/>
    <cellStyle name="20% - Accent1 11" xfId="22870" hidden="1"/>
    <cellStyle name="20% - Accent1 11" xfId="23212" hidden="1"/>
    <cellStyle name="20% - Accent1 11" xfId="25715" hidden="1"/>
    <cellStyle name="20% - Accent1 11" xfId="26036" hidden="1"/>
    <cellStyle name="20% - Accent1 11" xfId="28537" hidden="1"/>
    <cellStyle name="20% - Accent1 11" xfId="28611" hidden="1"/>
    <cellStyle name="20% - Accent1 11" xfId="28687" hidden="1"/>
    <cellStyle name="20% - Accent1 11" xfId="28765" hidden="1"/>
    <cellStyle name="20% - Accent1 11" xfId="29350" hidden="1"/>
    <cellStyle name="20% - Accent1 11" xfId="29426" hidden="1"/>
    <cellStyle name="20% - Accent1 11" xfId="29505" hidden="1"/>
    <cellStyle name="20% - Accent1 11" xfId="29732" hidden="1"/>
    <cellStyle name="20% - Accent1 11" xfId="29193" hidden="1"/>
    <cellStyle name="20% - Accent1 11" xfId="29265" hidden="1"/>
    <cellStyle name="20% - Accent1 11" xfId="29945" hidden="1"/>
    <cellStyle name="20% - Accent1 11" xfId="30021" hidden="1"/>
    <cellStyle name="20% - Accent1 11" xfId="30099" hidden="1"/>
    <cellStyle name="20% - Accent1 11" xfId="30296" hidden="1"/>
    <cellStyle name="20% - Accent1 11" xfId="29288" hidden="1"/>
    <cellStyle name="20% - Accent1 11" xfId="29065" hidden="1"/>
    <cellStyle name="20% - Accent1 11" xfId="30477" hidden="1"/>
    <cellStyle name="20% - Accent1 11" xfId="30553" hidden="1"/>
    <cellStyle name="20% - Accent1 11" xfId="30631" hidden="1"/>
    <cellStyle name="20% - Accent1 11" xfId="30814" hidden="1"/>
    <cellStyle name="20% - Accent1 11" xfId="30890" hidden="1"/>
    <cellStyle name="20% - Accent1 11" xfId="30968" hidden="1"/>
    <cellStyle name="20% - Accent1 11" xfId="31151" hidden="1"/>
    <cellStyle name="20% - Accent1 11" xfId="31227" hidden="1"/>
    <cellStyle name="20% - Accent1 11" xfId="31329" hidden="1"/>
    <cellStyle name="20% - Accent1 11" xfId="31403" hidden="1"/>
    <cellStyle name="20% - Accent1 11" xfId="31479" hidden="1"/>
    <cellStyle name="20% - Accent1 11" xfId="31557" hidden="1"/>
    <cellStyle name="20% - Accent1 11" xfId="32142" hidden="1"/>
    <cellStyle name="20% - Accent1 11" xfId="32218" hidden="1"/>
    <cellStyle name="20% - Accent1 11" xfId="32297" hidden="1"/>
    <cellStyle name="20% - Accent1 11" xfId="32524" hidden="1"/>
    <cellStyle name="20% - Accent1 11" xfId="31985" hidden="1"/>
    <cellStyle name="20% - Accent1 11" xfId="32057" hidden="1"/>
    <cellStyle name="20% - Accent1 11" xfId="32737" hidden="1"/>
    <cellStyle name="20% - Accent1 11" xfId="32813" hidden="1"/>
    <cellStyle name="20% - Accent1 11" xfId="32891" hidden="1"/>
    <cellStyle name="20% - Accent1 11" xfId="33088" hidden="1"/>
    <cellStyle name="20% - Accent1 11" xfId="32080" hidden="1"/>
    <cellStyle name="20% - Accent1 11" xfId="31857" hidden="1"/>
    <cellStyle name="20% - Accent1 11" xfId="33269" hidden="1"/>
    <cellStyle name="20% - Accent1 11" xfId="33345" hidden="1"/>
    <cellStyle name="20% - Accent1 11" xfId="33423" hidden="1"/>
    <cellStyle name="20% - Accent1 11" xfId="33606" hidden="1"/>
    <cellStyle name="20% - Accent1 11" xfId="33682" hidden="1"/>
    <cellStyle name="20% - Accent1 11" xfId="33760" hidden="1"/>
    <cellStyle name="20% - Accent1 11" xfId="33943" hidden="1"/>
    <cellStyle name="20% - Accent1 11" xfId="34019" hidden="1"/>
    <cellStyle name="20% - Accent1 12" xfId="594" hidden="1"/>
    <cellStyle name="20% - Accent1 12" xfId="919" hidden="1"/>
    <cellStyle name="20% - Accent1 12" xfId="1239" hidden="1"/>
    <cellStyle name="20% - Accent1 12" xfId="1581" hidden="1"/>
    <cellStyle name="20% - Accent1 12" xfId="6809" hidden="1"/>
    <cellStyle name="20% - Accent1 12" xfId="7130" hidden="1"/>
    <cellStyle name="20% - Accent1 12" xfId="7476" hidden="1"/>
    <cellStyle name="20% - Accent1 12" xfId="5495" hidden="1"/>
    <cellStyle name="20% - Accent1 12" xfId="5147" hidden="1"/>
    <cellStyle name="20% - Accent1 12" xfId="4934" hidden="1"/>
    <cellStyle name="20% - Accent1 12" xfId="13248" hidden="1"/>
    <cellStyle name="20% - Accent1 12" xfId="13568" hidden="1"/>
    <cellStyle name="20% - Accent1 12" xfId="13910" hidden="1"/>
    <cellStyle name="20% - Accent1 12" xfId="8210" hidden="1"/>
    <cellStyle name="20% - Accent1 12" xfId="6224" hidden="1"/>
    <cellStyle name="20% - Accent1 12" xfId="9457" hidden="1"/>
    <cellStyle name="20% - Accent1 12" xfId="19331" hidden="1"/>
    <cellStyle name="20% - Accent1 12" xfId="19651" hidden="1"/>
    <cellStyle name="20% - Accent1 12" xfId="19993" hidden="1"/>
    <cellStyle name="20% - Accent1 12" xfId="22584" hidden="1"/>
    <cellStyle name="20% - Accent1 12" xfId="22904" hidden="1"/>
    <cellStyle name="20% - Accent1 12" xfId="23246" hidden="1"/>
    <cellStyle name="20% - Accent1 12" xfId="25750" hidden="1"/>
    <cellStyle name="20% - Accent1 12" xfId="26070" hidden="1"/>
    <cellStyle name="20% - Accent1 12" xfId="28550" hidden="1"/>
    <cellStyle name="20% - Accent1 12" xfId="28625" hidden="1"/>
    <cellStyle name="20% - Accent1 12" xfId="28700" hidden="1"/>
    <cellStyle name="20% - Accent1 12" xfId="28778" hidden="1"/>
    <cellStyle name="20% - Accent1 12" xfId="29364" hidden="1"/>
    <cellStyle name="20% - Accent1 12" xfId="29439" hidden="1"/>
    <cellStyle name="20% - Accent1 12" xfId="29518" hidden="1"/>
    <cellStyle name="20% - Accent1 12" xfId="29181" hidden="1"/>
    <cellStyle name="20% - Accent1 12" xfId="29131" hidden="1"/>
    <cellStyle name="20% - Accent1 12" xfId="29100" hidden="1"/>
    <cellStyle name="20% - Accent1 12" xfId="29959" hidden="1"/>
    <cellStyle name="20% - Accent1 12" xfId="30034" hidden="1"/>
    <cellStyle name="20% - Accent1 12" xfId="30112" hidden="1"/>
    <cellStyle name="20% - Accent1 12" xfId="29583" hidden="1"/>
    <cellStyle name="20% - Accent1 12" xfId="29273" hidden="1"/>
    <cellStyle name="20% - Accent1 12" xfId="29627" hidden="1"/>
    <cellStyle name="20% - Accent1 12" xfId="30491" hidden="1"/>
    <cellStyle name="20% - Accent1 12" xfId="30566" hidden="1"/>
    <cellStyle name="20% - Accent1 12" xfId="30644" hidden="1"/>
    <cellStyle name="20% - Accent1 12" xfId="30828" hidden="1"/>
    <cellStyle name="20% - Accent1 12" xfId="30903" hidden="1"/>
    <cellStyle name="20% - Accent1 12" xfId="30981" hidden="1"/>
    <cellStyle name="20% - Accent1 12" xfId="31165" hidden="1"/>
    <cellStyle name="20% - Accent1 12" xfId="31240" hidden="1"/>
    <cellStyle name="20% - Accent1 12" xfId="31342" hidden="1"/>
    <cellStyle name="20% - Accent1 12" xfId="31417" hidden="1"/>
    <cellStyle name="20% - Accent1 12" xfId="31492" hidden="1"/>
    <cellStyle name="20% - Accent1 12" xfId="31570" hidden="1"/>
    <cellStyle name="20% - Accent1 12" xfId="32156" hidden="1"/>
    <cellStyle name="20% - Accent1 12" xfId="32231" hidden="1"/>
    <cellStyle name="20% - Accent1 12" xfId="32310" hidden="1"/>
    <cellStyle name="20% - Accent1 12" xfId="31973" hidden="1"/>
    <cellStyle name="20% - Accent1 12" xfId="31923" hidden="1"/>
    <cellStyle name="20% - Accent1 12" xfId="31892" hidden="1"/>
    <cellStyle name="20% - Accent1 12" xfId="32751" hidden="1"/>
    <cellStyle name="20% - Accent1 12" xfId="32826" hidden="1"/>
    <cellStyle name="20% - Accent1 12" xfId="32904" hidden="1"/>
    <cellStyle name="20% - Accent1 12" xfId="32375" hidden="1"/>
    <cellStyle name="20% - Accent1 12" xfId="32065" hidden="1"/>
    <cellStyle name="20% - Accent1 12" xfId="32419" hidden="1"/>
    <cellStyle name="20% - Accent1 12" xfId="33283" hidden="1"/>
    <cellStyle name="20% - Accent1 12" xfId="33358" hidden="1"/>
    <cellStyle name="20% - Accent1 12" xfId="33436" hidden="1"/>
    <cellStyle name="20% - Accent1 12" xfId="33620" hidden="1"/>
    <cellStyle name="20% - Accent1 12" xfId="33695" hidden="1"/>
    <cellStyle name="20% - Accent1 12" xfId="33773" hidden="1"/>
    <cellStyle name="20% - Accent1 12" xfId="33957" hidden="1"/>
    <cellStyle name="20% - Accent1 12" xfId="34032" hidden="1"/>
    <cellStyle name="20% - Accent1 13" xfId="1616" hidden="1"/>
    <cellStyle name="20% - Accent1 13" xfId="2882" hidden="1"/>
    <cellStyle name="20% - Accent1 13" xfId="9508" hidden="1"/>
    <cellStyle name="20% - Accent1 13" xfId="12021" hidden="1"/>
    <cellStyle name="20% - Accent1 13" xfId="15759" hidden="1"/>
    <cellStyle name="20% - Accent1 13" xfId="18127" hidden="1"/>
    <cellStyle name="20% - Accent1 13" xfId="21396" hidden="1"/>
    <cellStyle name="20% - Accent1 13" xfId="24580" hidden="1"/>
    <cellStyle name="20% - Accent1 13" xfId="28791" hidden="1"/>
    <cellStyle name="20% - Accent1 13" xfId="28906" hidden="1"/>
    <cellStyle name="20% - Accent1 13" xfId="29629" hidden="1"/>
    <cellStyle name="20% - Accent1 13" xfId="29802" hidden="1"/>
    <cellStyle name="20% - Accent1 13" xfId="30195" hidden="1"/>
    <cellStyle name="20% - Accent1 13" xfId="30343" hidden="1"/>
    <cellStyle name="20% - Accent1 13" xfId="30681" hidden="1"/>
    <cellStyle name="20% - Accent1 13" xfId="31018" hidden="1"/>
    <cellStyle name="20% - Accent1 13" xfId="31583" hidden="1"/>
    <cellStyle name="20% - Accent1 13" xfId="31698" hidden="1"/>
    <cellStyle name="20% - Accent1 13" xfId="32421" hidden="1"/>
    <cellStyle name="20% - Accent1 13" xfId="32594" hidden="1"/>
    <cellStyle name="20% - Accent1 13" xfId="32987" hidden="1"/>
    <cellStyle name="20% - Accent1 13" xfId="33135" hidden="1"/>
    <cellStyle name="20% - Accent1 13" xfId="33473" hidden="1"/>
    <cellStyle name="20% - Accent1 13" xfId="33810" hidden="1"/>
    <cellStyle name="20% - Accent1 3 2 3 2" xfId="1703" hidden="1"/>
    <cellStyle name="20% - Accent1 3 2 3 2" xfId="2969" hidden="1"/>
    <cellStyle name="20% - Accent1 3 2 3 2" xfId="9595" hidden="1"/>
    <cellStyle name="20% - Accent1 3 2 3 2" xfId="12108" hidden="1"/>
    <cellStyle name="20% - Accent1 3 2 3 2" xfId="15846" hidden="1"/>
    <cellStyle name="20% - Accent1 3 2 3 2" xfId="18214" hidden="1"/>
    <cellStyle name="20% - Accent1 3 2 3 2" xfId="21483" hidden="1"/>
    <cellStyle name="20% - Accent1 3 2 3 2" xfId="24667" hidden="1"/>
    <cellStyle name="20% - Accent1 3 2 3 2" xfId="28867" hidden="1"/>
    <cellStyle name="20% - Accent1 3 2 3 2" xfId="28982" hidden="1"/>
    <cellStyle name="20% - Accent1 3 2 3 2" xfId="29705" hidden="1"/>
    <cellStyle name="20% - Accent1 3 2 3 2" xfId="29878" hidden="1"/>
    <cellStyle name="20% - Accent1 3 2 3 2" xfId="30271" hidden="1"/>
    <cellStyle name="20% - Accent1 3 2 3 2" xfId="30419" hidden="1"/>
    <cellStyle name="20% - Accent1 3 2 3 2" xfId="30757" hidden="1"/>
    <cellStyle name="20% - Accent1 3 2 3 2" xfId="31094" hidden="1"/>
    <cellStyle name="20% - Accent1 3 2 3 2" xfId="31659" hidden="1"/>
    <cellStyle name="20% - Accent1 3 2 3 2" xfId="31774" hidden="1"/>
    <cellStyle name="20% - Accent1 3 2 3 2" xfId="32497" hidden="1"/>
    <cellStyle name="20% - Accent1 3 2 3 2" xfId="32670" hidden="1"/>
    <cellStyle name="20% - Accent1 3 2 3 2" xfId="33063" hidden="1"/>
    <cellStyle name="20% - Accent1 3 2 3 2" xfId="33211" hidden="1"/>
    <cellStyle name="20% - Accent1 3 2 3 2" xfId="33549" hidden="1"/>
    <cellStyle name="20% - Accent1 3 2 3 2" xfId="33886" hidden="1"/>
    <cellStyle name="20% - Accent1 3 2 4 2" xfId="1654" hidden="1"/>
    <cellStyle name="20% - Accent1 3 2 4 2" xfId="2920" hidden="1"/>
    <cellStyle name="20% - Accent1 3 2 4 2" xfId="9546" hidden="1"/>
    <cellStyle name="20% - Accent1 3 2 4 2" xfId="12059" hidden="1"/>
    <cellStyle name="20% - Accent1 3 2 4 2" xfId="15797" hidden="1"/>
    <cellStyle name="20% - Accent1 3 2 4 2" xfId="18165" hidden="1"/>
    <cellStyle name="20% - Accent1 3 2 4 2" xfId="21434" hidden="1"/>
    <cellStyle name="20% - Accent1 3 2 4 2" xfId="24618" hidden="1"/>
    <cellStyle name="20% - Accent1 3 2 4 2" xfId="28818" hidden="1"/>
    <cellStyle name="20% - Accent1 3 2 4 2" xfId="28933" hidden="1"/>
    <cellStyle name="20% - Accent1 3 2 4 2" xfId="29656" hidden="1"/>
    <cellStyle name="20% - Accent1 3 2 4 2" xfId="29829" hidden="1"/>
    <cellStyle name="20% - Accent1 3 2 4 2" xfId="30222" hidden="1"/>
    <cellStyle name="20% - Accent1 3 2 4 2" xfId="30370" hidden="1"/>
    <cellStyle name="20% - Accent1 3 2 4 2" xfId="30708" hidden="1"/>
    <cellStyle name="20% - Accent1 3 2 4 2" xfId="31045" hidden="1"/>
    <cellStyle name="20% - Accent1 3 2 4 2" xfId="31610" hidden="1"/>
    <cellStyle name="20% - Accent1 3 2 4 2" xfId="31725" hidden="1"/>
    <cellStyle name="20% - Accent1 3 2 4 2" xfId="32448" hidden="1"/>
    <cellStyle name="20% - Accent1 3 2 4 2" xfId="32621" hidden="1"/>
    <cellStyle name="20% - Accent1 3 2 4 2" xfId="33014" hidden="1"/>
    <cellStyle name="20% - Accent1 3 2 4 2" xfId="33162" hidden="1"/>
    <cellStyle name="20% - Accent1 3 2 4 2" xfId="33500" hidden="1"/>
    <cellStyle name="20% - Accent1 3 2 4 2" xfId="33837" hidden="1"/>
    <cellStyle name="20% - Accent1 3 3 3 2" xfId="1653" hidden="1"/>
    <cellStyle name="20% - Accent1 3 3 3 2" xfId="2919" hidden="1"/>
    <cellStyle name="20% - Accent1 3 3 3 2" xfId="9545" hidden="1"/>
    <cellStyle name="20% - Accent1 3 3 3 2" xfId="12058" hidden="1"/>
    <cellStyle name="20% - Accent1 3 3 3 2" xfId="15796" hidden="1"/>
    <cellStyle name="20% - Accent1 3 3 3 2" xfId="18164" hidden="1"/>
    <cellStyle name="20% - Accent1 3 3 3 2" xfId="21433" hidden="1"/>
    <cellStyle name="20% - Accent1 3 3 3 2" xfId="24617" hidden="1"/>
    <cellStyle name="20% - Accent1 3 3 3 2" xfId="28817" hidden="1"/>
    <cellStyle name="20% - Accent1 3 3 3 2" xfId="28932" hidden="1"/>
    <cellStyle name="20% - Accent1 3 3 3 2" xfId="29655" hidden="1"/>
    <cellStyle name="20% - Accent1 3 3 3 2" xfId="29828" hidden="1"/>
    <cellStyle name="20% - Accent1 3 3 3 2" xfId="30221" hidden="1"/>
    <cellStyle name="20% - Accent1 3 3 3 2" xfId="30369" hidden="1"/>
    <cellStyle name="20% - Accent1 3 3 3 2" xfId="30707" hidden="1"/>
    <cellStyle name="20% - Accent1 3 3 3 2" xfId="31044" hidden="1"/>
    <cellStyle name="20% - Accent1 3 3 3 2" xfId="31609" hidden="1"/>
    <cellStyle name="20% - Accent1 3 3 3 2" xfId="31724" hidden="1"/>
    <cellStyle name="20% - Accent1 3 3 3 2" xfId="32447" hidden="1"/>
    <cellStyle name="20% - Accent1 3 3 3 2" xfId="32620" hidden="1"/>
    <cellStyle name="20% - Accent1 3 3 3 2" xfId="33013" hidden="1"/>
    <cellStyle name="20% - Accent1 3 3 3 2" xfId="33161" hidden="1"/>
    <cellStyle name="20% - Accent1 3 3 3 2" xfId="33499" hidden="1"/>
    <cellStyle name="20% - Accent1 3 3 3 2" xfId="33836" hidden="1"/>
    <cellStyle name="20% - Accent1 4 2 3 2" xfId="1704" hidden="1"/>
    <cellStyle name="20% - Accent1 4 2 3 2" xfId="2970" hidden="1"/>
    <cellStyle name="20% - Accent1 4 2 3 2" xfId="9596" hidden="1"/>
    <cellStyle name="20% - Accent1 4 2 3 2" xfId="12109" hidden="1"/>
    <cellStyle name="20% - Accent1 4 2 3 2" xfId="15847" hidden="1"/>
    <cellStyle name="20% - Accent1 4 2 3 2" xfId="18215" hidden="1"/>
    <cellStyle name="20% - Accent1 4 2 3 2" xfId="21484" hidden="1"/>
    <cellStyle name="20% - Accent1 4 2 3 2" xfId="24668" hidden="1"/>
    <cellStyle name="20% - Accent1 4 2 3 2" xfId="28868" hidden="1"/>
    <cellStyle name="20% - Accent1 4 2 3 2" xfId="28983" hidden="1"/>
    <cellStyle name="20% - Accent1 4 2 3 2" xfId="29706" hidden="1"/>
    <cellStyle name="20% - Accent1 4 2 3 2" xfId="29879" hidden="1"/>
    <cellStyle name="20% - Accent1 4 2 3 2" xfId="30272" hidden="1"/>
    <cellStyle name="20% - Accent1 4 2 3 2" xfId="30420" hidden="1"/>
    <cellStyle name="20% - Accent1 4 2 3 2" xfId="30758" hidden="1"/>
    <cellStyle name="20% - Accent1 4 2 3 2" xfId="31095" hidden="1"/>
    <cellStyle name="20% - Accent1 4 2 3 2" xfId="31660" hidden="1"/>
    <cellStyle name="20% - Accent1 4 2 3 2" xfId="31775" hidden="1"/>
    <cellStyle name="20% - Accent1 4 2 3 2" xfId="32498" hidden="1"/>
    <cellStyle name="20% - Accent1 4 2 3 2" xfId="32671" hidden="1"/>
    <cellStyle name="20% - Accent1 4 2 3 2" xfId="33064" hidden="1"/>
    <cellStyle name="20% - Accent1 4 2 3 2" xfId="33212" hidden="1"/>
    <cellStyle name="20% - Accent1 4 2 3 2" xfId="33550" hidden="1"/>
    <cellStyle name="20% - Accent1 4 2 3 2" xfId="33887" hidden="1"/>
    <cellStyle name="20% - Accent1 4 2 4 2" xfId="1656" hidden="1"/>
    <cellStyle name="20% - Accent1 4 2 4 2" xfId="2922" hidden="1"/>
    <cellStyle name="20% - Accent1 4 2 4 2" xfId="9548" hidden="1"/>
    <cellStyle name="20% - Accent1 4 2 4 2" xfId="12061" hidden="1"/>
    <cellStyle name="20% - Accent1 4 2 4 2" xfId="15799" hidden="1"/>
    <cellStyle name="20% - Accent1 4 2 4 2" xfId="18167" hidden="1"/>
    <cellStyle name="20% - Accent1 4 2 4 2" xfId="21436" hidden="1"/>
    <cellStyle name="20% - Accent1 4 2 4 2" xfId="24620" hidden="1"/>
    <cellStyle name="20% - Accent1 4 2 4 2" xfId="28820" hidden="1"/>
    <cellStyle name="20% - Accent1 4 2 4 2" xfId="28935" hidden="1"/>
    <cellStyle name="20% - Accent1 4 2 4 2" xfId="29658" hidden="1"/>
    <cellStyle name="20% - Accent1 4 2 4 2" xfId="29831" hidden="1"/>
    <cellStyle name="20% - Accent1 4 2 4 2" xfId="30224" hidden="1"/>
    <cellStyle name="20% - Accent1 4 2 4 2" xfId="30372" hidden="1"/>
    <cellStyle name="20% - Accent1 4 2 4 2" xfId="30710" hidden="1"/>
    <cellStyle name="20% - Accent1 4 2 4 2" xfId="31047" hidden="1"/>
    <cellStyle name="20% - Accent1 4 2 4 2" xfId="31612" hidden="1"/>
    <cellStyle name="20% - Accent1 4 2 4 2" xfId="31727" hidden="1"/>
    <cellStyle name="20% - Accent1 4 2 4 2" xfId="32450" hidden="1"/>
    <cellStyle name="20% - Accent1 4 2 4 2" xfId="32623" hidden="1"/>
    <cellStyle name="20% - Accent1 4 2 4 2" xfId="33016" hidden="1"/>
    <cellStyle name="20% - Accent1 4 2 4 2" xfId="33164" hidden="1"/>
    <cellStyle name="20% - Accent1 4 2 4 2" xfId="33502" hidden="1"/>
    <cellStyle name="20% - Accent1 4 2 4 2" xfId="33839" hidden="1"/>
    <cellStyle name="20% - Accent1 4 3 3 2" xfId="1655" hidden="1"/>
    <cellStyle name="20% - Accent1 4 3 3 2" xfId="2921" hidden="1"/>
    <cellStyle name="20% - Accent1 4 3 3 2" xfId="9547" hidden="1"/>
    <cellStyle name="20% - Accent1 4 3 3 2" xfId="12060" hidden="1"/>
    <cellStyle name="20% - Accent1 4 3 3 2" xfId="15798" hidden="1"/>
    <cellStyle name="20% - Accent1 4 3 3 2" xfId="18166" hidden="1"/>
    <cellStyle name="20% - Accent1 4 3 3 2" xfId="21435" hidden="1"/>
    <cellStyle name="20% - Accent1 4 3 3 2" xfId="24619" hidden="1"/>
    <cellStyle name="20% - Accent1 4 3 3 2" xfId="28819" hidden="1"/>
    <cellStyle name="20% - Accent1 4 3 3 2" xfId="28934" hidden="1"/>
    <cellStyle name="20% - Accent1 4 3 3 2" xfId="29657" hidden="1"/>
    <cellStyle name="20% - Accent1 4 3 3 2" xfId="29830" hidden="1"/>
    <cellStyle name="20% - Accent1 4 3 3 2" xfId="30223" hidden="1"/>
    <cellStyle name="20% - Accent1 4 3 3 2" xfId="30371" hidden="1"/>
    <cellStyle name="20% - Accent1 4 3 3 2" xfId="30709" hidden="1"/>
    <cellStyle name="20% - Accent1 4 3 3 2" xfId="31046" hidden="1"/>
    <cellStyle name="20% - Accent1 4 3 3 2" xfId="31611" hidden="1"/>
    <cellStyle name="20% - Accent1 4 3 3 2" xfId="31726" hidden="1"/>
    <cellStyle name="20% - Accent1 4 3 3 2" xfId="32449" hidden="1"/>
    <cellStyle name="20% - Accent1 4 3 3 2" xfId="32622" hidden="1"/>
    <cellStyle name="20% - Accent1 4 3 3 2" xfId="33015" hidden="1"/>
    <cellStyle name="20% - Accent1 4 3 3 2" xfId="33163" hidden="1"/>
    <cellStyle name="20% - Accent1 4 3 3 2" xfId="33501" hidden="1"/>
    <cellStyle name="20% - Accent1 4 3 3 2" xfId="33838" hidden="1"/>
    <cellStyle name="20% - Accent1 5 2" xfId="1641" hidden="1"/>
    <cellStyle name="20% - Accent1 5 2" xfId="2907" hidden="1"/>
    <cellStyle name="20% - Accent1 5 2" xfId="9533" hidden="1"/>
    <cellStyle name="20% - Accent1 5 2" xfId="12046" hidden="1"/>
    <cellStyle name="20% - Accent1 5 2" xfId="15784" hidden="1"/>
    <cellStyle name="20% - Accent1 5 2" xfId="18152" hidden="1"/>
    <cellStyle name="20% - Accent1 5 2" xfId="21421" hidden="1"/>
    <cellStyle name="20% - Accent1 5 2" xfId="24605" hidden="1"/>
    <cellStyle name="20% - Accent1 5 2" xfId="28805" hidden="1"/>
    <cellStyle name="20% - Accent1 5 2" xfId="28920" hidden="1"/>
    <cellStyle name="20% - Accent1 5 2" xfId="29643" hidden="1"/>
    <cellStyle name="20% - Accent1 5 2" xfId="29816" hidden="1"/>
    <cellStyle name="20% - Accent1 5 2" xfId="30209" hidden="1"/>
    <cellStyle name="20% - Accent1 5 2" xfId="30357" hidden="1"/>
    <cellStyle name="20% - Accent1 5 2" xfId="30695" hidden="1"/>
    <cellStyle name="20% - Accent1 5 2" xfId="31032" hidden="1"/>
    <cellStyle name="20% - Accent1 5 2" xfId="31597" hidden="1"/>
    <cellStyle name="20% - Accent1 5 2" xfId="31712" hidden="1"/>
    <cellStyle name="20% - Accent1 5 2" xfId="32435" hidden="1"/>
    <cellStyle name="20% - Accent1 5 2" xfId="32608" hidden="1"/>
    <cellStyle name="20% - Accent1 5 2" xfId="33001" hidden="1"/>
    <cellStyle name="20% - Accent1 5 2" xfId="33149" hidden="1"/>
    <cellStyle name="20% - Accent1 5 2" xfId="33487" hidden="1"/>
    <cellStyle name="20% - Accent1 5 2" xfId="33824" hidden="1"/>
    <cellStyle name="20% - Accent1 7" xfId="407" hidden="1"/>
    <cellStyle name="20% - Accent1 7" xfId="626" hidden="1"/>
    <cellStyle name="20% - Accent1 7" xfId="963" hidden="1"/>
    <cellStyle name="20% - Accent1 7" xfId="1305" hidden="1"/>
    <cellStyle name="20% - Accent1 7" xfId="6514" hidden="1"/>
    <cellStyle name="20% - Accent1 7" xfId="6853" hidden="1"/>
    <cellStyle name="20% - Accent1 7" xfId="7196" hidden="1"/>
    <cellStyle name="20% - Accent1 7" xfId="3902" hidden="1"/>
    <cellStyle name="20% - Accent1 7" xfId="10785" hidden="1"/>
    <cellStyle name="20% - Accent1 7" xfId="4378" hidden="1"/>
    <cellStyle name="20% - Accent1 7" xfId="10903" hidden="1"/>
    <cellStyle name="20% - Accent1 7" xfId="13292" hidden="1"/>
    <cellStyle name="20% - Accent1 7" xfId="13634" hidden="1"/>
    <cellStyle name="20% - Accent1 7" xfId="4788" hidden="1"/>
    <cellStyle name="20% - Accent1 7" xfId="16989" hidden="1"/>
    <cellStyle name="20% - Accent1 7" xfId="11471" hidden="1"/>
    <cellStyle name="20% - Accent1 7" xfId="17071" hidden="1"/>
    <cellStyle name="20% - Accent1 7" xfId="19375" hidden="1"/>
    <cellStyle name="20% - Accent1 7" xfId="19717" hidden="1"/>
    <cellStyle name="20% - Accent1 7" xfId="20355" hidden="1"/>
    <cellStyle name="20% - Accent1 7" xfId="22628" hidden="1"/>
    <cellStyle name="20% - Accent1 7" xfId="22970" hidden="1"/>
    <cellStyle name="20% - Accent1 7" xfId="23559" hidden="1"/>
    <cellStyle name="20% - Accent1 7" xfId="25794" hidden="1"/>
    <cellStyle name="20% - Accent1 7" xfId="28482" hidden="1"/>
    <cellStyle name="20% - Accent1 7" xfId="28565" hidden="1"/>
    <cellStyle name="20% - Accent1 7" xfId="28643" hidden="1"/>
    <cellStyle name="20% - Accent1 7" xfId="28721" hidden="1"/>
    <cellStyle name="20% - Accent1 7" xfId="29303" hidden="1"/>
    <cellStyle name="20% - Accent1 7" xfId="29382" hidden="1"/>
    <cellStyle name="20% - Accent1 7" xfId="29460" hidden="1"/>
    <cellStyle name="20% - Accent1 7" xfId="29006" hidden="1"/>
    <cellStyle name="20% - Accent1 7" xfId="29760" hidden="1"/>
    <cellStyle name="20% - Accent1 7" xfId="29036" hidden="1"/>
    <cellStyle name="20% - Accent1 7" xfId="29772" hidden="1"/>
    <cellStyle name="20% - Accent1 7" xfId="29977" hidden="1"/>
    <cellStyle name="20% - Accent1 7" xfId="30055" hidden="1"/>
    <cellStyle name="20% - Accent1 7" xfId="29081" hidden="1"/>
    <cellStyle name="20% - Accent1 7" xfId="30318" hidden="1"/>
    <cellStyle name="20% - Accent1 7" xfId="29790" hidden="1"/>
    <cellStyle name="20% - Accent1 7" xfId="30321" hidden="1"/>
    <cellStyle name="20% - Accent1 7" xfId="30509" hidden="1"/>
    <cellStyle name="20% - Accent1 7" xfId="30587" hidden="1"/>
    <cellStyle name="20% - Accent1 7" xfId="30663" hidden="1"/>
    <cellStyle name="20% - Accent1 7" xfId="30846" hidden="1"/>
    <cellStyle name="20% - Accent1 7" xfId="30924" hidden="1"/>
    <cellStyle name="20% - Accent1 7" xfId="31000" hidden="1"/>
    <cellStyle name="20% - Accent1 7" xfId="31183" hidden="1"/>
    <cellStyle name="20% - Accent1 7" xfId="31274" hidden="1"/>
    <cellStyle name="20% - Accent1 7" xfId="31357" hidden="1"/>
    <cellStyle name="20% - Accent1 7" xfId="31435" hidden="1"/>
    <cellStyle name="20% - Accent1 7" xfId="31513" hidden="1"/>
    <cellStyle name="20% - Accent1 7" xfId="32095" hidden="1"/>
    <cellStyle name="20% - Accent1 7" xfId="32174" hidden="1"/>
    <cellStyle name="20% - Accent1 7" xfId="32252" hidden="1"/>
    <cellStyle name="20% - Accent1 7" xfId="31798" hidden="1"/>
    <cellStyle name="20% - Accent1 7" xfId="32552" hidden="1"/>
    <cellStyle name="20% - Accent1 7" xfId="31828" hidden="1"/>
    <cellStyle name="20% - Accent1 7" xfId="32564" hidden="1"/>
    <cellStyle name="20% - Accent1 7" xfId="32769" hidden="1"/>
    <cellStyle name="20% - Accent1 7" xfId="32847" hidden="1"/>
    <cellStyle name="20% - Accent1 7" xfId="31873" hidden="1"/>
    <cellStyle name="20% - Accent1 7" xfId="33110" hidden="1"/>
    <cellStyle name="20% - Accent1 7" xfId="32582" hidden="1"/>
    <cellStyle name="20% - Accent1 7" xfId="33113" hidden="1"/>
    <cellStyle name="20% - Accent1 7" xfId="33301" hidden="1"/>
    <cellStyle name="20% - Accent1 7" xfId="33379" hidden="1"/>
    <cellStyle name="20% - Accent1 7" xfId="33455" hidden="1"/>
    <cellStyle name="20% - Accent1 7" xfId="33638" hidden="1"/>
    <cellStyle name="20% - Accent1 7" xfId="33716" hidden="1"/>
    <cellStyle name="20% - Accent1 7" xfId="33792" hidden="1"/>
    <cellStyle name="20% - Accent1 7" xfId="33975" hidden="1"/>
    <cellStyle name="20% - Accent1 8" xfId="454" hidden="1"/>
    <cellStyle name="20% - Accent1 8" xfId="736" hidden="1"/>
    <cellStyle name="20% - Accent1 8" xfId="1067" hidden="1"/>
    <cellStyle name="20% - Accent1 8" xfId="1409" hidden="1"/>
    <cellStyle name="20% - Accent1 8" xfId="6625" hidden="1"/>
    <cellStyle name="20% - Accent1 8" xfId="6958" hidden="1"/>
    <cellStyle name="20% - Accent1 8" xfId="7303" hidden="1"/>
    <cellStyle name="20% - Accent1 8" xfId="8260" hidden="1"/>
    <cellStyle name="20% - Accent1 8" xfId="7872" hidden="1"/>
    <cellStyle name="20% - Accent1 8" xfId="5692" hidden="1"/>
    <cellStyle name="20% - Accent1 8" xfId="4541" hidden="1"/>
    <cellStyle name="20% - Accent1 8" xfId="13396" hidden="1"/>
    <cellStyle name="20% - Accent1 8" xfId="13738" hidden="1"/>
    <cellStyle name="20% - Accent1 8" xfId="14564" hidden="1"/>
    <cellStyle name="20% - Accent1 8" xfId="14233" hidden="1"/>
    <cellStyle name="20% - Accent1 8" xfId="7957" hidden="1"/>
    <cellStyle name="20% - Accent1 8" xfId="5709" hidden="1"/>
    <cellStyle name="20% - Accent1 8" xfId="19479" hidden="1"/>
    <cellStyle name="20% - Accent1 8" xfId="19821" hidden="1"/>
    <cellStyle name="20% - Accent1 8" xfId="9052" hidden="1"/>
    <cellStyle name="20% - Accent1 8" xfId="22732" hidden="1"/>
    <cellStyle name="20% - Accent1 8" xfId="23074" hidden="1"/>
    <cellStyle name="20% - Accent1 8" xfId="8968" hidden="1"/>
    <cellStyle name="20% - Accent1 8" xfId="25898" hidden="1"/>
    <cellStyle name="20% - Accent1 8" xfId="28498" hidden="1"/>
    <cellStyle name="20% - Accent1 8" xfId="28577" hidden="1"/>
    <cellStyle name="20% - Accent1 8" xfId="28654" hidden="1"/>
    <cellStyle name="20% - Accent1 8" xfId="28732" hidden="1"/>
    <cellStyle name="20% - Accent1 8" xfId="29316" hidden="1"/>
    <cellStyle name="20% - Accent1 8" xfId="29393" hidden="1"/>
    <cellStyle name="20% - Accent1 8" xfId="29472" hidden="1"/>
    <cellStyle name="20% - Accent1 8" xfId="29589" hidden="1"/>
    <cellStyle name="20% - Accent1 8" xfId="29562" hidden="1"/>
    <cellStyle name="20% - Accent1 8" xfId="29208" hidden="1"/>
    <cellStyle name="20% - Accent1 8" xfId="29052" hidden="1"/>
    <cellStyle name="20% - Accent1 8" xfId="29988" hidden="1"/>
    <cellStyle name="20% - Accent1 8" xfId="30066" hidden="1"/>
    <cellStyle name="20% - Accent1 8" xfId="30167" hidden="1"/>
    <cellStyle name="20% - Accent1 8" xfId="30149" hidden="1"/>
    <cellStyle name="20% - Accent1 8" xfId="29570" hidden="1"/>
    <cellStyle name="20% - Accent1 8" xfId="29212" hidden="1"/>
    <cellStyle name="20% - Accent1 8" xfId="30520" hidden="1"/>
    <cellStyle name="20% - Accent1 8" xfId="30598" hidden="1"/>
    <cellStyle name="20% - Accent1 8" xfId="29619" hidden="1"/>
    <cellStyle name="20% - Accent1 8" xfId="30857" hidden="1"/>
    <cellStyle name="20% - Accent1 8" xfId="30935" hidden="1"/>
    <cellStyle name="20% - Accent1 8" xfId="29616" hidden="1"/>
    <cellStyle name="20% - Accent1 8" xfId="31194" hidden="1"/>
    <cellStyle name="20% - Accent1 8" xfId="31290" hidden="1"/>
    <cellStyle name="20% - Accent1 8" xfId="31369" hidden="1"/>
    <cellStyle name="20% - Accent1 8" xfId="31446" hidden="1"/>
    <cellStyle name="20% - Accent1 8" xfId="31524" hidden="1"/>
    <cellStyle name="20% - Accent1 8" xfId="32108" hidden="1"/>
    <cellStyle name="20% - Accent1 8" xfId="32185" hidden="1"/>
    <cellStyle name="20% - Accent1 8" xfId="32264" hidden="1"/>
    <cellStyle name="20% - Accent1 8" xfId="32381" hidden="1"/>
    <cellStyle name="20% - Accent1 8" xfId="32354" hidden="1"/>
    <cellStyle name="20% - Accent1 8" xfId="32000" hidden="1"/>
    <cellStyle name="20% - Accent1 8" xfId="31844" hidden="1"/>
    <cellStyle name="20% - Accent1 8" xfId="32780" hidden="1"/>
    <cellStyle name="20% - Accent1 8" xfId="32858" hidden="1"/>
    <cellStyle name="20% - Accent1 8" xfId="32959" hidden="1"/>
    <cellStyle name="20% - Accent1 8" xfId="32941" hidden="1"/>
    <cellStyle name="20% - Accent1 8" xfId="32362" hidden="1"/>
    <cellStyle name="20% - Accent1 8" xfId="32004" hidden="1"/>
    <cellStyle name="20% - Accent1 8" xfId="33312" hidden="1"/>
    <cellStyle name="20% - Accent1 8" xfId="33390" hidden="1"/>
    <cellStyle name="20% - Accent1 8" xfId="32411" hidden="1"/>
    <cellStyle name="20% - Accent1 8" xfId="33649" hidden="1"/>
    <cellStyle name="20% - Accent1 8" xfId="33727" hidden="1"/>
    <cellStyle name="20% - Accent1 8" xfId="32408" hidden="1"/>
    <cellStyle name="20% - Accent1 8" xfId="33986" hidden="1"/>
    <cellStyle name="20% - Accent1 9" xfId="488" hidden="1"/>
    <cellStyle name="20% - Accent1 9" xfId="810" hidden="1"/>
    <cellStyle name="20% - Accent1 9" xfId="1134" hidden="1"/>
    <cellStyle name="20% - Accent1 9" xfId="1476" hidden="1"/>
    <cellStyle name="20% - Accent1 9" xfId="6700" hidden="1"/>
    <cellStyle name="20% - Accent1 9" xfId="7025" hidden="1"/>
    <cellStyle name="20% - Accent1 9" xfId="7370" hidden="1"/>
    <cellStyle name="20% - Accent1 9" xfId="8090" hidden="1"/>
    <cellStyle name="20% - Accent1 9" xfId="6049" hidden="1"/>
    <cellStyle name="20% - Accent1 9" xfId="4992" hidden="1"/>
    <cellStyle name="20% - Accent1 9" xfId="13139" hidden="1"/>
    <cellStyle name="20% - Accent1 9" xfId="13463" hidden="1"/>
    <cellStyle name="20% - Accent1 9" xfId="13805" hidden="1"/>
    <cellStyle name="20% - Accent1 9" xfId="14425" hidden="1"/>
    <cellStyle name="20% - Accent1 9" xfId="12754" hidden="1"/>
    <cellStyle name="20% - Accent1 9" xfId="4237" hidden="1"/>
    <cellStyle name="20% - Accent1 9" xfId="19220" hidden="1"/>
    <cellStyle name="20% - Accent1 9" xfId="19546" hidden="1"/>
    <cellStyle name="20% - Accent1 9" xfId="19888" hidden="1"/>
    <cellStyle name="20% - Accent1 9" xfId="22473" hidden="1"/>
    <cellStyle name="20% - Accent1 9" xfId="22799" hidden="1"/>
    <cellStyle name="20% - Accent1 9" xfId="23141" hidden="1"/>
    <cellStyle name="20% - Accent1 9" xfId="25641" hidden="1"/>
    <cellStyle name="20% - Accent1 9" xfId="25965" hidden="1"/>
    <cellStyle name="20% - Accent1 9" xfId="28511" hidden="1"/>
    <cellStyle name="20% - Accent1 9" xfId="28585" hidden="1"/>
    <cellStyle name="20% - Accent1 9" xfId="28661" hidden="1"/>
    <cellStyle name="20% - Accent1 9" xfId="28739" hidden="1"/>
    <cellStyle name="20% - Accent1 9" xfId="29324" hidden="1"/>
    <cellStyle name="20% - Accent1 9" xfId="29400" hidden="1"/>
    <cellStyle name="20% - Accent1 9" xfId="29479" hidden="1"/>
    <cellStyle name="20% - Accent1 9" xfId="29574" hidden="1"/>
    <cellStyle name="20% - Accent1 9" xfId="29252" hidden="1"/>
    <cellStyle name="20% - Accent1 9" xfId="29110" hidden="1"/>
    <cellStyle name="20% - Accent1 9" xfId="29919" hidden="1"/>
    <cellStyle name="20% - Accent1 9" xfId="29995" hidden="1"/>
    <cellStyle name="20% - Accent1 9" xfId="30073" hidden="1"/>
    <cellStyle name="20% - Accent1 9" xfId="30156" hidden="1"/>
    <cellStyle name="20% - Accent1 9" xfId="29909" hidden="1"/>
    <cellStyle name="20% - Accent1 9" xfId="29027" hidden="1"/>
    <cellStyle name="20% - Accent1 9" xfId="30451" hidden="1"/>
    <cellStyle name="20% - Accent1 9" xfId="30527" hidden="1"/>
    <cellStyle name="20% - Accent1 9" xfId="30605" hidden="1"/>
    <cellStyle name="20% - Accent1 9" xfId="30788" hidden="1"/>
    <cellStyle name="20% - Accent1 9" xfId="30864" hidden="1"/>
    <cellStyle name="20% - Accent1 9" xfId="30942" hidden="1"/>
    <cellStyle name="20% - Accent1 9" xfId="31125" hidden="1"/>
    <cellStyle name="20% - Accent1 9" xfId="31201" hidden="1"/>
    <cellStyle name="20% - Accent1 9" xfId="31303" hidden="1"/>
    <cellStyle name="20% - Accent1 9" xfId="31377" hidden="1"/>
    <cellStyle name="20% - Accent1 9" xfId="31453" hidden="1"/>
    <cellStyle name="20% - Accent1 9" xfId="31531" hidden="1"/>
    <cellStyle name="20% - Accent1 9" xfId="32116" hidden="1"/>
    <cellStyle name="20% - Accent1 9" xfId="32192" hidden="1"/>
    <cellStyle name="20% - Accent1 9" xfId="32271" hidden="1"/>
    <cellStyle name="20% - Accent1 9" xfId="32366" hidden="1"/>
    <cellStyle name="20% - Accent1 9" xfId="32044" hidden="1"/>
    <cellStyle name="20% - Accent1 9" xfId="31902" hidden="1"/>
    <cellStyle name="20% - Accent1 9" xfId="32711" hidden="1"/>
    <cellStyle name="20% - Accent1 9" xfId="32787" hidden="1"/>
    <cellStyle name="20% - Accent1 9" xfId="32865" hidden="1"/>
    <cellStyle name="20% - Accent1 9" xfId="32948" hidden="1"/>
    <cellStyle name="20% - Accent1 9" xfId="32701" hidden="1"/>
    <cellStyle name="20% - Accent1 9" xfId="31819" hidden="1"/>
    <cellStyle name="20% - Accent1 9" xfId="33243" hidden="1"/>
    <cellStyle name="20% - Accent1 9" xfId="33319" hidden="1"/>
    <cellStyle name="20% - Accent1 9" xfId="33397" hidden="1"/>
    <cellStyle name="20% - Accent1 9" xfId="33580" hidden="1"/>
    <cellStyle name="20% - Accent1 9" xfId="33656" hidden="1"/>
    <cellStyle name="20% - Accent1 9" xfId="33734" hidden="1"/>
    <cellStyle name="20% - Accent1 9" xfId="33917" hidden="1"/>
    <cellStyle name="20% - Accent1 9" xfId="33993" hidden="1"/>
    <cellStyle name="20% - Accent2" xfId="25" builtinId="34" hidden="1" customBuiltin="1"/>
    <cellStyle name="20% - Accent2" xfId="73" builtinId="34" hidden="1" customBuiltin="1"/>
    <cellStyle name="20% - Accent2" xfId="108" builtinId="34" hidden="1" customBuiltin="1"/>
    <cellStyle name="20% - Accent2" xfId="151" builtinId="34" hidden="1" customBuiltin="1"/>
    <cellStyle name="20% - Accent2" xfId="193" builtinId="34" hidden="1" customBuiltin="1"/>
    <cellStyle name="20% - Accent2" xfId="227" builtinId="34" hidden="1" customBuiltin="1"/>
    <cellStyle name="20% - Accent2" xfId="264" builtinId="34" hidden="1" customBuiltin="1"/>
    <cellStyle name="20% - Accent2" xfId="301" builtinId="34" hidden="1" customBuiltin="1"/>
    <cellStyle name="20% - Accent2" xfId="335" builtinId="34" hidden="1" customBuiltin="1"/>
    <cellStyle name="20% - Accent2" xfId="370" builtinId="34" hidden="1" customBuiltin="1"/>
    <cellStyle name="20% - Accent2" xfId="3921" builtinId="34" hidden="1" customBuiltin="1"/>
    <cellStyle name="20% - Accent2" xfId="3955" builtinId="34" hidden="1" customBuiltin="1"/>
    <cellStyle name="20% - Accent2" xfId="3992" builtinId="34" hidden="1" customBuiltin="1"/>
    <cellStyle name="20% - Accent2" xfId="4029" builtinId="34" hidden="1" customBuiltin="1"/>
    <cellStyle name="20% - Accent2" xfId="4063" builtinId="34" hidden="1" customBuiltin="1"/>
    <cellStyle name="20% - Accent2" xfId="4261" builtinId="34" hidden="1" customBuiltin="1"/>
    <cellStyle name="20% - Accent2" xfId="10722" builtinId="34" hidden="1" customBuiltin="1"/>
    <cellStyle name="20% - Accent2" xfId="8379" builtinId="34" hidden="1" customBuiltin="1"/>
    <cellStyle name="20% - Accent2" xfId="4819" builtinId="34" hidden="1" customBuiltin="1"/>
    <cellStyle name="20% - Accent2" xfId="8307" builtinId="34" hidden="1" customBuiltin="1"/>
    <cellStyle name="20% - Accent2" xfId="6094" builtinId="34" hidden="1" customBuiltin="1"/>
    <cellStyle name="20% - Accent2" xfId="5604" builtinId="34" hidden="1" customBuiltin="1"/>
    <cellStyle name="20% - Accent2" xfId="6157" builtinId="34" hidden="1" customBuiltin="1"/>
    <cellStyle name="20% - Accent2" xfId="7852" builtinId="34" hidden="1" customBuiltin="1"/>
    <cellStyle name="20% - Accent2" xfId="10855" builtinId="34" hidden="1" customBuiltin="1"/>
    <cellStyle name="20% - Accent2" xfId="5859" builtinId="34" hidden="1" customBuiltin="1"/>
    <cellStyle name="20% - Accent2" xfId="5434" builtinId="34" hidden="1" customBuiltin="1"/>
    <cellStyle name="20% - Accent2" xfId="4721" builtinId="34" hidden="1" customBuiltin="1"/>
    <cellStyle name="20% - Accent2" xfId="16930" builtinId="34" hidden="1" customBuiltin="1"/>
    <cellStyle name="20% - Accent2" xfId="14671" builtinId="34" hidden="1" customBuiltin="1"/>
    <cellStyle name="20% - Accent2" xfId="4331" builtinId="34" hidden="1" customBuiltin="1"/>
    <cellStyle name="20% - Accent2" xfId="14606" builtinId="34" hidden="1" customBuiltin="1"/>
    <cellStyle name="20% - Accent2" xfId="10953" builtinId="34" hidden="1" customBuiltin="1"/>
    <cellStyle name="20% - Accent2" xfId="5111" builtinId="34" hidden="1" customBuiltin="1"/>
    <cellStyle name="20% - Accent2" xfId="11696" builtinId="34" hidden="1" customBuiltin="1"/>
    <cellStyle name="20% - Accent2" xfId="14218" builtinId="34" hidden="1" customBuiltin="1"/>
    <cellStyle name="20% - Accent2" xfId="17033" builtinId="34" hidden="1" customBuiltin="1"/>
    <cellStyle name="20% - Accent2" xfId="6353" builtinId="34" hidden="1" customBuiltin="1"/>
    <cellStyle name="20% - Accent2" xfId="8411" builtinId="34" hidden="1" customBuiltin="1"/>
    <cellStyle name="20% - Accent2" xfId="4593" builtinId="34" hidden="1" customBuiltin="1"/>
    <cellStyle name="20% - Accent2" xfId="14248"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14517" builtinId="34" hidden="1" customBuiltin="1"/>
    <cellStyle name="20% - Accent2" xfId="14574" builtinId="34" hidden="1" customBuiltin="1"/>
    <cellStyle name="20% - Accent2" xfId="14684" builtinId="34" hidden="1" customBuiltin="1"/>
    <cellStyle name="20% - Accent2" xfId="10923" builtinId="34" hidden="1" customBuiltin="1"/>
    <cellStyle name="20% - Accent2" xfId="10770" builtinId="34" hidden="1" customBuiltin="1"/>
    <cellStyle name="20% - Accent2" xfId="10760" builtinId="34" hidden="1" customBuiltin="1"/>
    <cellStyle name="20% - Accent2" xfId="4954" builtinId="34" hidden="1" customBuiltin="1"/>
    <cellStyle name="20% - Accent2 10" xfId="528" hidden="1"/>
    <cellStyle name="20% - Accent2 10" xfId="852" hidden="1"/>
    <cellStyle name="20% - Accent2 10" xfId="1173" hidden="1"/>
    <cellStyle name="20% - Accent2 10" xfId="1515" hidden="1"/>
    <cellStyle name="20% - Accent2 10" xfId="6742" hidden="1"/>
    <cellStyle name="20% - Accent2 10" xfId="7064" hidden="1"/>
    <cellStyle name="20% - Accent2 10" xfId="7410" hidden="1"/>
    <cellStyle name="20% - Accent2 10" xfId="8141" hidden="1"/>
    <cellStyle name="20% - Accent2 10" xfId="5093" hidden="1"/>
    <cellStyle name="20% - Accent2 10" xfId="5241" hidden="1"/>
    <cellStyle name="20% - Accent2 10" xfId="13181" hidden="1"/>
    <cellStyle name="20% - Accent2 10" xfId="13502" hidden="1"/>
    <cellStyle name="20% - Accent2 10" xfId="13844" hidden="1"/>
    <cellStyle name="20% - Accent2 10" xfId="14469" hidden="1"/>
    <cellStyle name="20% - Accent2 10" xfId="6296" hidden="1"/>
    <cellStyle name="20% - Accent2 10" xfId="6259" hidden="1"/>
    <cellStyle name="20% - Accent2 10" xfId="19263" hidden="1"/>
    <cellStyle name="20% - Accent2 10" xfId="19585" hidden="1"/>
    <cellStyle name="20% - Accent2 10" xfId="19927" hidden="1"/>
    <cellStyle name="20% - Accent2 10" xfId="22516" hidden="1"/>
    <cellStyle name="20% - Accent2 10" xfId="22838" hidden="1"/>
    <cellStyle name="20% - Accent2 10" xfId="23180" hidden="1"/>
    <cellStyle name="20% - Accent2 10" xfId="25683" hidden="1"/>
    <cellStyle name="20% - Accent2 10" xfId="26004" hidden="1"/>
    <cellStyle name="20% - Accent2 10" xfId="28526" hidden="1"/>
    <cellStyle name="20% - Accent2 10" xfId="28600" hidden="1"/>
    <cellStyle name="20% - Accent2 10" xfId="28676" hidden="1"/>
    <cellStyle name="20% - Accent2 10" xfId="28754" hidden="1"/>
    <cellStyle name="20% - Accent2 10" xfId="29339" hidden="1"/>
    <cellStyle name="20% - Accent2 10" xfId="29415" hidden="1"/>
    <cellStyle name="20% - Accent2 10" xfId="29494" hidden="1"/>
    <cellStyle name="20% - Accent2 10" xfId="29576" hidden="1"/>
    <cellStyle name="20% - Accent2 10" xfId="29124" hidden="1"/>
    <cellStyle name="20% - Accent2 10" xfId="29141" hidden="1"/>
    <cellStyle name="20% - Accent2 10" xfId="29934" hidden="1"/>
    <cellStyle name="20% - Accent2 10" xfId="30010" hidden="1"/>
    <cellStyle name="20% - Accent2 10" xfId="30088" hidden="1"/>
    <cellStyle name="20% - Accent2 10" xfId="30158" hidden="1"/>
    <cellStyle name="20% - Accent2 10" xfId="29283" hidden="1"/>
    <cellStyle name="20% - Accent2 10" xfId="29279" hidden="1"/>
    <cellStyle name="20% - Accent2 10" xfId="30466" hidden="1"/>
    <cellStyle name="20% - Accent2 10" xfId="30542" hidden="1"/>
    <cellStyle name="20% - Accent2 10" xfId="30620" hidden="1"/>
    <cellStyle name="20% - Accent2 10" xfId="30803" hidden="1"/>
    <cellStyle name="20% - Accent2 10" xfId="30879" hidden="1"/>
    <cellStyle name="20% - Accent2 10" xfId="30957" hidden="1"/>
    <cellStyle name="20% - Accent2 10" xfId="31140" hidden="1"/>
    <cellStyle name="20% - Accent2 10" xfId="31216" hidden="1"/>
    <cellStyle name="20% - Accent2 10" xfId="31318" hidden="1"/>
    <cellStyle name="20% - Accent2 10" xfId="31392" hidden="1"/>
    <cellStyle name="20% - Accent2 10" xfId="31468" hidden="1"/>
    <cellStyle name="20% - Accent2 10" xfId="31546" hidden="1"/>
    <cellStyle name="20% - Accent2 10" xfId="32131" hidden="1"/>
    <cellStyle name="20% - Accent2 10" xfId="32207" hidden="1"/>
    <cellStyle name="20% - Accent2 10" xfId="32286" hidden="1"/>
    <cellStyle name="20% - Accent2 10" xfId="32368" hidden="1"/>
    <cellStyle name="20% - Accent2 10" xfId="31916" hidden="1"/>
    <cellStyle name="20% - Accent2 10" xfId="31933" hidden="1"/>
    <cellStyle name="20% - Accent2 10" xfId="32726" hidden="1"/>
    <cellStyle name="20% - Accent2 10" xfId="32802" hidden="1"/>
    <cellStyle name="20% - Accent2 10" xfId="32880" hidden="1"/>
    <cellStyle name="20% - Accent2 10" xfId="32950" hidden="1"/>
    <cellStyle name="20% - Accent2 10" xfId="32075" hidden="1"/>
    <cellStyle name="20% - Accent2 10" xfId="32071" hidden="1"/>
    <cellStyle name="20% - Accent2 10" xfId="33258" hidden="1"/>
    <cellStyle name="20% - Accent2 10" xfId="33334" hidden="1"/>
    <cellStyle name="20% - Accent2 10" xfId="33412" hidden="1"/>
    <cellStyle name="20% - Accent2 10" xfId="33595" hidden="1"/>
    <cellStyle name="20% - Accent2 10" xfId="33671" hidden="1"/>
    <cellStyle name="20% - Accent2 10" xfId="33749" hidden="1"/>
    <cellStyle name="20% - Accent2 10" xfId="33932" hidden="1"/>
    <cellStyle name="20% - Accent2 10" xfId="34008" hidden="1"/>
    <cellStyle name="20% - Accent2 11" xfId="564" hidden="1"/>
    <cellStyle name="20% - Accent2 11" xfId="888" hidden="1"/>
    <cellStyle name="20% - Accent2 11" xfId="1209" hidden="1"/>
    <cellStyle name="20% - Accent2 11" xfId="1551" hidden="1"/>
    <cellStyle name="20% - Accent2 11" xfId="6778" hidden="1"/>
    <cellStyle name="20% - Accent2 11" xfId="7100" hidden="1"/>
    <cellStyle name="20% - Accent2 11" xfId="7446" hidden="1"/>
    <cellStyle name="20% - Accent2 11" xfId="7666" hidden="1"/>
    <cellStyle name="20% - Accent2 11" xfId="4168" hidden="1"/>
    <cellStyle name="20% - Accent2 11" xfId="4873" hidden="1"/>
    <cellStyle name="20% - Accent2 11" xfId="13217" hidden="1"/>
    <cellStyle name="20% - Accent2 11" xfId="13538" hidden="1"/>
    <cellStyle name="20% - Accent2 11" xfId="13880" hidden="1"/>
    <cellStyle name="20% - Accent2 11" xfId="14067" hidden="1"/>
    <cellStyle name="20% - Accent2 11" xfId="7876" hidden="1"/>
    <cellStyle name="20% - Accent2 11" xfId="7541" hidden="1"/>
    <cellStyle name="20% - Accent2 11" xfId="19300" hidden="1"/>
    <cellStyle name="20% - Accent2 11" xfId="19621" hidden="1"/>
    <cellStyle name="20% - Accent2 11" xfId="19963" hidden="1"/>
    <cellStyle name="20% - Accent2 11" xfId="22553" hidden="1"/>
    <cellStyle name="20% - Accent2 11" xfId="22874" hidden="1"/>
    <cellStyle name="20% - Accent2 11" xfId="23216" hidden="1"/>
    <cellStyle name="20% - Accent2 11" xfId="25719" hidden="1"/>
    <cellStyle name="20% - Accent2 11" xfId="26040" hidden="1"/>
    <cellStyle name="20% - Accent2 11" xfId="28539" hidden="1"/>
    <cellStyle name="20% - Accent2 11" xfId="28613" hidden="1"/>
    <cellStyle name="20% - Accent2 11" xfId="28689" hidden="1"/>
    <cellStyle name="20% - Accent2 11" xfId="28767" hidden="1"/>
    <cellStyle name="20% - Accent2 11" xfId="29352" hidden="1"/>
    <cellStyle name="20% - Accent2 11" xfId="29428" hidden="1"/>
    <cellStyle name="20% - Accent2 11" xfId="29507" hidden="1"/>
    <cellStyle name="20% - Accent2 11" xfId="29540" hidden="1"/>
    <cellStyle name="20% - Accent2 11" xfId="29021" hidden="1"/>
    <cellStyle name="20% - Accent2 11" xfId="29092" hidden="1"/>
    <cellStyle name="20% - Accent2 11" xfId="29947" hidden="1"/>
    <cellStyle name="20% - Accent2 11" xfId="30023" hidden="1"/>
    <cellStyle name="20% - Accent2 11" xfId="30101" hidden="1"/>
    <cellStyle name="20% - Accent2 11" xfId="30130" hidden="1"/>
    <cellStyle name="20% - Accent2 11" xfId="29563" hidden="1"/>
    <cellStyle name="20% - Accent2 11" xfId="29531" hidden="1"/>
    <cellStyle name="20% - Accent2 11" xfId="30479" hidden="1"/>
    <cellStyle name="20% - Accent2 11" xfId="30555" hidden="1"/>
    <cellStyle name="20% - Accent2 11" xfId="30633" hidden="1"/>
    <cellStyle name="20% - Accent2 11" xfId="30816" hidden="1"/>
    <cellStyle name="20% - Accent2 11" xfId="30892" hidden="1"/>
    <cellStyle name="20% - Accent2 11" xfId="30970" hidden="1"/>
    <cellStyle name="20% - Accent2 11" xfId="31153" hidden="1"/>
    <cellStyle name="20% - Accent2 11" xfId="31229" hidden="1"/>
    <cellStyle name="20% - Accent2 11" xfId="31331" hidden="1"/>
    <cellStyle name="20% - Accent2 11" xfId="31405" hidden="1"/>
    <cellStyle name="20% - Accent2 11" xfId="31481" hidden="1"/>
    <cellStyle name="20% - Accent2 11" xfId="31559" hidden="1"/>
    <cellStyle name="20% - Accent2 11" xfId="32144" hidden="1"/>
    <cellStyle name="20% - Accent2 11" xfId="32220" hidden="1"/>
    <cellStyle name="20% - Accent2 11" xfId="32299" hidden="1"/>
    <cellStyle name="20% - Accent2 11" xfId="32332" hidden="1"/>
    <cellStyle name="20% - Accent2 11" xfId="31813" hidden="1"/>
    <cellStyle name="20% - Accent2 11" xfId="31884" hidden="1"/>
    <cellStyle name="20% - Accent2 11" xfId="32739" hidden="1"/>
    <cellStyle name="20% - Accent2 11" xfId="32815" hidden="1"/>
    <cellStyle name="20% - Accent2 11" xfId="32893" hidden="1"/>
    <cellStyle name="20% - Accent2 11" xfId="32922" hidden="1"/>
    <cellStyle name="20% - Accent2 11" xfId="32355" hidden="1"/>
    <cellStyle name="20% - Accent2 11" xfId="32323" hidden="1"/>
    <cellStyle name="20% - Accent2 11" xfId="33271" hidden="1"/>
    <cellStyle name="20% - Accent2 11" xfId="33347" hidden="1"/>
    <cellStyle name="20% - Accent2 11" xfId="33425" hidden="1"/>
    <cellStyle name="20% - Accent2 11" xfId="33608" hidden="1"/>
    <cellStyle name="20% - Accent2 11" xfId="33684" hidden="1"/>
    <cellStyle name="20% - Accent2 11" xfId="33762" hidden="1"/>
    <cellStyle name="20% - Accent2 11" xfId="33945" hidden="1"/>
    <cellStyle name="20% - Accent2 11" xfId="34021" hidden="1"/>
    <cellStyle name="20% - Accent2 12" xfId="598" hidden="1"/>
    <cellStyle name="20% - Accent2 12" xfId="923" hidden="1"/>
    <cellStyle name="20% - Accent2 12" xfId="1243" hidden="1"/>
    <cellStyle name="20% - Accent2 12" xfId="1585" hidden="1"/>
    <cellStyle name="20% - Accent2 12" xfId="6813" hidden="1"/>
    <cellStyle name="20% - Accent2 12" xfId="7134" hidden="1"/>
    <cellStyle name="20% - Accent2 12" xfId="7480" hidden="1"/>
    <cellStyle name="20% - Accent2 12" xfId="8517" hidden="1"/>
    <cellStyle name="20% - Accent2 12" xfId="5492" hidden="1"/>
    <cellStyle name="20% - Accent2 12" xfId="4357" hidden="1"/>
    <cellStyle name="20% - Accent2 12" xfId="13252" hidden="1"/>
    <cellStyle name="20% - Accent2 12" xfId="13572" hidden="1"/>
    <cellStyle name="20% - Accent2 12" xfId="13914" hidden="1"/>
    <cellStyle name="20% - Accent2 12" xfId="14789" hidden="1"/>
    <cellStyle name="20% - Accent2 12" xfId="4638" hidden="1"/>
    <cellStyle name="20% - Accent2 12" xfId="4553" hidden="1"/>
    <cellStyle name="20% - Accent2 12" xfId="19335" hidden="1"/>
    <cellStyle name="20% - Accent2 12" xfId="19655" hidden="1"/>
    <cellStyle name="20% - Accent2 12" xfId="19997" hidden="1"/>
    <cellStyle name="20% - Accent2 12" xfId="22588" hidden="1"/>
    <cellStyle name="20% - Accent2 12" xfId="22908" hidden="1"/>
    <cellStyle name="20% - Accent2 12" xfId="23250" hidden="1"/>
    <cellStyle name="20% - Accent2 12" xfId="25754" hidden="1"/>
    <cellStyle name="20% - Accent2 12" xfId="26074" hidden="1"/>
    <cellStyle name="20% - Accent2 12" xfId="28552" hidden="1"/>
    <cellStyle name="20% - Accent2 12" xfId="28627" hidden="1"/>
    <cellStyle name="20% - Accent2 12" xfId="28702" hidden="1"/>
    <cellStyle name="20% - Accent2 12" xfId="28780" hidden="1"/>
    <cellStyle name="20% - Accent2 12" xfId="29366" hidden="1"/>
    <cellStyle name="20% - Accent2 12" xfId="29441" hidden="1"/>
    <cellStyle name="20% - Accent2 12" xfId="29520" hidden="1"/>
    <cellStyle name="20% - Accent2 12" xfId="29608" hidden="1"/>
    <cellStyle name="20% - Accent2 12" xfId="29179" hidden="1"/>
    <cellStyle name="20% - Accent2 12" xfId="29033" hidden="1"/>
    <cellStyle name="20% - Accent2 12" xfId="29961" hidden="1"/>
    <cellStyle name="20% - Accent2 12" xfId="30036" hidden="1"/>
    <cellStyle name="20% - Accent2 12" xfId="30114" hidden="1"/>
    <cellStyle name="20% - Accent2 12" xfId="30179" hidden="1"/>
    <cellStyle name="20% - Accent2 12" xfId="29062" hidden="1"/>
    <cellStyle name="20% - Accent2 12" xfId="29054" hidden="1"/>
    <cellStyle name="20% - Accent2 12" xfId="30493" hidden="1"/>
    <cellStyle name="20% - Accent2 12" xfId="30568" hidden="1"/>
    <cellStyle name="20% - Accent2 12" xfId="30646" hidden="1"/>
    <cellStyle name="20% - Accent2 12" xfId="30830" hidden="1"/>
    <cellStyle name="20% - Accent2 12" xfId="30905" hidden="1"/>
    <cellStyle name="20% - Accent2 12" xfId="30983" hidden="1"/>
    <cellStyle name="20% - Accent2 12" xfId="31167" hidden="1"/>
    <cellStyle name="20% - Accent2 12" xfId="31242" hidden="1"/>
    <cellStyle name="20% - Accent2 12" xfId="31344" hidden="1"/>
    <cellStyle name="20% - Accent2 12" xfId="31419" hidden="1"/>
    <cellStyle name="20% - Accent2 12" xfId="31494" hidden="1"/>
    <cellStyle name="20% - Accent2 12" xfId="31572" hidden="1"/>
    <cellStyle name="20% - Accent2 12" xfId="32158" hidden="1"/>
    <cellStyle name="20% - Accent2 12" xfId="32233" hidden="1"/>
    <cellStyle name="20% - Accent2 12" xfId="32312" hidden="1"/>
    <cellStyle name="20% - Accent2 12" xfId="32400" hidden="1"/>
    <cellStyle name="20% - Accent2 12" xfId="31971" hidden="1"/>
    <cellStyle name="20% - Accent2 12" xfId="31825" hidden="1"/>
    <cellStyle name="20% - Accent2 12" xfId="32753" hidden="1"/>
    <cellStyle name="20% - Accent2 12" xfId="32828" hidden="1"/>
    <cellStyle name="20% - Accent2 12" xfId="32906" hidden="1"/>
    <cellStyle name="20% - Accent2 12" xfId="32971" hidden="1"/>
    <cellStyle name="20% - Accent2 12" xfId="31854" hidden="1"/>
    <cellStyle name="20% - Accent2 12" xfId="31846" hidden="1"/>
    <cellStyle name="20% - Accent2 12" xfId="33285" hidden="1"/>
    <cellStyle name="20% - Accent2 12" xfId="33360" hidden="1"/>
    <cellStyle name="20% - Accent2 12" xfId="33438" hidden="1"/>
    <cellStyle name="20% - Accent2 12" xfId="33622" hidden="1"/>
    <cellStyle name="20% - Accent2 12" xfId="33697" hidden="1"/>
    <cellStyle name="20% - Accent2 12" xfId="33775" hidden="1"/>
    <cellStyle name="20% - Accent2 12" xfId="33959" hidden="1"/>
    <cellStyle name="20% - Accent2 12" xfId="34034" hidden="1"/>
    <cellStyle name="20% - Accent2 13" xfId="1620" hidden="1"/>
    <cellStyle name="20% - Accent2 13" xfId="2886" hidden="1"/>
    <cellStyle name="20% - Accent2 13" xfId="9512" hidden="1"/>
    <cellStyle name="20% - Accent2 13" xfId="12025" hidden="1"/>
    <cellStyle name="20% - Accent2 13" xfId="15763" hidden="1"/>
    <cellStyle name="20% - Accent2 13" xfId="18131" hidden="1"/>
    <cellStyle name="20% - Accent2 13" xfId="21400" hidden="1"/>
    <cellStyle name="20% - Accent2 13" xfId="24584" hidden="1"/>
    <cellStyle name="20% - Accent2 13" xfId="28793" hidden="1"/>
    <cellStyle name="20% - Accent2 13" xfId="28908" hidden="1"/>
    <cellStyle name="20% - Accent2 13" xfId="29631" hidden="1"/>
    <cellStyle name="20% - Accent2 13" xfId="29804" hidden="1"/>
    <cellStyle name="20% - Accent2 13" xfId="30197" hidden="1"/>
    <cellStyle name="20% - Accent2 13" xfId="30345" hidden="1"/>
    <cellStyle name="20% - Accent2 13" xfId="30683" hidden="1"/>
    <cellStyle name="20% - Accent2 13" xfId="31020" hidden="1"/>
    <cellStyle name="20% - Accent2 13" xfId="31585" hidden="1"/>
    <cellStyle name="20% - Accent2 13" xfId="31700" hidden="1"/>
    <cellStyle name="20% - Accent2 13" xfId="32423" hidden="1"/>
    <cellStyle name="20% - Accent2 13" xfId="32596" hidden="1"/>
    <cellStyle name="20% - Accent2 13" xfId="32989" hidden="1"/>
    <cellStyle name="20% - Accent2 13" xfId="33137" hidden="1"/>
    <cellStyle name="20% - Accent2 13" xfId="33475" hidden="1"/>
    <cellStyle name="20% - Accent2 13" xfId="33812" hidden="1"/>
    <cellStyle name="20% - Accent2 3 2 3 2" xfId="1705" hidden="1"/>
    <cellStyle name="20% - Accent2 3 2 3 2" xfId="2971" hidden="1"/>
    <cellStyle name="20% - Accent2 3 2 3 2" xfId="9597" hidden="1"/>
    <cellStyle name="20% - Accent2 3 2 3 2" xfId="12110" hidden="1"/>
    <cellStyle name="20% - Accent2 3 2 3 2" xfId="15848" hidden="1"/>
    <cellStyle name="20% - Accent2 3 2 3 2" xfId="18216" hidden="1"/>
    <cellStyle name="20% - Accent2 3 2 3 2" xfId="21485" hidden="1"/>
    <cellStyle name="20% - Accent2 3 2 3 2" xfId="24669" hidden="1"/>
    <cellStyle name="20% - Accent2 3 2 3 2" xfId="28869" hidden="1"/>
    <cellStyle name="20% - Accent2 3 2 3 2" xfId="28984" hidden="1"/>
    <cellStyle name="20% - Accent2 3 2 3 2" xfId="29707" hidden="1"/>
    <cellStyle name="20% - Accent2 3 2 3 2" xfId="29880" hidden="1"/>
    <cellStyle name="20% - Accent2 3 2 3 2" xfId="30273" hidden="1"/>
    <cellStyle name="20% - Accent2 3 2 3 2" xfId="30421" hidden="1"/>
    <cellStyle name="20% - Accent2 3 2 3 2" xfId="30759" hidden="1"/>
    <cellStyle name="20% - Accent2 3 2 3 2" xfId="31096" hidden="1"/>
    <cellStyle name="20% - Accent2 3 2 3 2" xfId="31661" hidden="1"/>
    <cellStyle name="20% - Accent2 3 2 3 2" xfId="31776" hidden="1"/>
    <cellStyle name="20% - Accent2 3 2 3 2" xfId="32499" hidden="1"/>
    <cellStyle name="20% - Accent2 3 2 3 2" xfId="32672" hidden="1"/>
    <cellStyle name="20% - Accent2 3 2 3 2" xfId="33065" hidden="1"/>
    <cellStyle name="20% - Accent2 3 2 3 2" xfId="33213" hidden="1"/>
    <cellStyle name="20% - Accent2 3 2 3 2" xfId="33551" hidden="1"/>
    <cellStyle name="20% - Accent2 3 2 3 2" xfId="33888" hidden="1"/>
    <cellStyle name="20% - Accent2 3 2 4 2" xfId="1658" hidden="1"/>
    <cellStyle name="20% - Accent2 3 2 4 2" xfId="2924" hidden="1"/>
    <cellStyle name="20% - Accent2 3 2 4 2" xfId="9550" hidden="1"/>
    <cellStyle name="20% - Accent2 3 2 4 2" xfId="12063" hidden="1"/>
    <cellStyle name="20% - Accent2 3 2 4 2" xfId="15801" hidden="1"/>
    <cellStyle name="20% - Accent2 3 2 4 2" xfId="18169" hidden="1"/>
    <cellStyle name="20% - Accent2 3 2 4 2" xfId="21438" hidden="1"/>
    <cellStyle name="20% - Accent2 3 2 4 2" xfId="24622" hidden="1"/>
    <cellStyle name="20% - Accent2 3 2 4 2" xfId="28822" hidden="1"/>
    <cellStyle name="20% - Accent2 3 2 4 2" xfId="28937" hidden="1"/>
    <cellStyle name="20% - Accent2 3 2 4 2" xfId="29660" hidden="1"/>
    <cellStyle name="20% - Accent2 3 2 4 2" xfId="29833" hidden="1"/>
    <cellStyle name="20% - Accent2 3 2 4 2" xfId="30226" hidden="1"/>
    <cellStyle name="20% - Accent2 3 2 4 2" xfId="30374" hidden="1"/>
    <cellStyle name="20% - Accent2 3 2 4 2" xfId="30712" hidden="1"/>
    <cellStyle name="20% - Accent2 3 2 4 2" xfId="31049" hidden="1"/>
    <cellStyle name="20% - Accent2 3 2 4 2" xfId="31614" hidden="1"/>
    <cellStyle name="20% - Accent2 3 2 4 2" xfId="31729" hidden="1"/>
    <cellStyle name="20% - Accent2 3 2 4 2" xfId="32452" hidden="1"/>
    <cellStyle name="20% - Accent2 3 2 4 2" xfId="32625" hidden="1"/>
    <cellStyle name="20% - Accent2 3 2 4 2" xfId="33018" hidden="1"/>
    <cellStyle name="20% - Accent2 3 2 4 2" xfId="33166" hidden="1"/>
    <cellStyle name="20% - Accent2 3 2 4 2" xfId="33504" hidden="1"/>
    <cellStyle name="20% - Accent2 3 2 4 2" xfId="33841" hidden="1"/>
    <cellStyle name="20% - Accent2 3 3 3 2" xfId="1657" hidden="1"/>
    <cellStyle name="20% - Accent2 3 3 3 2" xfId="2923" hidden="1"/>
    <cellStyle name="20% - Accent2 3 3 3 2" xfId="9549" hidden="1"/>
    <cellStyle name="20% - Accent2 3 3 3 2" xfId="12062" hidden="1"/>
    <cellStyle name="20% - Accent2 3 3 3 2" xfId="15800" hidden="1"/>
    <cellStyle name="20% - Accent2 3 3 3 2" xfId="18168" hidden="1"/>
    <cellStyle name="20% - Accent2 3 3 3 2" xfId="21437" hidden="1"/>
    <cellStyle name="20% - Accent2 3 3 3 2" xfId="24621" hidden="1"/>
    <cellStyle name="20% - Accent2 3 3 3 2" xfId="28821" hidden="1"/>
    <cellStyle name="20% - Accent2 3 3 3 2" xfId="28936" hidden="1"/>
    <cellStyle name="20% - Accent2 3 3 3 2" xfId="29659" hidden="1"/>
    <cellStyle name="20% - Accent2 3 3 3 2" xfId="29832" hidden="1"/>
    <cellStyle name="20% - Accent2 3 3 3 2" xfId="30225" hidden="1"/>
    <cellStyle name="20% - Accent2 3 3 3 2" xfId="30373" hidden="1"/>
    <cellStyle name="20% - Accent2 3 3 3 2" xfId="30711" hidden="1"/>
    <cellStyle name="20% - Accent2 3 3 3 2" xfId="31048" hidden="1"/>
    <cellStyle name="20% - Accent2 3 3 3 2" xfId="31613" hidden="1"/>
    <cellStyle name="20% - Accent2 3 3 3 2" xfId="31728" hidden="1"/>
    <cellStyle name="20% - Accent2 3 3 3 2" xfId="32451" hidden="1"/>
    <cellStyle name="20% - Accent2 3 3 3 2" xfId="32624" hidden="1"/>
    <cellStyle name="20% - Accent2 3 3 3 2" xfId="33017" hidden="1"/>
    <cellStyle name="20% - Accent2 3 3 3 2" xfId="33165" hidden="1"/>
    <cellStyle name="20% - Accent2 3 3 3 2" xfId="33503" hidden="1"/>
    <cellStyle name="20% - Accent2 3 3 3 2" xfId="33840" hidden="1"/>
    <cellStyle name="20% - Accent2 4 2 3 2" xfId="1706" hidden="1"/>
    <cellStyle name="20% - Accent2 4 2 3 2" xfId="2972" hidden="1"/>
    <cellStyle name="20% - Accent2 4 2 3 2" xfId="9598" hidden="1"/>
    <cellStyle name="20% - Accent2 4 2 3 2" xfId="12111" hidden="1"/>
    <cellStyle name="20% - Accent2 4 2 3 2" xfId="15849" hidden="1"/>
    <cellStyle name="20% - Accent2 4 2 3 2" xfId="18217" hidden="1"/>
    <cellStyle name="20% - Accent2 4 2 3 2" xfId="21486" hidden="1"/>
    <cellStyle name="20% - Accent2 4 2 3 2" xfId="24670" hidden="1"/>
    <cellStyle name="20% - Accent2 4 2 3 2" xfId="28870" hidden="1"/>
    <cellStyle name="20% - Accent2 4 2 3 2" xfId="28985" hidden="1"/>
    <cellStyle name="20% - Accent2 4 2 3 2" xfId="29708" hidden="1"/>
    <cellStyle name="20% - Accent2 4 2 3 2" xfId="29881" hidden="1"/>
    <cellStyle name="20% - Accent2 4 2 3 2" xfId="30274" hidden="1"/>
    <cellStyle name="20% - Accent2 4 2 3 2" xfId="30422" hidden="1"/>
    <cellStyle name="20% - Accent2 4 2 3 2" xfId="30760" hidden="1"/>
    <cellStyle name="20% - Accent2 4 2 3 2" xfId="31097" hidden="1"/>
    <cellStyle name="20% - Accent2 4 2 3 2" xfId="31662" hidden="1"/>
    <cellStyle name="20% - Accent2 4 2 3 2" xfId="31777" hidden="1"/>
    <cellStyle name="20% - Accent2 4 2 3 2" xfId="32500" hidden="1"/>
    <cellStyle name="20% - Accent2 4 2 3 2" xfId="32673" hidden="1"/>
    <cellStyle name="20% - Accent2 4 2 3 2" xfId="33066" hidden="1"/>
    <cellStyle name="20% - Accent2 4 2 3 2" xfId="33214" hidden="1"/>
    <cellStyle name="20% - Accent2 4 2 3 2" xfId="33552" hidden="1"/>
    <cellStyle name="20% - Accent2 4 2 3 2" xfId="33889" hidden="1"/>
    <cellStyle name="20% - Accent2 4 2 4 2" xfId="1660" hidden="1"/>
    <cellStyle name="20% - Accent2 4 2 4 2" xfId="2926" hidden="1"/>
    <cellStyle name="20% - Accent2 4 2 4 2" xfId="9552" hidden="1"/>
    <cellStyle name="20% - Accent2 4 2 4 2" xfId="12065" hidden="1"/>
    <cellStyle name="20% - Accent2 4 2 4 2" xfId="15803" hidden="1"/>
    <cellStyle name="20% - Accent2 4 2 4 2" xfId="18171" hidden="1"/>
    <cellStyle name="20% - Accent2 4 2 4 2" xfId="21440" hidden="1"/>
    <cellStyle name="20% - Accent2 4 2 4 2" xfId="24624" hidden="1"/>
    <cellStyle name="20% - Accent2 4 2 4 2" xfId="28824" hidden="1"/>
    <cellStyle name="20% - Accent2 4 2 4 2" xfId="28939" hidden="1"/>
    <cellStyle name="20% - Accent2 4 2 4 2" xfId="29662" hidden="1"/>
    <cellStyle name="20% - Accent2 4 2 4 2" xfId="29835" hidden="1"/>
    <cellStyle name="20% - Accent2 4 2 4 2" xfId="30228" hidden="1"/>
    <cellStyle name="20% - Accent2 4 2 4 2" xfId="30376" hidden="1"/>
    <cellStyle name="20% - Accent2 4 2 4 2" xfId="30714" hidden="1"/>
    <cellStyle name="20% - Accent2 4 2 4 2" xfId="31051" hidden="1"/>
    <cellStyle name="20% - Accent2 4 2 4 2" xfId="31616" hidden="1"/>
    <cellStyle name="20% - Accent2 4 2 4 2" xfId="31731" hidden="1"/>
    <cellStyle name="20% - Accent2 4 2 4 2" xfId="32454" hidden="1"/>
    <cellStyle name="20% - Accent2 4 2 4 2" xfId="32627" hidden="1"/>
    <cellStyle name="20% - Accent2 4 2 4 2" xfId="33020" hidden="1"/>
    <cellStyle name="20% - Accent2 4 2 4 2" xfId="33168" hidden="1"/>
    <cellStyle name="20% - Accent2 4 2 4 2" xfId="33506" hidden="1"/>
    <cellStyle name="20% - Accent2 4 2 4 2" xfId="33843" hidden="1"/>
    <cellStyle name="20% - Accent2 4 3 3 2" xfId="1659" hidden="1"/>
    <cellStyle name="20% - Accent2 4 3 3 2" xfId="2925" hidden="1"/>
    <cellStyle name="20% - Accent2 4 3 3 2" xfId="9551" hidden="1"/>
    <cellStyle name="20% - Accent2 4 3 3 2" xfId="12064" hidden="1"/>
    <cellStyle name="20% - Accent2 4 3 3 2" xfId="15802" hidden="1"/>
    <cellStyle name="20% - Accent2 4 3 3 2" xfId="18170" hidden="1"/>
    <cellStyle name="20% - Accent2 4 3 3 2" xfId="21439" hidden="1"/>
    <cellStyle name="20% - Accent2 4 3 3 2" xfId="24623" hidden="1"/>
    <cellStyle name="20% - Accent2 4 3 3 2" xfId="28823" hidden="1"/>
    <cellStyle name="20% - Accent2 4 3 3 2" xfId="28938" hidden="1"/>
    <cellStyle name="20% - Accent2 4 3 3 2" xfId="29661" hidden="1"/>
    <cellStyle name="20% - Accent2 4 3 3 2" xfId="29834" hidden="1"/>
    <cellStyle name="20% - Accent2 4 3 3 2" xfId="30227" hidden="1"/>
    <cellStyle name="20% - Accent2 4 3 3 2" xfId="30375" hidden="1"/>
    <cellStyle name="20% - Accent2 4 3 3 2" xfId="30713" hidden="1"/>
    <cellStyle name="20% - Accent2 4 3 3 2" xfId="31050" hidden="1"/>
    <cellStyle name="20% - Accent2 4 3 3 2" xfId="31615" hidden="1"/>
    <cellStyle name="20% - Accent2 4 3 3 2" xfId="31730" hidden="1"/>
    <cellStyle name="20% - Accent2 4 3 3 2" xfId="32453" hidden="1"/>
    <cellStyle name="20% - Accent2 4 3 3 2" xfId="32626" hidden="1"/>
    <cellStyle name="20% - Accent2 4 3 3 2" xfId="33019" hidden="1"/>
    <cellStyle name="20% - Accent2 4 3 3 2" xfId="33167" hidden="1"/>
    <cellStyle name="20% - Accent2 4 3 3 2" xfId="33505" hidden="1"/>
    <cellStyle name="20% - Accent2 4 3 3 2" xfId="33842" hidden="1"/>
    <cellStyle name="20% - Accent2 5 2" xfId="1643" hidden="1"/>
    <cellStyle name="20% - Accent2 5 2" xfId="2909" hidden="1"/>
    <cellStyle name="20% - Accent2 5 2" xfId="9535" hidden="1"/>
    <cellStyle name="20% - Accent2 5 2" xfId="12048" hidden="1"/>
    <cellStyle name="20% - Accent2 5 2" xfId="15786" hidden="1"/>
    <cellStyle name="20% - Accent2 5 2" xfId="18154" hidden="1"/>
    <cellStyle name="20% - Accent2 5 2" xfId="21423" hidden="1"/>
    <cellStyle name="20% - Accent2 5 2" xfId="24607" hidden="1"/>
    <cellStyle name="20% - Accent2 5 2" xfId="28807" hidden="1"/>
    <cellStyle name="20% - Accent2 5 2" xfId="28922" hidden="1"/>
    <cellStyle name="20% - Accent2 5 2" xfId="29645" hidden="1"/>
    <cellStyle name="20% - Accent2 5 2" xfId="29818" hidden="1"/>
    <cellStyle name="20% - Accent2 5 2" xfId="30211" hidden="1"/>
    <cellStyle name="20% - Accent2 5 2" xfId="30359" hidden="1"/>
    <cellStyle name="20% - Accent2 5 2" xfId="30697" hidden="1"/>
    <cellStyle name="20% - Accent2 5 2" xfId="31034" hidden="1"/>
    <cellStyle name="20% - Accent2 5 2" xfId="31599" hidden="1"/>
    <cellStyle name="20% - Accent2 5 2" xfId="31714" hidden="1"/>
    <cellStyle name="20% - Accent2 5 2" xfId="32437" hidden="1"/>
    <cellStyle name="20% - Accent2 5 2" xfId="32610" hidden="1"/>
    <cellStyle name="20% - Accent2 5 2" xfId="33003" hidden="1"/>
    <cellStyle name="20% - Accent2 5 2" xfId="33151" hidden="1"/>
    <cellStyle name="20% - Accent2 5 2" xfId="33489" hidden="1"/>
    <cellStyle name="20% - Accent2 5 2" xfId="33826" hidden="1"/>
    <cellStyle name="20% - Accent2 7" xfId="411" hidden="1"/>
    <cellStyle name="20% - Accent2 7" xfId="390" hidden="1"/>
    <cellStyle name="20% - Accent2 7" xfId="942" hidden="1"/>
    <cellStyle name="20% - Accent2 7" xfId="1264" hidden="1"/>
    <cellStyle name="20% - Accent2 7" xfId="6336" hidden="1"/>
    <cellStyle name="20% - Accent2 7" xfId="6832" hidden="1"/>
    <cellStyle name="20% - Accent2 7" xfId="7155" hidden="1"/>
    <cellStyle name="20% - Accent2 7" xfId="5686" hidden="1"/>
    <cellStyle name="20% - Accent2 7" xfId="5606" hidden="1"/>
    <cellStyle name="20% - Accent2 7" xfId="5398" hidden="1"/>
    <cellStyle name="20% - Accent2 7" xfId="12594" hidden="1"/>
    <cellStyle name="20% - Accent2 7" xfId="13271" hidden="1"/>
    <cellStyle name="20% - Accent2 7" xfId="13593" hidden="1"/>
    <cellStyle name="20% - Accent2 7" xfId="172" hidden="1"/>
    <cellStyle name="20% - Accent2 7" xfId="4640" hidden="1"/>
    <cellStyle name="20% - Accent2 7" xfId="6610" hidden="1"/>
    <cellStyle name="20% - Accent2 7" xfId="18690" hidden="1"/>
    <cellStyle name="20% - Accent2 7" xfId="19354" hidden="1"/>
    <cellStyle name="20% - Accent2 7" xfId="19676" hidden="1"/>
    <cellStyle name="20% - Accent2 7" xfId="21952" hidden="1"/>
    <cellStyle name="20% - Accent2 7" xfId="22607" hidden="1"/>
    <cellStyle name="20% - Accent2 7" xfId="22929" hidden="1"/>
    <cellStyle name="20% - Accent2 7" xfId="25128" hidden="1"/>
    <cellStyle name="20% - Accent2 7" xfId="25773" hidden="1"/>
    <cellStyle name="20% - Accent2 7" xfId="28484" hidden="1"/>
    <cellStyle name="20% - Accent2 7" xfId="28478" hidden="1"/>
    <cellStyle name="20% - Accent2 7" xfId="28637" hidden="1"/>
    <cellStyle name="20% - Accent2 7" xfId="28713" hidden="1"/>
    <cellStyle name="20% - Accent2 7" xfId="29292" hidden="1"/>
    <cellStyle name="20% - Accent2 7" xfId="29376" hidden="1"/>
    <cellStyle name="20% - Accent2 7" xfId="29452" hidden="1"/>
    <cellStyle name="20% - Accent2 7" xfId="29207" hidden="1"/>
    <cellStyle name="20% - Accent2 7" xfId="29196" hidden="1"/>
    <cellStyle name="20% - Accent2 7" xfId="29163" hidden="1"/>
    <cellStyle name="20% - Accent2 7" xfId="29907" hidden="1"/>
    <cellStyle name="20% - Accent2 7" xfId="29971" hidden="1"/>
    <cellStyle name="20% - Accent2 7" xfId="30047" hidden="1"/>
    <cellStyle name="20% - Accent2 7" xfId="28477" hidden="1"/>
    <cellStyle name="20% - Accent2 7" xfId="29063" hidden="1"/>
    <cellStyle name="20% - Accent2 7" xfId="29312" hidden="1"/>
    <cellStyle name="20% - Accent2 7" xfId="30443" hidden="1"/>
    <cellStyle name="20% - Accent2 7" xfId="30503" hidden="1"/>
    <cellStyle name="20% - Accent2 7" xfId="30579" hidden="1"/>
    <cellStyle name="20% - Accent2 7" xfId="30781" hidden="1"/>
    <cellStyle name="20% - Accent2 7" xfId="30840" hidden="1"/>
    <cellStyle name="20% - Accent2 7" xfId="30916" hidden="1"/>
    <cellStyle name="20% - Accent2 7" xfId="31118" hidden="1"/>
    <cellStyle name="20% - Accent2 7" xfId="31177" hidden="1"/>
    <cellStyle name="20% - Accent2 7" xfId="31276" hidden="1"/>
    <cellStyle name="20% - Accent2 7" xfId="31270" hidden="1"/>
    <cellStyle name="20% - Accent2 7" xfId="31429" hidden="1"/>
    <cellStyle name="20% - Accent2 7" xfId="31505" hidden="1"/>
    <cellStyle name="20% - Accent2 7" xfId="32084" hidden="1"/>
    <cellStyle name="20% - Accent2 7" xfId="32168" hidden="1"/>
    <cellStyle name="20% - Accent2 7" xfId="32244" hidden="1"/>
    <cellStyle name="20% - Accent2 7" xfId="31999" hidden="1"/>
    <cellStyle name="20% - Accent2 7" xfId="31988" hidden="1"/>
    <cellStyle name="20% - Accent2 7" xfId="31955" hidden="1"/>
    <cellStyle name="20% - Accent2 7" xfId="32699" hidden="1"/>
    <cellStyle name="20% - Accent2 7" xfId="32763" hidden="1"/>
    <cellStyle name="20% - Accent2 7" xfId="32839" hidden="1"/>
    <cellStyle name="20% - Accent2 7" xfId="31269" hidden="1"/>
    <cellStyle name="20% - Accent2 7" xfId="31855" hidden="1"/>
    <cellStyle name="20% - Accent2 7" xfId="32104" hidden="1"/>
    <cellStyle name="20% - Accent2 7" xfId="33235" hidden="1"/>
    <cellStyle name="20% - Accent2 7" xfId="33295" hidden="1"/>
    <cellStyle name="20% - Accent2 7" xfId="33371" hidden="1"/>
    <cellStyle name="20% - Accent2 7" xfId="33573" hidden="1"/>
    <cellStyle name="20% - Accent2 7" xfId="33632" hidden="1"/>
    <cellStyle name="20% - Accent2 7" xfId="33708" hidden="1"/>
    <cellStyle name="20% - Accent2 7" xfId="33910" hidden="1"/>
    <cellStyle name="20% - Accent2 7" xfId="33969" hidden="1"/>
    <cellStyle name="20% - Accent2 8" xfId="458" hidden="1"/>
    <cellStyle name="20% - Accent2 8" xfId="801" hidden="1"/>
    <cellStyle name="20% - Accent2 8" xfId="1126" hidden="1"/>
    <cellStyle name="20% - Accent2 8" xfId="1468" hidden="1"/>
    <cellStyle name="20% - Accent2 8" xfId="6691" hidden="1"/>
    <cellStyle name="20% - Accent2 8" xfId="7017" hidden="1"/>
    <cellStyle name="20% - Accent2 8" xfId="7362" hidden="1"/>
    <cellStyle name="20% - Accent2 8" xfId="5410" hidden="1"/>
    <cellStyle name="20% - Accent2 8" xfId="5808" hidden="1"/>
    <cellStyle name="20% - Accent2 8" xfId="6074" hidden="1"/>
    <cellStyle name="20% - Accent2 8" xfId="13130" hidden="1"/>
    <cellStyle name="20% - Accent2 8" xfId="13455" hidden="1"/>
    <cellStyle name="20% - Accent2 8" xfId="13797" hidden="1"/>
    <cellStyle name="20% - Accent2 8" xfId="4522" hidden="1"/>
    <cellStyle name="20% - Accent2 8" xfId="8280" hidden="1"/>
    <cellStyle name="20% - Accent2 8" xfId="10674" hidden="1"/>
    <cellStyle name="20% - Accent2 8" xfId="19211" hidden="1"/>
    <cellStyle name="20% - Accent2 8" xfId="19538" hidden="1"/>
    <cellStyle name="20% - Accent2 8" xfId="19880" hidden="1"/>
    <cellStyle name="20% - Accent2 8" xfId="22464" hidden="1"/>
    <cellStyle name="20% - Accent2 8" xfId="22791" hidden="1"/>
    <cellStyle name="20% - Accent2 8" xfId="23133" hidden="1"/>
    <cellStyle name="20% - Accent2 8" xfId="25632" hidden="1"/>
    <cellStyle name="20% - Accent2 8" xfId="25957" hidden="1"/>
    <cellStyle name="20% - Accent2 8" xfId="28500" hidden="1"/>
    <cellStyle name="20% - Accent2 8" xfId="28583" hidden="1"/>
    <cellStyle name="20% - Accent2 8" xfId="28659" hidden="1"/>
    <cellStyle name="20% - Accent2 8" xfId="28737" hidden="1"/>
    <cellStyle name="20% - Accent2 8" xfId="29322" hidden="1"/>
    <cellStyle name="20% - Accent2 8" xfId="29398" hidden="1"/>
    <cellStyle name="20% - Accent2 8" xfId="29477" hidden="1"/>
    <cellStyle name="20% - Accent2 8" xfId="29166" hidden="1"/>
    <cellStyle name="20% - Accent2 8" xfId="29221" hidden="1"/>
    <cellStyle name="20% - Accent2 8" xfId="29256" hidden="1"/>
    <cellStyle name="20% - Accent2 8" xfId="29917" hidden="1"/>
    <cellStyle name="20% - Accent2 8" xfId="29993" hidden="1"/>
    <cellStyle name="20% - Accent2 8" xfId="30071" hidden="1"/>
    <cellStyle name="20% - Accent2 8" xfId="29050" hidden="1"/>
    <cellStyle name="20% - Accent2 8" xfId="29593" hidden="1"/>
    <cellStyle name="20% - Accent2 8" xfId="29738" hidden="1"/>
    <cellStyle name="20% - Accent2 8" xfId="30449" hidden="1"/>
    <cellStyle name="20% - Accent2 8" xfId="30525" hidden="1"/>
    <cellStyle name="20% - Accent2 8" xfId="30603" hidden="1"/>
    <cellStyle name="20% - Accent2 8" xfId="30786" hidden="1"/>
    <cellStyle name="20% - Accent2 8" xfId="30862" hidden="1"/>
    <cellStyle name="20% - Accent2 8" xfId="30940" hidden="1"/>
    <cellStyle name="20% - Accent2 8" xfId="31123" hidden="1"/>
    <cellStyle name="20% - Accent2 8" xfId="31199" hidden="1"/>
    <cellStyle name="20% - Accent2 8" xfId="31292" hidden="1"/>
    <cellStyle name="20% - Accent2 8" xfId="31375" hidden="1"/>
    <cellStyle name="20% - Accent2 8" xfId="31451" hidden="1"/>
    <cellStyle name="20% - Accent2 8" xfId="31529" hidden="1"/>
    <cellStyle name="20% - Accent2 8" xfId="32114" hidden="1"/>
    <cellStyle name="20% - Accent2 8" xfId="32190" hidden="1"/>
    <cellStyle name="20% - Accent2 8" xfId="32269" hidden="1"/>
    <cellStyle name="20% - Accent2 8" xfId="31958" hidden="1"/>
    <cellStyle name="20% - Accent2 8" xfId="32013" hidden="1"/>
    <cellStyle name="20% - Accent2 8" xfId="32048" hidden="1"/>
    <cellStyle name="20% - Accent2 8" xfId="32709" hidden="1"/>
    <cellStyle name="20% - Accent2 8" xfId="32785" hidden="1"/>
    <cellStyle name="20% - Accent2 8" xfId="32863" hidden="1"/>
    <cellStyle name="20% - Accent2 8" xfId="31842" hidden="1"/>
    <cellStyle name="20% - Accent2 8" xfId="32385" hidden="1"/>
    <cellStyle name="20% - Accent2 8" xfId="32530" hidden="1"/>
    <cellStyle name="20% - Accent2 8" xfId="33241" hidden="1"/>
    <cellStyle name="20% - Accent2 8" xfId="33317" hidden="1"/>
    <cellStyle name="20% - Accent2 8" xfId="33395" hidden="1"/>
    <cellStyle name="20% - Accent2 8" xfId="33578" hidden="1"/>
    <cellStyle name="20% - Accent2 8" xfId="33654" hidden="1"/>
    <cellStyle name="20% - Accent2 8" xfId="33732" hidden="1"/>
    <cellStyle name="20% - Accent2 8" xfId="33915" hidden="1"/>
    <cellStyle name="20% - Accent2 8" xfId="33991" hidden="1"/>
    <cellStyle name="20% - Accent2 9" xfId="492" hidden="1"/>
    <cellStyle name="20% - Accent2 9" xfId="814" hidden="1"/>
    <cellStyle name="20% - Accent2 9" xfId="1138" hidden="1"/>
    <cellStyle name="20% - Accent2 9" xfId="1480" hidden="1"/>
    <cellStyle name="20% - Accent2 9" xfId="6704" hidden="1"/>
    <cellStyle name="20% - Accent2 9" xfId="7029" hidden="1"/>
    <cellStyle name="20% - Accent2 9" xfId="7374" hidden="1"/>
    <cellStyle name="20% - Accent2 9" xfId="8312" hidden="1"/>
    <cellStyle name="20% - Accent2 9" xfId="4390" hidden="1"/>
    <cellStyle name="20% - Accent2 9" xfId="5559" hidden="1"/>
    <cellStyle name="20% - Accent2 9" xfId="13143" hidden="1"/>
    <cellStyle name="20% - Accent2 9" xfId="13467" hidden="1"/>
    <cellStyle name="20% - Accent2 9" xfId="13809" hidden="1"/>
    <cellStyle name="20% - Accent2 9" xfId="14611" hidden="1"/>
    <cellStyle name="20% - Accent2 9" xfId="5329" hidden="1"/>
    <cellStyle name="20% - Accent2 9" xfId="5468" hidden="1"/>
    <cellStyle name="20% - Accent2 9" xfId="19224" hidden="1"/>
    <cellStyle name="20% - Accent2 9" xfId="19550" hidden="1"/>
    <cellStyle name="20% - Accent2 9" xfId="19892" hidden="1"/>
    <cellStyle name="20% - Accent2 9" xfId="22477" hidden="1"/>
    <cellStyle name="20% - Accent2 9" xfId="22803" hidden="1"/>
    <cellStyle name="20% - Accent2 9" xfId="23145" hidden="1"/>
    <cellStyle name="20% - Accent2 9" xfId="25645" hidden="1"/>
    <cellStyle name="20% - Accent2 9" xfId="25969" hidden="1"/>
    <cellStyle name="20% - Accent2 9" xfId="28513" hidden="1"/>
    <cellStyle name="20% - Accent2 9" xfId="28587" hidden="1"/>
    <cellStyle name="20% - Accent2 9" xfId="28663" hidden="1"/>
    <cellStyle name="20% - Accent2 9" xfId="28741" hidden="1"/>
    <cellStyle name="20% - Accent2 9" xfId="29326" hidden="1"/>
    <cellStyle name="20% - Accent2 9" xfId="29402" hidden="1"/>
    <cellStyle name="20% - Accent2 9" xfId="29481" hidden="1"/>
    <cellStyle name="20% - Accent2 9" xfId="29594" hidden="1"/>
    <cellStyle name="20% - Accent2 9" xfId="29038" hidden="1"/>
    <cellStyle name="20% - Accent2 9" xfId="29190" hidden="1"/>
    <cellStyle name="20% - Accent2 9" xfId="29921" hidden="1"/>
    <cellStyle name="20% - Accent2 9" xfId="29997" hidden="1"/>
    <cellStyle name="20% - Accent2 9" xfId="30075" hidden="1"/>
    <cellStyle name="20% - Accent2 9" xfId="30170" hidden="1"/>
    <cellStyle name="20% - Accent2 9" xfId="29154" hidden="1"/>
    <cellStyle name="20% - Accent2 9" xfId="29173" hidden="1"/>
    <cellStyle name="20% - Accent2 9" xfId="30453" hidden="1"/>
    <cellStyle name="20% - Accent2 9" xfId="30529" hidden="1"/>
    <cellStyle name="20% - Accent2 9" xfId="30607" hidden="1"/>
    <cellStyle name="20% - Accent2 9" xfId="30790" hidden="1"/>
    <cellStyle name="20% - Accent2 9" xfId="30866" hidden="1"/>
    <cellStyle name="20% - Accent2 9" xfId="30944" hidden="1"/>
    <cellStyle name="20% - Accent2 9" xfId="31127" hidden="1"/>
    <cellStyle name="20% - Accent2 9" xfId="31203" hidden="1"/>
    <cellStyle name="20% - Accent2 9" xfId="31305" hidden="1"/>
    <cellStyle name="20% - Accent2 9" xfId="31379" hidden="1"/>
    <cellStyle name="20% - Accent2 9" xfId="31455" hidden="1"/>
    <cellStyle name="20% - Accent2 9" xfId="31533" hidden="1"/>
    <cellStyle name="20% - Accent2 9" xfId="32118" hidden="1"/>
    <cellStyle name="20% - Accent2 9" xfId="32194" hidden="1"/>
    <cellStyle name="20% - Accent2 9" xfId="32273" hidden="1"/>
    <cellStyle name="20% - Accent2 9" xfId="32386" hidden="1"/>
    <cellStyle name="20% - Accent2 9" xfId="31830" hidden="1"/>
    <cellStyle name="20% - Accent2 9" xfId="31982" hidden="1"/>
    <cellStyle name="20% - Accent2 9" xfId="32713" hidden="1"/>
    <cellStyle name="20% - Accent2 9" xfId="32789" hidden="1"/>
    <cellStyle name="20% - Accent2 9" xfId="32867" hidden="1"/>
    <cellStyle name="20% - Accent2 9" xfId="32962" hidden="1"/>
    <cellStyle name="20% - Accent2 9" xfId="31946" hidden="1"/>
    <cellStyle name="20% - Accent2 9" xfId="31965" hidden="1"/>
    <cellStyle name="20% - Accent2 9" xfId="33245" hidden="1"/>
    <cellStyle name="20% - Accent2 9" xfId="33321" hidden="1"/>
    <cellStyle name="20% - Accent2 9" xfId="33399" hidden="1"/>
    <cellStyle name="20% - Accent2 9" xfId="33582" hidden="1"/>
    <cellStyle name="20% - Accent2 9" xfId="33658" hidden="1"/>
    <cellStyle name="20% - Accent2 9" xfId="33736" hidden="1"/>
    <cellStyle name="20% - Accent2 9" xfId="33919" hidden="1"/>
    <cellStyle name="20% - Accent2 9" xfId="33995" hidden="1"/>
    <cellStyle name="20% - Accent3" xfId="29" builtinId="38" hidden="1" customBuiltin="1"/>
    <cellStyle name="20% - Accent3" xfId="77" builtinId="38" hidden="1" customBuiltin="1"/>
    <cellStyle name="20% - Accent3" xfId="112" builtinId="38" hidden="1" customBuiltin="1"/>
    <cellStyle name="20% - Accent3" xfId="155" builtinId="38" hidden="1" customBuiltin="1"/>
    <cellStyle name="20% - Accent3" xfId="197" builtinId="38" hidden="1" customBuiltin="1"/>
    <cellStyle name="20% - Accent3" xfId="231" builtinId="38" hidden="1" customBuiltin="1"/>
    <cellStyle name="20% - Accent3" xfId="268" builtinId="38" hidden="1" customBuiltin="1"/>
    <cellStyle name="20% - Accent3" xfId="305" builtinId="38" hidden="1" customBuiltin="1"/>
    <cellStyle name="20% - Accent3" xfId="339" builtinId="38" hidden="1" customBuiltin="1"/>
    <cellStyle name="20% - Accent3" xfId="374" builtinId="38" hidden="1" customBuiltin="1"/>
    <cellStyle name="20% - Accent3" xfId="3925" builtinId="38" hidden="1" customBuiltin="1"/>
    <cellStyle name="20% - Accent3" xfId="3959" builtinId="38" hidden="1" customBuiltin="1"/>
    <cellStyle name="20% - Accent3" xfId="3996" builtinId="38" hidden="1" customBuiltin="1"/>
    <cellStyle name="20% - Accent3" xfId="4033" builtinId="38" hidden="1" customBuiltin="1"/>
    <cellStyle name="20% - Accent3" xfId="406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7573" builtinId="38" hidden="1" customBuiltin="1"/>
    <cellStyle name="20% - Accent3" xfId="7587" builtinId="38" hidden="1" customBuiltin="1"/>
    <cellStyle name="20% - Accent3" xfId="8419" builtinId="38" hidden="1" customBuiltin="1"/>
    <cellStyle name="20% - Accent3" xfId="7701"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13993" builtinId="38" hidden="1" customBuiltin="1"/>
    <cellStyle name="20% - Accent3" xfId="14006" builtinId="38" hidden="1" customBuiltin="1"/>
    <cellStyle name="20% - Accent3" xfId="14702" builtinId="38" hidden="1" customBuiltin="1"/>
    <cellStyle name="20% - Accent3" xfId="14089"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16840" builtinId="38" hidden="1" customBuiltin="1"/>
    <cellStyle name="20% - Accent3" xfId="5423" builtinId="38" hidden="1" customBuiltin="1"/>
    <cellStyle name="20% - Accent3" xfId="20449" builtinId="38" hidden="1" customBuiltin="1"/>
    <cellStyle name="20% - Accent3" xfId="14692" builtinId="38" hidden="1" customBuiltin="1"/>
    <cellStyle name="20% - Accent3" xfId="14625" builtinId="38" hidden="1" customBuiltin="1"/>
    <cellStyle name="20% - Accent3" xfId="8196" builtinId="38" hidden="1" customBuiltin="1"/>
    <cellStyle name="20% - Accent3" xfId="5902" builtinId="38" hidden="1" customBuiltin="1"/>
    <cellStyle name="20% - Accent3" xfId="14226" builtinId="38" hidden="1" customBuiltin="1"/>
    <cellStyle name="20% - Accent3" xfId="23651" builtinId="38" hidden="1" customBuiltin="1"/>
    <cellStyle name="20% - Accent3 10" xfId="532" hidden="1"/>
    <cellStyle name="20% - Accent3 10" xfId="856" hidden="1"/>
    <cellStyle name="20% - Accent3 10" xfId="1177" hidden="1"/>
    <cellStyle name="20% - Accent3 10" xfId="1519" hidden="1"/>
    <cellStyle name="20% - Accent3 10" xfId="6746" hidden="1"/>
    <cellStyle name="20% - Accent3 10" xfId="7068" hidden="1"/>
    <cellStyle name="20% - Accent3 10" xfId="7414" hidden="1"/>
    <cellStyle name="20% - Accent3 10" xfId="8273" hidden="1"/>
    <cellStyle name="20% - Accent3 10" xfId="6257" hidden="1"/>
    <cellStyle name="20% - Accent3 10" xfId="5140" hidden="1"/>
    <cellStyle name="20% - Accent3 10" xfId="13185" hidden="1"/>
    <cellStyle name="20% - Accent3 10" xfId="13506" hidden="1"/>
    <cellStyle name="20% - Accent3 10" xfId="13848" hidden="1"/>
    <cellStyle name="20% - Accent3 10" xfId="14579" hidden="1"/>
    <cellStyle name="20% - Accent3 10" xfId="5480" hidden="1"/>
    <cellStyle name="20% - Accent3 10" xfId="5276" hidden="1"/>
    <cellStyle name="20% - Accent3 10" xfId="19267" hidden="1"/>
    <cellStyle name="20% - Accent3 10" xfId="19589" hidden="1"/>
    <cellStyle name="20% - Accent3 10" xfId="19931" hidden="1"/>
    <cellStyle name="20% - Accent3 10" xfId="22520" hidden="1"/>
    <cellStyle name="20% - Accent3 10" xfId="22842" hidden="1"/>
    <cellStyle name="20% - Accent3 10" xfId="23184" hidden="1"/>
    <cellStyle name="20% - Accent3 10" xfId="25687" hidden="1"/>
    <cellStyle name="20% - Accent3 10" xfId="26008" hidden="1"/>
    <cellStyle name="20% - Accent3 10" xfId="28528" hidden="1"/>
    <cellStyle name="20% - Accent3 10" xfId="28602" hidden="1"/>
    <cellStyle name="20% - Accent3 10" xfId="28678" hidden="1"/>
    <cellStyle name="20% - Accent3 10" xfId="28756" hidden="1"/>
    <cellStyle name="20% - Accent3 10" xfId="29341" hidden="1"/>
    <cellStyle name="20% - Accent3 10" xfId="29417" hidden="1"/>
    <cellStyle name="20% - Accent3 10" xfId="29496" hidden="1"/>
    <cellStyle name="20% - Accent3 10" xfId="29591" hidden="1"/>
    <cellStyle name="20% - Accent3 10" xfId="29277" hidden="1"/>
    <cellStyle name="20% - Accent3 10" xfId="29130" hidden="1"/>
    <cellStyle name="20% - Accent3 10" xfId="29936" hidden="1"/>
    <cellStyle name="20% - Accent3 10" xfId="30012" hidden="1"/>
    <cellStyle name="20% - Accent3 10" xfId="30090" hidden="1"/>
    <cellStyle name="20% - Accent3 10" xfId="30169" hidden="1"/>
    <cellStyle name="20% - Accent3 10" xfId="29174" hidden="1"/>
    <cellStyle name="20% - Accent3 10" xfId="29145" hidden="1"/>
    <cellStyle name="20% - Accent3 10" xfId="30468" hidden="1"/>
    <cellStyle name="20% - Accent3 10" xfId="30544" hidden="1"/>
    <cellStyle name="20% - Accent3 10" xfId="30622" hidden="1"/>
    <cellStyle name="20% - Accent3 10" xfId="30805" hidden="1"/>
    <cellStyle name="20% - Accent3 10" xfId="30881" hidden="1"/>
    <cellStyle name="20% - Accent3 10" xfId="30959" hidden="1"/>
    <cellStyle name="20% - Accent3 10" xfId="31142" hidden="1"/>
    <cellStyle name="20% - Accent3 10" xfId="31218" hidden="1"/>
    <cellStyle name="20% - Accent3 10" xfId="31320" hidden="1"/>
    <cellStyle name="20% - Accent3 10" xfId="31394" hidden="1"/>
    <cellStyle name="20% - Accent3 10" xfId="31470" hidden="1"/>
    <cellStyle name="20% - Accent3 10" xfId="31548" hidden="1"/>
    <cellStyle name="20% - Accent3 10" xfId="32133" hidden="1"/>
    <cellStyle name="20% - Accent3 10" xfId="32209" hidden="1"/>
    <cellStyle name="20% - Accent3 10" xfId="32288" hidden="1"/>
    <cellStyle name="20% - Accent3 10" xfId="32383" hidden="1"/>
    <cellStyle name="20% - Accent3 10" xfId="32069" hidden="1"/>
    <cellStyle name="20% - Accent3 10" xfId="31922" hidden="1"/>
    <cellStyle name="20% - Accent3 10" xfId="32728" hidden="1"/>
    <cellStyle name="20% - Accent3 10" xfId="32804" hidden="1"/>
    <cellStyle name="20% - Accent3 10" xfId="32882" hidden="1"/>
    <cellStyle name="20% - Accent3 10" xfId="32961" hidden="1"/>
    <cellStyle name="20% - Accent3 10" xfId="31966" hidden="1"/>
    <cellStyle name="20% - Accent3 10" xfId="31937" hidden="1"/>
    <cellStyle name="20% - Accent3 10" xfId="33260" hidden="1"/>
    <cellStyle name="20% - Accent3 10" xfId="33336" hidden="1"/>
    <cellStyle name="20% - Accent3 10" xfId="33414" hidden="1"/>
    <cellStyle name="20% - Accent3 10" xfId="33597" hidden="1"/>
    <cellStyle name="20% - Accent3 10" xfId="33673" hidden="1"/>
    <cellStyle name="20% - Accent3 10" xfId="33751" hidden="1"/>
    <cellStyle name="20% - Accent3 10" xfId="33934" hidden="1"/>
    <cellStyle name="20% - Accent3 10" xfId="34010" hidden="1"/>
    <cellStyle name="20% - Accent3 11" xfId="568" hidden="1"/>
    <cellStyle name="20% - Accent3 11" xfId="892" hidden="1"/>
    <cellStyle name="20% - Accent3 11" xfId="1213" hidden="1"/>
    <cellStyle name="20% - Accent3 11" xfId="1555" hidden="1"/>
    <cellStyle name="20% - Accent3 11" xfId="6782" hidden="1"/>
    <cellStyle name="20% - Accent3 11" xfId="7104" hidden="1"/>
    <cellStyle name="20% - Accent3 11" xfId="7450" hidden="1"/>
    <cellStyle name="20% - Accent3 11" xfId="7760" hidden="1"/>
    <cellStyle name="20% - Accent3 11" xfId="6048" hidden="1"/>
    <cellStyle name="20% - Accent3 11" xfId="5239" hidden="1"/>
    <cellStyle name="20% - Accent3 11" xfId="13221" hidden="1"/>
    <cellStyle name="20% - Accent3 11" xfId="13542" hidden="1"/>
    <cellStyle name="20% - Accent3 11" xfId="13884" hidden="1"/>
    <cellStyle name="20% - Accent3 11" xfId="14139" hidden="1"/>
    <cellStyle name="20% - Accent3 11" xfId="13045" hidden="1"/>
    <cellStyle name="20% - Accent3 11" xfId="6318" hidden="1"/>
    <cellStyle name="20% - Accent3 11" xfId="19304" hidden="1"/>
    <cellStyle name="20% - Accent3 11" xfId="19625" hidden="1"/>
    <cellStyle name="20% - Accent3 11" xfId="19967" hidden="1"/>
    <cellStyle name="20% - Accent3 11" xfId="22557" hidden="1"/>
    <cellStyle name="20% - Accent3 11" xfId="22878" hidden="1"/>
    <cellStyle name="20% - Accent3 11" xfId="23220" hidden="1"/>
    <cellStyle name="20% - Accent3 11" xfId="25723" hidden="1"/>
    <cellStyle name="20% - Accent3 11" xfId="26044" hidden="1"/>
    <cellStyle name="20% - Accent3 11" xfId="28541" hidden="1"/>
    <cellStyle name="20% - Accent3 11" xfId="28615" hidden="1"/>
    <cellStyle name="20% - Accent3 11" xfId="28691" hidden="1"/>
    <cellStyle name="20% - Accent3 11" xfId="28769" hidden="1"/>
    <cellStyle name="20% - Accent3 11" xfId="29354" hidden="1"/>
    <cellStyle name="20% - Accent3 11" xfId="29430" hidden="1"/>
    <cellStyle name="20% - Accent3 11" xfId="29509" hidden="1"/>
    <cellStyle name="20% - Accent3 11" xfId="29553" hidden="1"/>
    <cellStyle name="20% - Accent3 11" xfId="29251" hidden="1"/>
    <cellStyle name="20% - Accent3 11" xfId="29140" hidden="1"/>
    <cellStyle name="20% - Accent3 11" xfId="29949" hidden="1"/>
    <cellStyle name="20% - Accent3 11" xfId="30025" hidden="1"/>
    <cellStyle name="20% - Accent3 11" xfId="30103" hidden="1"/>
    <cellStyle name="20% - Accent3 11" xfId="30141" hidden="1"/>
    <cellStyle name="20% - Accent3 11" xfId="29915" hidden="1"/>
    <cellStyle name="20% - Accent3 11" xfId="29287" hidden="1"/>
    <cellStyle name="20% - Accent3 11" xfId="30481" hidden="1"/>
    <cellStyle name="20% - Accent3 11" xfId="30557" hidden="1"/>
    <cellStyle name="20% - Accent3 11" xfId="30635" hidden="1"/>
    <cellStyle name="20% - Accent3 11" xfId="30818" hidden="1"/>
    <cellStyle name="20% - Accent3 11" xfId="30894" hidden="1"/>
    <cellStyle name="20% - Accent3 11" xfId="30972" hidden="1"/>
    <cellStyle name="20% - Accent3 11" xfId="31155" hidden="1"/>
    <cellStyle name="20% - Accent3 11" xfId="31231" hidden="1"/>
    <cellStyle name="20% - Accent3 11" xfId="31333" hidden="1"/>
    <cellStyle name="20% - Accent3 11" xfId="31407" hidden="1"/>
    <cellStyle name="20% - Accent3 11" xfId="31483" hidden="1"/>
    <cellStyle name="20% - Accent3 11" xfId="31561" hidden="1"/>
    <cellStyle name="20% - Accent3 11" xfId="32146" hidden="1"/>
    <cellStyle name="20% - Accent3 11" xfId="32222" hidden="1"/>
    <cellStyle name="20% - Accent3 11" xfId="32301" hidden="1"/>
    <cellStyle name="20% - Accent3 11" xfId="32345" hidden="1"/>
    <cellStyle name="20% - Accent3 11" xfId="32043" hidden="1"/>
    <cellStyle name="20% - Accent3 11" xfId="31932" hidden="1"/>
    <cellStyle name="20% - Accent3 11" xfId="32741" hidden="1"/>
    <cellStyle name="20% - Accent3 11" xfId="32817" hidden="1"/>
    <cellStyle name="20% - Accent3 11" xfId="32895" hidden="1"/>
    <cellStyle name="20% - Accent3 11" xfId="32933" hidden="1"/>
    <cellStyle name="20% - Accent3 11" xfId="32707" hidden="1"/>
    <cellStyle name="20% - Accent3 11" xfId="32079" hidden="1"/>
    <cellStyle name="20% - Accent3 11" xfId="33273" hidden="1"/>
    <cellStyle name="20% - Accent3 11" xfId="33349" hidden="1"/>
    <cellStyle name="20% - Accent3 11" xfId="33427" hidden="1"/>
    <cellStyle name="20% - Accent3 11" xfId="33610" hidden="1"/>
    <cellStyle name="20% - Accent3 11" xfId="33686" hidden="1"/>
    <cellStyle name="20% - Accent3 11" xfId="33764" hidden="1"/>
    <cellStyle name="20% - Accent3 11" xfId="33947" hidden="1"/>
    <cellStyle name="20% - Accent3 11" xfId="34023" hidden="1"/>
    <cellStyle name="20% - Accent3 12" xfId="602" hidden="1"/>
    <cellStyle name="20% - Accent3 12" xfId="927" hidden="1"/>
    <cellStyle name="20% - Accent3 12" xfId="1247" hidden="1"/>
    <cellStyle name="20% - Accent3 12" xfId="1589" hidden="1"/>
    <cellStyle name="20% - Accent3 12" xfId="6817" hidden="1"/>
    <cellStyle name="20% - Accent3 12" xfId="7138" hidden="1"/>
    <cellStyle name="20% - Accent3 12" xfId="7484" hidden="1"/>
    <cellStyle name="20% - Accent3 12" xfId="8203" hidden="1"/>
    <cellStyle name="20% - Accent3 12" xfId="6210" hidden="1"/>
    <cellStyle name="20% - Accent3 12" xfId="6071" hidden="1"/>
    <cellStyle name="20% - Accent3 12" xfId="13256" hidden="1"/>
    <cellStyle name="20% - Accent3 12" xfId="13576" hidden="1"/>
    <cellStyle name="20% - Accent3 12" xfId="13918" hidden="1"/>
    <cellStyle name="20% - Accent3 12" xfId="14516" hidden="1"/>
    <cellStyle name="20% - Accent3 12" xfId="5335" hidden="1"/>
    <cellStyle name="20% - Accent3 12" xfId="4181" hidden="1"/>
    <cellStyle name="20% - Accent3 12" xfId="19339" hidden="1"/>
    <cellStyle name="20% - Accent3 12" xfId="19659" hidden="1"/>
    <cellStyle name="20% - Accent3 12" xfId="20001" hidden="1"/>
    <cellStyle name="20% - Accent3 12" xfId="22592" hidden="1"/>
    <cellStyle name="20% - Accent3 12" xfId="22912" hidden="1"/>
    <cellStyle name="20% - Accent3 12" xfId="23254" hidden="1"/>
    <cellStyle name="20% - Accent3 12" xfId="25758" hidden="1"/>
    <cellStyle name="20% - Accent3 12" xfId="26078" hidden="1"/>
    <cellStyle name="20% - Accent3 12" xfId="28554" hidden="1"/>
    <cellStyle name="20% - Accent3 12" xfId="28629" hidden="1"/>
    <cellStyle name="20% - Accent3 12" xfId="28704" hidden="1"/>
    <cellStyle name="20% - Accent3 12" xfId="28782" hidden="1"/>
    <cellStyle name="20% - Accent3 12" xfId="29368" hidden="1"/>
    <cellStyle name="20% - Accent3 12" xfId="29443" hidden="1"/>
    <cellStyle name="20% - Accent3 12" xfId="29522" hidden="1"/>
    <cellStyle name="20% - Accent3 12" xfId="29582" hidden="1"/>
    <cellStyle name="20% - Accent3 12" xfId="29270" hidden="1"/>
    <cellStyle name="20% - Accent3 12" xfId="29253" hidden="1"/>
    <cellStyle name="20% - Accent3 12" xfId="29963" hidden="1"/>
    <cellStyle name="20% - Accent3 12" xfId="30038" hidden="1"/>
    <cellStyle name="20% - Accent3 12" xfId="30116" hidden="1"/>
    <cellStyle name="20% - Accent3 12" xfId="30163" hidden="1"/>
    <cellStyle name="20% - Accent3 12" xfId="29155" hidden="1"/>
    <cellStyle name="20% - Accent3 12" xfId="29023" hidden="1"/>
    <cellStyle name="20% - Accent3 12" xfId="30495" hidden="1"/>
    <cellStyle name="20% - Accent3 12" xfId="30570" hidden="1"/>
    <cellStyle name="20% - Accent3 12" xfId="30648" hidden="1"/>
    <cellStyle name="20% - Accent3 12" xfId="30832" hidden="1"/>
    <cellStyle name="20% - Accent3 12" xfId="30907" hidden="1"/>
    <cellStyle name="20% - Accent3 12" xfId="30985" hidden="1"/>
    <cellStyle name="20% - Accent3 12" xfId="31169" hidden="1"/>
    <cellStyle name="20% - Accent3 12" xfId="31244" hidden="1"/>
    <cellStyle name="20% - Accent3 12" xfId="31346" hidden="1"/>
    <cellStyle name="20% - Accent3 12" xfId="31421" hidden="1"/>
    <cellStyle name="20% - Accent3 12" xfId="31496" hidden="1"/>
    <cellStyle name="20% - Accent3 12" xfId="31574" hidden="1"/>
    <cellStyle name="20% - Accent3 12" xfId="32160" hidden="1"/>
    <cellStyle name="20% - Accent3 12" xfId="32235" hidden="1"/>
    <cellStyle name="20% - Accent3 12" xfId="32314" hidden="1"/>
    <cellStyle name="20% - Accent3 12" xfId="32374" hidden="1"/>
    <cellStyle name="20% - Accent3 12" xfId="32062" hidden="1"/>
    <cellStyle name="20% - Accent3 12" xfId="32045" hidden="1"/>
    <cellStyle name="20% - Accent3 12" xfId="32755" hidden="1"/>
    <cellStyle name="20% - Accent3 12" xfId="32830" hidden="1"/>
    <cellStyle name="20% - Accent3 12" xfId="32908" hidden="1"/>
    <cellStyle name="20% - Accent3 12" xfId="32955" hidden="1"/>
    <cellStyle name="20% - Accent3 12" xfId="31947" hidden="1"/>
    <cellStyle name="20% - Accent3 12" xfId="31815" hidden="1"/>
    <cellStyle name="20% - Accent3 12" xfId="33287" hidden="1"/>
    <cellStyle name="20% - Accent3 12" xfId="33362" hidden="1"/>
    <cellStyle name="20% - Accent3 12" xfId="33440" hidden="1"/>
    <cellStyle name="20% - Accent3 12" xfId="33624" hidden="1"/>
    <cellStyle name="20% - Accent3 12" xfId="33699" hidden="1"/>
    <cellStyle name="20% - Accent3 12" xfId="33777" hidden="1"/>
    <cellStyle name="20% - Accent3 12" xfId="33961" hidden="1"/>
    <cellStyle name="20% - Accent3 12" xfId="34036" hidden="1"/>
    <cellStyle name="20% - Accent3 13" xfId="1624" hidden="1"/>
    <cellStyle name="20% - Accent3 13" xfId="2890" hidden="1"/>
    <cellStyle name="20% - Accent3 13" xfId="9516" hidden="1"/>
    <cellStyle name="20% - Accent3 13" xfId="12029" hidden="1"/>
    <cellStyle name="20% - Accent3 13" xfId="15767" hidden="1"/>
    <cellStyle name="20% - Accent3 13" xfId="18135" hidden="1"/>
    <cellStyle name="20% - Accent3 13" xfId="21404" hidden="1"/>
    <cellStyle name="20% - Accent3 13" xfId="24588" hidden="1"/>
    <cellStyle name="20% - Accent3 13" xfId="28795" hidden="1"/>
    <cellStyle name="20% - Accent3 13" xfId="28910" hidden="1"/>
    <cellStyle name="20% - Accent3 13" xfId="29633" hidden="1"/>
    <cellStyle name="20% - Accent3 13" xfId="29806" hidden="1"/>
    <cellStyle name="20% - Accent3 13" xfId="30199" hidden="1"/>
    <cellStyle name="20% - Accent3 13" xfId="30347" hidden="1"/>
    <cellStyle name="20% - Accent3 13" xfId="30685" hidden="1"/>
    <cellStyle name="20% - Accent3 13" xfId="31022" hidden="1"/>
    <cellStyle name="20% - Accent3 13" xfId="31587" hidden="1"/>
    <cellStyle name="20% - Accent3 13" xfId="31702" hidden="1"/>
    <cellStyle name="20% - Accent3 13" xfId="32425" hidden="1"/>
    <cellStyle name="20% - Accent3 13" xfId="32598" hidden="1"/>
    <cellStyle name="20% - Accent3 13" xfId="32991" hidden="1"/>
    <cellStyle name="20% - Accent3 13" xfId="33139" hidden="1"/>
    <cellStyle name="20% - Accent3 13" xfId="33477" hidden="1"/>
    <cellStyle name="20% - Accent3 13" xfId="33814" hidden="1"/>
    <cellStyle name="20% - Accent3 3 2 3 2" xfId="1707" hidden="1"/>
    <cellStyle name="20% - Accent3 3 2 3 2" xfId="2973" hidden="1"/>
    <cellStyle name="20% - Accent3 3 2 3 2" xfId="9599" hidden="1"/>
    <cellStyle name="20% - Accent3 3 2 3 2" xfId="12112" hidden="1"/>
    <cellStyle name="20% - Accent3 3 2 3 2" xfId="15850" hidden="1"/>
    <cellStyle name="20% - Accent3 3 2 3 2" xfId="18218" hidden="1"/>
    <cellStyle name="20% - Accent3 3 2 3 2" xfId="21487" hidden="1"/>
    <cellStyle name="20% - Accent3 3 2 3 2" xfId="24671" hidden="1"/>
    <cellStyle name="20% - Accent3 3 2 3 2" xfId="28871" hidden="1"/>
    <cellStyle name="20% - Accent3 3 2 3 2" xfId="28986" hidden="1"/>
    <cellStyle name="20% - Accent3 3 2 3 2" xfId="29709" hidden="1"/>
    <cellStyle name="20% - Accent3 3 2 3 2" xfId="29882" hidden="1"/>
    <cellStyle name="20% - Accent3 3 2 3 2" xfId="30275" hidden="1"/>
    <cellStyle name="20% - Accent3 3 2 3 2" xfId="30423" hidden="1"/>
    <cellStyle name="20% - Accent3 3 2 3 2" xfId="30761" hidden="1"/>
    <cellStyle name="20% - Accent3 3 2 3 2" xfId="31098" hidden="1"/>
    <cellStyle name="20% - Accent3 3 2 3 2" xfId="31663" hidden="1"/>
    <cellStyle name="20% - Accent3 3 2 3 2" xfId="31778" hidden="1"/>
    <cellStyle name="20% - Accent3 3 2 3 2" xfId="32501" hidden="1"/>
    <cellStyle name="20% - Accent3 3 2 3 2" xfId="32674" hidden="1"/>
    <cellStyle name="20% - Accent3 3 2 3 2" xfId="33067" hidden="1"/>
    <cellStyle name="20% - Accent3 3 2 3 2" xfId="33215" hidden="1"/>
    <cellStyle name="20% - Accent3 3 2 3 2" xfId="33553" hidden="1"/>
    <cellStyle name="20% - Accent3 3 2 3 2" xfId="33890" hidden="1"/>
    <cellStyle name="20% - Accent3 3 2 4 2" xfId="1662" hidden="1"/>
    <cellStyle name="20% - Accent3 3 2 4 2" xfId="2928" hidden="1"/>
    <cellStyle name="20% - Accent3 3 2 4 2" xfId="9554" hidden="1"/>
    <cellStyle name="20% - Accent3 3 2 4 2" xfId="12067" hidden="1"/>
    <cellStyle name="20% - Accent3 3 2 4 2" xfId="15805" hidden="1"/>
    <cellStyle name="20% - Accent3 3 2 4 2" xfId="18173" hidden="1"/>
    <cellStyle name="20% - Accent3 3 2 4 2" xfId="21442" hidden="1"/>
    <cellStyle name="20% - Accent3 3 2 4 2" xfId="24626" hidden="1"/>
    <cellStyle name="20% - Accent3 3 2 4 2" xfId="28826" hidden="1"/>
    <cellStyle name="20% - Accent3 3 2 4 2" xfId="28941" hidden="1"/>
    <cellStyle name="20% - Accent3 3 2 4 2" xfId="29664" hidden="1"/>
    <cellStyle name="20% - Accent3 3 2 4 2" xfId="29837" hidden="1"/>
    <cellStyle name="20% - Accent3 3 2 4 2" xfId="30230" hidden="1"/>
    <cellStyle name="20% - Accent3 3 2 4 2" xfId="30378" hidden="1"/>
    <cellStyle name="20% - Accent3 3 2 4 2" xfId="30716" hidden="1"/>
    <cellStyle name="20% - Accent3 3 2 4 2" xfId="31053" hidden="1"/>
    <cellStyle name="20% - Accent3 3 2 4 2" xfId="31618" hidden="1"/>
    <cellStyle name="20% - Accent3 3 2 4 2" xfId="31733" hidden="1"/>
    <cellStyle name="20% - Accent3 3 2 4 2" xfId="32456" hidden="1"/>
    <cellStyle name="20% - Accent3 3 2 4 2" xfId="32629" hidden="1"/>
    <cellStyle name="20% - Accent3 3 2 4 2" xfId="33022" hidden="1"/>
    <cellStyle name="20% - Accent3 3 2 4 2" xfId="33170" hidden="1"/>
    <cellStyle name="20% - Accent3 3 2 4 2" xfId="33508" hidden="1"/>
    <cellStyle name="20% - Accent3 3 2 4 2" xfId="33845" hidden="1"/>
    <cellStyle name="20% - Accent3 3 3 3 2" xfId="1661" hidden="1"/>
    <cellStyle name="20% - Accent3 3 3 3 2" xfId="2927" hidden="1"/>
    <cellStyle name="20% - Accent3 3 3 3 2" xfId="9553" hidden="1"/>
    <cellStyle name="20% - Accent3 3 3 3 2" xfId="12066" hidden="1"/>
    <cellStyle name="20% - Accent3 3 3 3 2" xfId="15804" hidden="1"/>
    <cellStyle name="20% - Accent3 3 3 3 2" xfId="18172" hidden="1"/>
    <cellStyle name="20% - Accent3 3 3 3 2" xfId="21441" hidden="1"/>
    <cellStyle name="20% - Accent3 3 3 3 2" xfId="24625" hidden="1"/>
    <cellStyle name="20% - Accent3 3 3 3 2" xfId="28825" hidden="1"/>
    <cellStyle name="20% - Accent3 3 3 3 2" xfId="28940" hidden="1"/>
    <cellStyle name="20% - Accent3 3 3 3 2" xfId="29663" hidden="1"/>
    <cellStyle name="20% - Accent3 3 3 3 2" xfId="29836" hidden="1"/>
    <cellStyle name="20% - Accent3 3 3 3 2" xfId="30229" hidden="1"/>
    <cellStyle name="20% - Accent3 3 3 3 2" xfId="30377" hidden="1"/>
    <cellStyle name="20% - Accent3 3 3 3 2" xfId="30715" hidden="1"/>
    <cellStyle name="20% - Accent3 3 3 3 2" xfId="31052" hidden="1"/>
    <cellStyle name="20% - Accent3 3 3 3 2" xfId="31617" hidden="1"/>
    <cellStyle name="20% - Accent3 3 3 3 2" xfId="31732" hidden="1"/>
    <cellStyle name="20% - Accent3 3 3 3 2" xfId="32455" hidden="1"/>
    <cellStyle name="20% - Accent3 3 3 3 2" xfId="32628" hidden="1"/>
    <cellStyle name="20% - Accent3 3 3 3 2" xfId="33021" hidden="1"/>
    <cellStyle name="20% - Accent3 3 3 3 2" xfId="33169" hidden="1"/>
    <cellStyle name="20% - Accent3 3 3 3 2" xfId="33507" hidden="1"/>
    <cellStyle name="20% - Accent3 3 3 3 2" xfId="33844" hidden="1"/>
    <cellStyle name="20% - Accent3 4 2 3 2" xfId="1708" hidden="1"/>
    <cellStyle name="20% - Accent3 4 2 3 2" xfId="2974" hidden="1"/>
    <cellStyle name="20% - Accent3 4 2 3 2" xfId="9600" hidden="1"/>
    <cellStyle name="20% - Accent3 4 2 3 2" xfId="12113" hidden="1"/>
    <cellStyle name="20% - Accent3 4 2 3 2" xfId="15851" hidden="1"/>
    <cellStyle name="20% - Accent3 4 2 3 2" xfId="18219" hidden="1"/>
    <cellStyle name="20% - Accent3 4 2 3 2" xfId="21488" hidden="1"/>
    <cellStyle name="20% - Accent3 4 2 3 2" xfId="24672" hidden="1"/>
    <cellStyle name="20% - Accent3 4 2 3 2" xfId="28872" hidden="1"/>
    <cellStyle name="20% - Accent3 4 2 3 2" xfId="28987" hidden="1"/>
    <cellStyle name="20% - Accent3 4 2 3 2" xfId="29710" hidden="1"/>
    <cellStyle name="20% - Accent3 4 2 3 2" xfId="29883" hidden="1"/>
    <cellStyle name="20% - Accent3 4 2 3 2" xfId="30276" hidden="1"/>
    <cellStyle name="20% - Accent3 4 2 3 2" xfId="30424" hidden="1"/>
    <cellStyle name="20% - Accent3 4 2 3 2" xfId="30762" hidden="1"/>
    <cellStyle name="20% - Accent3 4 2 3 2" xfId="31099" hidden="1"/>
    <cellStyle name="20% - Accent3 4 2 3 2" xfId="31664" hidden="1"/>
    <cellStyle name="20% - Accent3 4 2 3 2" xfId="31779" hidden="1"/>
    <cellStyle name="20% - Accent3 4 2 3 2" xfId="32502" hidden="1"/>
    <cellStyle name="20% - Accent3 4 2 3 2" xfId="32675" hidden="1"/>
    <cellStyle name="20% - Accent3 4 2 3 2" xfId="33068" hidden="1"/>
    <cellStyle name="20% - Accent3 4 2 3 2" xfId="33216" hidden="1"/>
    <cellStyle name="20% - Accent3 4 2 3 2" xfId="33554" hidden="1"/>
    <cellStyle name="20% - Accent3 4 2 3 2" xfId="33891" hidden="1"/>
    <cellStyle name="20% - Accent3 4 2 4 2" xfId="1664" hidden="1"/>
    <cellStyle name="20% - Accent3 4 2 4 2" xfId="2930" hidden="1"/>
    <cellStyle name="20% - Accent3 4 2 4 2" xfId="9556" hidden="1"/>
    <cellStyle name="20% - Accent3 4 2 4 2" xfId="12069" hidden="1"/>
    <cellStyle name="20% - Accent3 4 2 4 2" xfId="15807" hidden="1"/>
    <cellStyle name="20% - Accent3 4 2 4 2" xfId="18175" hidden="1"/>
    <cellStyle name="20% - Accent3 4 2 4 2" xfId="21444" hidden="1"/>
    <cellStyle name="20% - Accent3 4 2 4 2" xfId="24628" hidden="1"/>
    <cellStyle name="20% - Accent3 4 2 4 2" xfId="28828" hidden="1"/>
    <cellStyle name="20% - Accent3 4 2 4 2" xfId="28943" hidden="1"/>
    <cellStyle name="20% - Accent3 4 2 4 2" xfId="29666" hidden="1"/>
    <cellStyle name="20% - Accent3 4 2 4 2" xfId="29839" hidden="1"/>
    <cellStyle name="20% - Accent3 4 2 4 2" xfId="30232" hidden="1"/>
    <cellStyle name="20% - Accent3 4 2 4 2" xfId="30380" hidden="1"/>
    <cellStyle name="20% - Accent3 4 2 4 2" xfId="30718" hidden="1"/>
    <cellStyle name="20% - Accent3 4 2 4 2" xfId="31055" hidden="1"/>
    <cellStyle name="20% - Accent3 4 2 4 2" xfId="31620" hidden="1"/>
    <cellStyle name="20% - Accent3 4 2 4 2" xfId="31735" hidden="1"/>
    <cellStyle name="20% - Accent3 4 2 4 2" xfId="32458" hidden="1"/>
    <cellStyle name="20% - Accent3 4 2 4 2" xfId="32631" hidden="1"/>
    <cellStyle name="20% - Accent3 4 2 4 2" xfId="33024" hidden="1"/>
    <cellStyle name="20% - Accent3 4 2 4 2" xfId="33172" hidden="1"/>
    <cellStyle name="20% - Accent3 4 2 4 2" xfId="33510" hidden="1"/>
    <cellStyle name="20% - Accent3 4 2 4 2" xfId="33847" hidden="1"/>
    <cellStyle name="20% - Accent3 4 3 3 2" xfId="1663" hidden="1"/>
    <cellStyle name="20% - Accent3 4 3 3 2" xfId="2929" hidden="1"/>
    <cellStyle name="20% - Accent3 4 3 3 2" xfId="9555" hidden="1"/>
    <cellStyle name="20% - Accent3 4 3 3 2" xfId="12068" hidden="1"/>
    <cellStyle name="20% - Accent3 4 3 3 2" xfId="15806" hidden="1"/>
    <cellStyle name="20% - Accent3 4 3 3 2" xfId="18174" hidden="1"/>
    <cellStyle name="20% - Accent3 4 3 3 2" xfId="21443" hidden="1"/>
    <cellStyle name="20% - Accent3 4 3 3 2" xfId="24627" hidden="1"/>
    <cellStyle name="20% - Accent3 4 3 3 2" xfId="28827" hidden="1"/>
    <cellStyle name="20% - Accent3 4 3 3 2" xfId="28942" hidden="1"/>
    <cellStyle name="20% - Accent3 4 3 3 2" xfId="29665" hidden="1"/>
    <cellStyle name="20% - Accent3 4 3 3 2" xfId="29838" hidden="1"/>
    <cellStyle name="20% - Accent3 4 3 3 2" xfId="30231" hidden="1"/>
    <cellStyle name="20% - Accent3 4 3 3 2" xfId="30379" hidden="1"/>
    <cellStyle name="20% - Accent3 4 3 3 2" xfId="30717" hidden="1"/>
    <cellStyle name="20% - Accent3 4 3 3 2" xfId="31054" hidden="1"/>
    <cellStyle name="20% - Accent3 4 3 3 2" xfId="31619" hidden="1"/>
    <cellStyle name="20% - Accent3 4 3 3 2" xfId="31734" hidden="1"/>
    <cellStyle name="20% - Accent3 4 3 3 2" xfId="32457" hidden="1"/>
    <cellStyle name="20% - Accent3 4 3 3 2" xfId="32630" hidden="1"/>
    <cellStyle name="20% - Accent3 4 3 3 2" xfId="33023" hidden="1"/>
    <cellStyle name="20% - Accent3 4 3 3 2" xfId="33171" hidden="1"/>
    <cellStyle name="20% - Accent3 4 3 3 2" xfId="33509" hidden="1"/>
    <cellStyle name="20% - Accent3 4 3 3 2" xfId="33846" hidden="1"/>
    <cellStyle name="20% - Accent3 5 2" xfId="1645" hidden="1"/>
    <cellStyle name="20% - Accent3 5 2" xfId="2911" hidden="1"/>
    <cellStyle name="20% - Accent3 5 2" xfId="9537" hidden="1"/>
    <cellStyle name="20% - Accent3 5 2" xfId="12050" hidden="1"/>
    <cellStyle name="20% - Accent3 5 2" xfId="15788" hidden="1"/>
    <cellStyle name="20% - Accent3 5 2" xfId="18156" hidden="1"/>
    <cellStyle name="20% - Accent3 5 2" xfId="21425" hidden="1"/>
    <cellStyle name="20% - Accent3 5 2" xfId="24609" hidden="1"/>
    <cellStyle name="20% - Accent3 5 2" xfId="28809" hidden="1"/>
    <cellStyle name="20% - Accent3 5 2" xfId="28924" hidden="1"/>
    <cellStyle name="20% - Accent3 5 2" xfId="29647" hidden="1"/>
    <cellStyle name="20% - Accent3 5 2" xfId="29820" hidden="1"/>
    <cellStyle name="20% - Accent3 5 2" xfId="30213" hidden="1"/>
    <cellStyle name="20% - Accent3 5 2" xfId="30361" hidden="1"/>
    <cellStyle name="20% - Accent3 5 2" xfId="30699" hidden="1"/>
    <cellStyle name="20% - Accent3 5 2" xfId="31036" hidden="1"/>
    <cellStyle name="20% - Accent3 5 2" xfId="31601" hidden="1"/>
    <cellStyle name="20% - Accent3 5 2" xfId="31716" hidden="1"/>
    <cellStyle name="20% - Accent3 5 2" xfId="32439" hidden="1"/>
    <cellStyle name="20% - Accent3 5 2" xfId="32612" hidden="1"/>
    <cellStyle name="20% - Accent3 5 2" xfId="33005" hidden="1"/>
    <cellStyle name="20% - Accent3 5 2" xfId="33153" hidden="1"/>
    <cellStyle name="20% - Accent3 5 2" xfId="33491" hidden="1"/>
    <cellStyle name="20% - Accent3 5 2" xfId="33828" hidden="1"/>
    <cellStyle name="20% - Accent3 7" xfId="415" hidden="1"/>
    <cellStyle name="20% - Accent3 7" xfId="622" hidden="1"/>
    <cellStyle name="20% - Accent3 7" xfId="960" hidden="1"/>
    <cellStyle name="20% - Accent3 7" xfId="1302" hidden="1"/>
    <cellStyle name="20% - Accent3 7" xfId="6510" hidden="1"/>
    <cellStyle name="20% - Accent3 7" xfId="6850" hidden="1"/>
    <cellStyle name="20% - Accent3 7" xfId="7193" hidden="1"/>
    <cellStyle name="20% - Accent3 7" xfId="6333" hidden="1"/>
    <cellStyle name="20% - Accent3 7" xfId="7705" hidden="1"/>
    <cellStyle name="20% - Accent3 7" xfId="5302" hidden="1"/>
    <cellStyle name="20% - Accent3 7" xfId="7741" hidden="1"/>
    <cellStyle name="20% - Accent3 7" xfId="13289" hidden="1"/>
    <cellStyle name="20% - Accent3 7" xfId="13631" hidden="1"/>
    <cellStyle name="20% - Accent3 7" xfId="11051" hidden="1"/>
    <cellStyle name="20% - Accent3 7" xfId="14092" hidden="1"/>
    <cellStyle name="20% - Accent3 7" xfId="4832" hidden="1"/>
    <cellStyle name="20% - Accent3 7" xfId="14123" hidden="1"/>
    <cellStyle name="20% - Accent3 7" xfId="19372" hidden="1"/>
    <cellStyle name="20% - Accent3 7" xfId="19714" hidden="1"/>
    <cellStyle name="20% - Accent3 7" xfId="5292" hidden="1"/>
    <cellStyle name="20% - Accent3 7" xfId="22625" hidden="1"/>
    <cellStyle name="20% - Accent3 7" xfId="22967" hidden="1"/>
    <cellStyle name="20% - Accent3 7" xfId="17809" hidden="1"/>
    <cellStyle name="20% - Accent3 7" xfId="25791" hidden="1"/>
    <cellStyle name="20% - Accent3 7" xfId="28486" hidden="1"/>
    <cellStyle name="20% - Accent3 7" xfId="28563" hidden="1"/>
    <cellStyle name="20% - Accent3 7" xfId="28641" hidden="1"/>
    <cellStyle name="20% - Accent3 7" xfId="28719" hidden="1"/>
    <cellStyle name="20% - Accent3 7" xfId="29301" hidden="1"/>
    <cellStyle name="20% - Accent3 7" xfId="29380" hidden="1"/>
    <cellStyle name="20% - Accent3 7" xfId="29458" hidden="1"/>
    <cellStyle name="20% - Accent3 7" xfId="29291" hidden="1"/>
    <cellStyle name="20% - Accent3 7" xfId="29545" hidden="1"/>
    <cellStyle name="20% - Accent3 7" xfId="29153" hidden="1"/>
    <cellStyle name="20% - Accent3 7" xfId="29551" hidden="1"/>
    <cellStyle name="20% - Accent3 7" xfId="29975" hidden="1"/>
    <cellStyle name="20% - Accent3 7" xfId="30053" hidden="1"/>
    <cellStyle name="20% - Accent3 7" xfId="29775" hidden="1"/>
    <cellStyle name="20% - Accent3 7" xfId="30134" hidden="1"/>
    <cellStyle name="20% - Accent3 7" xfId="29089" hidden="1"/>
    <cellStyle name="20% - Accent3 7" xfId="30139" hidden="1"/>
    <cellStyle name="20% - Accent3 7" xfId="30507" hidden="1"/>
    <cellStyle name="20% - Accent3 7" xfId="30585" hidden="1"/>
    <cellStyle name="20% - Accent3 7" xfId="29150" hidden="1"/>
    <cellStyle name="20% - Accent3 7" xfId="30844" hidden="1"/>
    <cellStyle name="20% - Accent3 7" xfId="30922" hidden="1"/>
    <cellStyle name="20% - Accent3 7" xfId="30336" hidden="1"/>
    <cellStyle name="20% - Accent3 7" xfId="31181" hidden="1"/>
    <cellStyle name="20% - Accent3 7" xfId="31278" hidden="1"/>
    <cellStyle name="20% - Accent3 7" xfId="31355" hidden="1"/>
    <cellStyle name="20% - Accent3 7" xfId="31433" hidden="1"/>
    <cellStyle name="20% - Accent3 7" xfId="31511" hidden="1"/>
    <cellStyle name="20% - Accent3 7" xfId="32093" hidden="1"/>
    <cellStyle name="20% - Accent3 7" xfId="32172" hidden="1"/>
    <cellStyle name="20% - Accent3 7" xfId="32250" hidden="1"/>
    <cellStyle name="20% - Accent3 7" xfId="32083" hidden="1"/>
    <cellStyle name="20% - Accent3 7" xfId="32337" hidden="1"/>
    <cellStyle name="20% - Accent3 7" xfId="31945" hidden="1"/>
    <cellStyle name="20% - Accent3 7" xfId="32343" hidden="1"/>
    <cellStyle name="20% - Accent3 7" xfId="32767" hidden="1"/>
    <cellStyle name="20% - Accent3 7" xfId="32845" hidden="1"/>
    <cellStyle name="20% - Accent3 7" xfId="32567" hidden="1"/>
    <cellStyle name="20% - Accent3 7" xfId="32926" hidden="1"/>
    <cellStyle name="20% - Accent3 7" xfId="31881" hidden="1"/>
    <cellStyle name="20% - Accent3 7" xfId="32931" hidden="1"/>
    <cellStyle name="20% - Accent3 7" xfId="33299" hidden="1"/>
    <cellStyle name="20% - Accent3 7" xfId="33377" hidden="1"/>
    <cellStyle name="20% - Accent3 7" xfId="31942" hidden="1"/>
    <cellStyle name="20% - Accent3 7" xfId="33636" hidden="1"/>
    <cellStyle name="20% - Accent3 7" xfId="33714" hidden="1"/>
    <cellStyle name="20% - Accent3 7" xfId="33128" hidden="1"/>
    <cellStyle name="20% - Accent3 7" xfId="33973" hidden="1"/>
    <cellStyle name="20% - Accent3 8" xfId="462" hidden="1"/>
    <cellStyle name="20% - Accent3 8" xfId="661" hidden="1"/>
    <cellStyle name="20% - Accent3 8" xfId="997" hidden="1"/>
    <cellStyle name="20% - Accent3 8" xfId="1339" hidden="1"/>
    <cellStyle name="20% - Accent3 8" xfId="6549" hidden="1"/>
    <cellStyle name="20% - Accent3 8" xfId="6887" hidden="1"/>
    <cellStyle name="20% - Accent3 8" xfId="7231" hidden="1"/>
    <cellStyle name="20% - Accent3 8" xfId="6221" hidden="1"/>
    <cellStyle name="20% - Accent3 8" xfId="7941" hidden="1"/>
    <cellStyle name="20% - Accent3 8" xfId="4117" hidden="1"/>
    <cellStyle name="20% - Accent3 8" xfId="12951" hidden="1"/>
    <cellStyle name="20% - Accent3 8" xfId="13326" hidden="1"/>
    <cellStyle name="20% - Accent3 8" xfId="13668" hidden="1"/>
    <cellStyle name="20% - Accent3 8" xfId="7683" hidden="1"/>
    <cellStyle name="20% - Accent3 8" xfId="14287" hidden="1"/>
    <cellStyle name="20% - Accent3 8" xfId="6328" hidden="1"/>
    <cellStyle name="20% - Accent3 8" xfId="19038" hidden="1"/>
    <cellStyle name="20% - Accent3 8" xfId="19409" hidden="1"/>
    <cellStyle name="20% - Accent3 8" xfId="19751" hidden="1"/>
    <cellStyle name="20% - Accent3 8" xfId="22293" hidden="1"/>
    <cellStyle name="20% - Accent3 8" xfId="22662" hidden="1"/>
    <cellStyle name="20% - Accent3 8" xfId="23004" hidden="1"/>
    <cellStyle name="20% - Accent3 8" xfId="25463" hidden="1"/>
    <cellStyle name="20% - Accent3 8" xfId="25828" hidden="1"/>
    <cellStyle name="20% - Accent3 8" xfId="28502" hidden="1"/>
    <cellStyle name="20% - Accent3 8" xfId="28569" hidden="1"/>
    <cellStyle name="20% - Accent3 8" xfId="28647" hidden="1"/>
    <cellStyle name="20% - Accent3 8" xfId="28725" hidden="1"/>
    <cellStyle name="20% - Accent3 8" xfId="29307" hidden="1"/>
    <cellStyle name="20% - Accent3 8" xfId="29386" hidden="1"/>
    <cellStyle name="20% - Accent3 8" xfId="29465" hidden="1"/>
    <cellStyle name="20% - Accent3 8" xfId="29272" hidden="1"/>
    <cellStyle name="20% - Accent3 8" xfId="29569" hidden="1"/>
    <cellStyle name="20% - Accent3 8" xfId="29010" hidden="1"/>
    <cellStyle name="20% - Accent3 8" xfId="29913" hidden="1"/>
    <cellStyle name="20% - Accent3 8" xfId="29981" hidden="1"/>
    <cellStyle name="20% - Accent3 8" xfId="30059" hidden="1"/>
    <cellStyle name="20% - Accent3 8" xfId="29542" hidden="1"/>
    <cellStyle name="20% - Accent3 8" xfId="30153" hidden="1"/>
    <cellStyle name="20% - Accent3 8" xfId="29289" hidden="1"/>
    <cellStyle name="20% - Accent3 8" xfId="30446" hidden="1"/>
    <cellStyle name="20% - Accent3 8" xfId="30513" hidden="1"/>
    <cellStyle name="20% - Accent3 8" xfId="30591" hidden="1"/>
    <cellStyle name="20% - Accent3 8" xfId="30783" hidden="1"/>
    <cellStyle name="20% - Accent3 8" xfId="30850" hidden="1"/>
    <cellStyle name="20% - Accent3 8" xfId="30928" hidden="1"/>
    <cellStyle name="20% - Accent3 8" xfId="31120" hidden="1"/>
    <cellStyle name="20% - Accent3 8" xfId="31187" hidden="1"/>
    <cellStyle name="20% - Accent3 8" xfId="31294" hidden="1"/>
    <cellStyle name="20% - Accent3 8" xfId="31361" hidden="1"/>
    <cellStyle name="20% - Accent3 8" xfId="31439" hidden="1"/>
    <cellStyle name="20% - Accent3 8" xfId="31517" hidden="1"/>
    <cellStyle name="20% - Accent3 8" xfId="32099" hidden="1"/>
    <cellStyle name="20% - Accent3 8" xfId="32178" hidden="1"/>
    <cellStyle name="20% - Accent3 8" xfId="32257" hidden="1"/>
    <cellStyle name="20% - Accent3 8" xfId="32064" hidden="1"/>
    <cellStyle name="20% - Accent3 8" xfId="32361" hidden="1"/>
    <cellStyle name="20% - Accent3 8" xfId="31802" hidden="1"/>
    <cellStyle name="20% - Accent3 8" xfId="32705" hidden="1"/>
    <cellStyle name="20% - Accent3 8" xfId="32773" hidden="1"/>
    <cellStyle name="20% - Accent3 8" xfId="32851" hidden="1"/>
    <cellStyle name="20% - Accent3 8" xfId="32334" hidden="1"/>
    <cellStyle name="20% - Accent3 8" xfId="32945" hidden="1"/>
    <cellStyle name="20% - Accent3 8" xfId="32081" hidden="1"/>
    <cellStyle name="20% - Accent3 8" xfId="33238" hidden="1"/>
    <cellStyle name="20% - Accent3 8" xfId="33305" hidden="1"/>
    <cellStyle name="20% - Accent3 8" xfId="33383" hidden="1"/>
    <cellStyle name="20% - Accent3 8" xfId="33575" hidden="1"/>
    <cellStyle name="20% - Accent3 8" xfId="33642" hidden="1"/>
    <cellStyle name="20% - Accent3 8" xfId="33720" hidden="1"/>
    <cellStyle name="20% - Accent3 8" xfId="33912" hidden="1"/>
    <cellStyle name="20% - Accent3 8" xfId="33979" hidden="1"/>
    <cellStyle name="20% - Accent3 9" xfId="496" hidden="1"/>
    <cellStyle name="20% - Accent3 9" xfId="818" hidden="1"/>
    <cellStyle name="20% - Accent3 9" xfId="1142" hidden="1"/>
    <cellStyle name="20% - Accent3 9" xfId="1484" hidden="1"/>
    <cellStyle name="20% - Accent3 9" xfId="6708" hidden="1"/>
    <cellStyle name="20% - Accent3 9" xfId="7033" hidden="1"/>
    <cellStyle name="20% - Accent3 9" xfId="7378" hidden="1"/>
    <cellStyle name="20% - Accent3 9" xfId="10695" hidden="1"/>
    <cellStyle name="20% - Accent3 9" xfId="5106" hidden="1"/>
    <cellStyle name="20% - Accent3 9" xfId="4154" hidden="1"/>
    <cellStyle name="20% - Accent3 9" xfId="13147" hidden="1"/>
    <cellStyle name="20% - Accent3 9" xfId="13471" hidden="1"/>
    <cellStyle name="20% - Accent3 9" xfId="13813" hidden="1"/>
    <cellStyle name="20% - Accent3 9" xfId="16905" hidden="1"/>
    <cellStyle name="20% - Accent3 9" xfId="5354" hidden="1"/>
    <cellStyle name="20% - Accent3 9" xfId="6184" hidden="1"/>
    <cellStyle name="20% - Accent3 9" xfId="19228" hidden="1"/>
    <cellStyle name="20% - Accent3 9" xfId="19554" hidden="1"/>
    <cellStyle name="20% - Accent3 9" xfId="19896" hidden="1"/>
    <cellStyle name="20% - Accent3 9" xfId="22481" hidden="1"/>
    <cellStyle name="20% - Accent3 9" xfId="22807" hidden="1"/>
    <cellStyle name="20% - Accent3 9" xfId="23149" hidden="1"/>
    <cellStyle name="20% - Accent3 9" xfId="25649" hidden="1"/>
    <cellStyle name="20% - Accent3 9" xfId="25973" hidden="1"/>
    <cellStyle name="20% - Accent3 9" xfId="28515" hidden="1"/>
    <cellStyle name="20% - Accent3 9" xfId="28589" hidden="1"/>
    <cellStyle name="20% - Accent3 9" xfId="28665" hidden="1"/>
    <cellStyle name="20% - Accent3 9" xfId="28743" hidden="1"/>
    <cellStyle name="20% - Accent3 9" xfId="29328" hidden="1"/>
    <cellStyle name="20% - Accent3 9" xfId="29404" hidden="1"/>
    <cellStyle name="20% - Accent3 9" xfId="29483" hidden="1"/>
    <cellStyle name="20% - Accent3 9" xfId="29741" hidden="1"/>
    <cellStyle name="20% - Accent3 9" xfId="29125" hidden="1"/>
    <cellStyle name="20% - Accent3 9" xfId="29017" hidden="1"/>
    <cellStyle name="20% - Accent3 9" xfId="29923" hidden="1"/>
    <cellStyle name="20% - Accent3 9" xfId="29999" hidden="1"/>
    <cellStyle name="20% - Accent3 9" xfId="30077" hidden="1"/>
    <cellStyle name="20% - Accent3 9" xfId="30301" hidden="1"/>
    <cellStyle name="20% - Accent3 9" xfId="29156" hidden="1"/>
    <cellStyle name="20% - Accent3 9" xfId="29263" hidden="1"/>
    <cellStyle name="20% - Accent3 9" xfId="30455" hidden="1"/>
    <cellStyle name="20% - Accent3 9" xfId="30531" hidden="1"/>
    <cellStyle name="20% - Accent3 9" xfId="30609" hidden="1"/>
    <cellStyle name="20% - Accent3 9" xfId="30792" hidden="1"/>
    <cellStyle name="20% - Accent3 9" xfId="30868" hidden="1"/>
    <cellStyle name="20% - Accent3 9" xfId="30946" hidden="1"/>
    <cellStyle name="20% - Accent3 9" xfId="31129" hidden="1"/>
    <cellStyle name="20% - Accent3 9" xfId="31205" hidden="1"/>
    <cellStyle name="20% - Accent3 9" xfId="31307" hidden="1"/>
    <cellStyle name="20% - Accent3 9" xfId="31381" hidden="1"/>
    <cellStyle name="20% - Accent3 9" xfId="31457" hidden="1"/>
    <cellStyle name="20% - Accent3 9" xfId="31535" hidden="1"/>
    <cellStyle name="20% - Accent3 9" xfId="32120" hidden="1"/>
    <cellStyle name="20% - Accent3 9" xfId="32196" hidden="1"/>
    <cellStyle name="20% - Accent3 9" xfId="32275" hidden="1"/>
    <cellStyle name="20% - Accent3 9" xfId="32533" hidden="1"/>
    <cellStyle name="20% - Accent3 9" xfId="31917" hidden="1"/>
    <cellStyle name="20% - Accent3 9" xfId="31809" hidden="1"/>
    <cellStyle name="20% - Accent3 9" xfId="32715" hidden="1"/>
    <cellStyle name="20% - Accent3 9" xfId="32791" hidden="1"/>
    <cellStyle name="20% - Accent3 9" xfId="32869" hidden="1"/>
    <cellStyle name="20% - Accent3 9" xfId="33093" hidden="1"/>
    <cellStyle name="20% - Accent3 9" xfId="31948" hidden="1"/>
    <cellStyle name="20% - Accent3 9" xfId="32055" hidden="1"/>
    <cellStyle name="20% - Accent3 9" xfId="33247" hidden="1"/>
    <cellStyle name="20% - Accent3 9" xfId="33323" hidden="1"/>
    <cellStyle name="20% - Accent3 9" xfId="33401" hidden="1"/>
    <cellStyle name="20% - Accent3 9" xfId="33584" hidden="1"/>
    <cellStyle name="20% - Accent3 9" xfId="33660" hidden="1"/>
    <cellStyle name="20% - Accent3 9" xfId="33738" hidden="1"/>
    <cellStyle name="20% - Accent3 9" xfId="33921" hidden="1"/>
    <cellStyle name="20% - Accent3 9" xfId="33997" hidden="1"/>
    <cellStyle name="20% - Accent4" xfId="33" builtinId="42" hidden="1" customBuiltin="1"/>
    <cellStyle name="20% - Accent4" xfId="81" builtinId="42" hidden="1" customBuiltin="1"/>
    <cellStyle name="20% - Accent4" xfId="116" builtinId="42" hidden="1" customBuiltin="1"/>
    <cellStyle name="20% - Accent4" xfId="159" builtinId="42" hidden="1" customBuiltin="1"/>
    <cellStyle name="20% - Accent4" xfId="201" builtinId="42" hidden="1" customBuiltin="1"/>
    <cellStyle name="20% - Accent4" xfId="235" builtinId="42" hidden="1" customBuiltin="1"/>
    <cellStyle name="20% - Accent4" xfId="272" builtinId="42" hidden="1" customBuiltin="1"/>
    <cellStyle name="20% - Accent4" xfId="309" builtinId="42" hidden="1" customBuiltin="1"/>
    <cellStyle name="20% - Accent4" xfId="343" builtinId="42" hidden="1" customBuiltin="1"/>
    <cellStyle name="20% - Accent4" xfId="378" builtinId="42" hidden="1" customBuiltin="1"/>
    <cellStyle name="20% - Accent4" xfId="392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4269" builtinId="42" hidden="1" customBuiltin="1"/>
    <cellStyle name="20% - Accent4" xfId="7917" builtinId="42" hidden="1" customBuiltin="1"/>
    <cellStyle name="20% - Accent4" xfId="8098" builtinId="42" hidden="1" customBuiltin="1"/>
    <cellStyle name="20% - Accent4" xfId="5431" builtinId="42" hidden="1" customBuiltin="1"/>
    <cellStyle name="20% - Accent4" xfId="7598" builtinId="42" hidden="1" customBuiltin="1"/>
    <cellStyle name="20% - Accent4" xfId="5190" builtinId="42" hidden="1" customBuiltin="1"/>
    <cellStyle name="20% - Accent4" xfId="5162" builtinId="42" hidden="1" customBuiltin="1"/>
    <cellStyle name="20% - Accent4" xfId="4786" builtinId="42" hidden="1" customBuiltin="1"/>
    <cellStyle name="20% - Accent4" xfId="5553" builtinId="42" hidden="1" customBuiltin="1"/>
    <cellStyle name="20% - Accent4" xfId="5548" builtinId="42" hidden="1" customBuiltin="1"/>
    <cellStyle name="20% - Accent4" xfId="5977" builtinId="42" hidden="1" customBuiltin="1"/>
    <cellStyle name="20% - Accent4" xfId="5873" builtinId="42" hidden="1" customBuiltin="1"/>
    <cellStyle name="20% - Accent4" xfId="5221" builtinId="42" hidden="1" customBuiltin="1"/>
    <cellStyle name="20% - Accent4" xfId="14265" builtinId="42" hidden="1" customBuiltin="1"/>
    <cellStyle name="20% - Accent4" xfId="14433" builtinId="42" hidden="1" customBuiltin="1"/>
    <cellStyle name="20% - Accent4" xfId="10640" builtinId="42" hidden="1" customBuiltin="1"/>
    <cellStyle name="20% - Accent4" xfId="14012" builtinId="42" hidden="1" customBuiltin="1"/>
    <cellStyle name="20% - Accent4" xfId="4457" builtinId="42" hidden="1" customBuiltin="1"/>
    <cellStyle name="20% - Accent4" xfId="6249" builtinId="42" hidden="1" customBuiltin="1"/>
    <cellStyle name="20% - Accent4" xfId="7648" builtinId="42" hidden="1" customBuiltin="1"/>
    <cellStyle name="20% - Accent4" xfId="10251" builtinId="42" hidden="1" customBuiltin="1"/>
    <cellStyle name="20% - Accent4" xfId="5771" builtinId="42" hidden="1" customBuiltin="1"/>
    <cellStyle name="20% - Accent4" xfId="5091" builtinId="42" hidden="1" customBuiltin="1"/>
    <cellStyle name="20% - Accent4" xfId="6027" builtinId="42" hidden="1" customBuiltin="1"/>
    <cellStyle name="20% - Accent4" xfId="8009" builtinId="42" hidden="1" customBuiltin="1"/>
    <cellStyle name="20% - Accent4" xfId="5035" builtinId="42" hidden="1" customBuiltin="1"/>
    <cellStyle name="20% - Accent4" xfId="20127" builtinId="42" hidden="1" customBuiltin="1"/>
    <cellStyle name="20% - Accent4" xfId="10732"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23337" builtinId="42" hidden="1" customBuiltin="1"/>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10" xfId="536" hidden="1"/>
    <cellStyle name="20% - Accent4 10" xfId="860" hidden="1"/>
    <cellStyle name="20% - Accent4 10" xfId="1181" hidden="1"/>
    <cellStyle name="20% - Accent4 10" xfId="1523" hidden="1"/>
    <cellStyle name="20% - Accent4 10" xfId="6750" hidden="1"/>
    <cellStyle name="20% - Accent4 10" xfId="7072" hidden="1"/>
    <cellStyle name="20% - Accent4 10" xfId="7418" hidden="1"/>
    <cellStyle name="20% - Accent4 10" xfId="4801" hidden="1"/>
    <cellStyle name="20% - Accent4 10" xfId="4813" hidden="1"/>
    <cellStyle name="20% - Accent4 10" xfId="5485" hidden="1"/>
    <cellStyle name="20% - Accent4 10" xfId="13189" hidden="1"/>
    <cellStyle name="20% - Accent4 10" xfId="13510" hidden="1"/>
    <cellStyle name="20% - Accent4 10" xfId="13852" hidden="1"/>
    <cellStyle name="20% - Accent4 10" xfId="10814" hidden="1"/>
    <cellStyle name="20% - Accent4 10" xfId="6017" hidden="1"/>
    <cellStyle name="20% - Accent4 10" xfId="7640" hidden="1"/>
    <cellStyle name="20% - Accent4 10" xfId="19271" hidden="1"/>
    <cellStyle name="20% - Accent4 10" xfId="19593" hidden="1"/>
    <cellStyle name="20% - Accent4 10" xfId="19935" hidden="1"/>
    <cellStyle name="20% - Accent4 10" xfId="22524" hidden="1"/>
    <cellStyle name="20% - Accent4 10" xfId="22846" hidden="1"/>
    <cellStyle name="20% - Accent4 10" xfId="23188" hidden="1"/>
    <cellStyle name="20% - Accent4 10" xfId="25691" hidden="1"/>
    <cellStyle name="20% - Accent4 10" xfId="26012" hidden="1"/>
    <cellStyle name="20% - Accent4 10" xfId="28530" hidden="1"/>
    <cellStyle name="20% - Accent4 10" xfId="28604" hidden="1"/>
    <cellStyle name="20% - Accent4 10" xfId="28680" hidden="1"/>
    <cellStyle name="20% - Accent4 10" xfId="28758" hidden="1"/>
    <cellStyle name="20% - Accent4 10" xfId="29343" hidden="1"/>
    <cellStyle name="20% - Accent4 10" xfId="29419" hidden="1"/>
    <cellStyle name="20% - Accent4 10" xfId="29498" hidden="1"/>
    <cellStyle name="20% - Accent4 10" xfId="29084" hidden="1"/>
    <cellStyle name="20% - Accent4 10" xfId="29085" hidden="1"/>
    <cellStyle name="20% - Accent4 10" xfId="29176" hidden="1"/>
    <cellStyle name="20% - Accent4 10" xfId="29938" hidden="1"/>
    <cellStyle name="20% - Accent4 10" xfId="30014" hidden="1"/>
    <cellStyle name="20% - Accent4 10" xfId="30092" hidden="1"/>
    <cellStyle name="20% - Accent4 10" xfId="29766" hidden="1"/>
    <cellStyle name="20% - Accent4 10" xfId="29245" hidden="1"/>
    <cellStyle name="20% - Accent4 10" xfId="29539" hidden="1"/>
    <cellStyle name="20% - Accent4 10" xfId="30470" hidden="1"/>
    <cellStyle name="20% - Accent4 10" xfId="30546" hidden="1"/>
    <cellStyle name="20% - Accent4 10" xfId="30624" hidden="1"/>
    <cellStyle name="20% - Accent4 10" xfId="30807" hidden="1"/>
    <cellStyle name="20% - Accent4 10" xfId="30883" hidden="1"/>
    <cellStyle name="20% - Accent4 10" xfId="30961" hidden="1"/>
    <cellStyle name="20% - Accent4 10" xfId="31144" hidden="1"/>
    <cellStyle name="20% - Accent4 10" xfId="31220" hidden="1"/>
    <cellStyle name="20% - Accent4 10" xfId="31322" hidden="1"/>
    <cellStyle name="20% - Accent4 10" xfId="31396" hidden="1"/>
    <cellStyle name="20% - Accent4 10" xfId="31472" hidden="1"/>
    <cellStyle name="20% - Accent4 10" xfId="31550" hidden="1"/>
    <cellStyle name="20% - Accent4 10" xfId="32135" hidden="1"/>
    <cellStyle name="20% - Accent4 10" xfId="32211" hidden="1"/>
    <cellStyle name="20% - Accent4 10" xfId="32290" hidden="1"/>
    <cellStyle name="20% - Accent4 10" xfId="31876" hidden="1"/>
    <cellStyle name="20% - Accent4 10" xfId="31877" hidden="1"/>
    <cellStyle name="20% - Accent4 10" xfId="31968" hidden="1"/>
    <cellStyle name="20% - Accent4 10" xfId="32730" hidden="1"/>
    <cellStyle name="20% - Accent4 10" xfId="32806" hidden="1"/>
    <cellStyle name="20% - Accent4 10" xfId="32884" hidden="1"/>
    <cellStyle name="20% - Accent4 10" xfId="32558" hidden="1"/>
    <cellStyle name="20% - Accent4 10" xfId="32037" hidden="1"/>
    <cellStyle name="20% - Accent4 10" xfId="32331" hidden="1"/>
    <cellStyle name="20% - Accent4 10" xfId="33262" hidden="1"/>
    <cellStyle name="20% - Accent4 10" xfId="33338" hidden="1"/>
    <cellStyle name="20% - Accent4 10" xfId="33416" hidden="1"/>
    <cellStyle name="20% - Accent4 10" xfId="33599" hidden="1"/>
    <cellStyle name="20% - Accent4 10" xfId="33675" hidden="1"/>
    <cellStyle name="20% - Accent4 10" xfId="33753" hidden="1"/>
    <cellStyle name="20% - Accent4 10" xfId="33936" hidden="1"/>
    <cellStyle name="20% - Accent4 10" xfId="34012" hidden="1"/>
    <cellStyle name="20% - Accent4 11" xfId="572" hidden="1"/>
    <cellStyle name="20% - Accent4 11" xfId="896" hidden="1"/>
    <cellStyle name="20% - Accent4 11" xfId="1217" hidden="1"/>
    <cellStyle name="20% - Accent4 11" xfId="1559" hidden="1"/>
    <cellStyle name="20% - Accent4 11" xfId="6786" hidden="1"/>
    <cellStyle name="20% - Accent4 11" xfId="7108" hidden="1"/>
    <cellStyle name="20% - Accent4 11" xfId="7454" hidden="1"/>
    <cellStyle name="20% - Accent4 11" xfId="10664" hidden="1"/>
    <cellStyle name="20% - Accent4 11" xfId="5997" hidden="1"/>
    <cellStyle name="20% - Accent4 11" xfId="5139" hidden="1"/>
    <cellStyle name="20% - Accent4 11" xfId="13225" hidden="1"/>
    <cellStyle name="20% - Accent4 11" xfId="13546" hidden="1"/>
    <cellStyle name="20% - Accent4 11" xfId="13888" hidden="1"/>
    <cellStyle name="20% - Accent4 11" xfId="16880" hidden="1"/>
    <cellStyle name="20% - Accent4 11" xfId="11749" hidden="1"/>
    <cellStyle name="20% - Accent4 11" xfId="5659" hidden="1"/>
    <cellStyle name="20% - Accent4 11" xfId="19308" hidden="1"/>
    <cellStyle name="20% - Accent4 11" xfId="19629" hidden="1"/>
    <cellStyle name="20% - Accent4 11" xfId="19971" hidden="1"/>
    <cellStyle name="20% - Accent4 11" xfId="22561" hidden="1"/>
    <cellStyle name="20% - Accent4 11" xfId="22882" hidden="1"/>
    <cellStyle name="20% - Accent4 11" xfId="23224" hidden="1"/>
    <cellStyle name="20% - Accent4 11" xfId="25727" hidden="1"/>
    <cellStyle name="20% - Accent4 11" xfId="26048" hidden="1"/>
    <cellStyle name="20% - Accent4 11" xfId="28543" hidden="1"/>
    <cellStyle name="20% - Accent4 11" xfId="28617" hidden="1"/>
    <cellStyle name="20% - Accent4 11" xfId="28693" hidden="1"/>
    <cellStyle name="20% - Accent4 11" xfId="28771" hidden="1"/>
    <cellStyle name="20% - Accent4 11" xfId="29356" hidden="1"/>
    <cellStyle name="20% - Accent4 11" xfId="29432" hidden="1"/>
    <cellStyle name="20% - Accent4 11" xfId="29511" hidden="1"/>
    <cellStyle name="20% - Accent4 11" xfId="29737" hidden="1"/>
    <cellStyle name="20% - Accent4 11" xfId="29241" hidden="1"/>
    <cellStyle name="20% - Accent4 11" xfId="29129" hidden="1"/>
    <cellStyle name="20% - Accent4 11" xfId="29951" hidden="1"/>
    <cellStyle name="20% - Accent4 11" xfId="30027" hidden="1"/>
    <cellStyle name="20% - Accent4 11" xfId="30105" hidden="1"/>
    <cellStyle name="20% - Accent4 11" xfId="30300" hidden="1"/>
    <cellStyle name="20% - Accent4 11" xfId="29796" hidden="1"/>
    <cellStyle name="20% - Accent4 11" xfId="29202" hidden="1"/>
    <cellStyle name="20% - Accent4 11" xfId="30483" hidden="1"/>
    <cellStyle name="20% - Accent4 11" xfId="30559" hidden="1"/>
    <cellStyle name="20% - Accent4 11" xfId="30637" hidden="1"/>
    <cellStyle name="20% - Accent4 11" xfId="30820" hidden="1"/>
    <cellStyle name="20% - Accent4 11" xfId="30896" hidden="1"/>
    <cellStyle name="20% - Accent4 11" xfId="30974" hidden="1"/>
    <cellStyle name="20% - Accent4 11" xfId="31157" hidden="1"/>
    <cellStyle name="20% - Accent4 11" xfId="31233" hidden="1"/>
    <cellStyle name="20% - Accent4 11" xfId="31335" hidden="1"/>
    <cellStyle name="20% - Accent4 11" xfId="31409" hidden="1"/>
    <cellStyle name="20% - Accent4 11" xfId="31485" hidden="1"/>
    <cellStyle name="20% - Accent4 11" xfId="31563" hidden="1"/>
    <cellStyle name="20% - Accent4 11" xfId="32148" hidden="1"/>
    <cellStyle name="20% - Accent4 11" xfId="32224" hidden="1"/>
    <cellStyle name="20% - Accent4 11" xfId="32303" hidden="1"/>
    <cellStyle name="20% - Accent4 11" xfId="32529" hidden="1"/>
    <cellStyle name="20% - Accent4 11" xfId="32033" hidden="1"/>
    <cellStyle name="20% - Accent4 11" xfId="31921" hidden="1"/>
    <cellStyle name="20% - Accent4 11" xfId="32743" hidden="1"/>
    <cellStyle name="20% - Accent4 11" xfId="32819" hidden="1"/>
    <cellStyle name="20% - Accent4 11" xfId="32897" hidden="1"/>
    <cellStyle name="20% - Accent4 11" xfId="33092" hidden="1"/>
    <cellStyle name="20% - Accent4 11" xfId="32588" hidden="1"/>
    <cellStyle name="20% - Accent4 11" xfId="31994" hidden="1"/>
    <cellStyle name="20% - Accent4 11" xfId="33275" hidden="1"/>
    <cellStyle name="20% - Accent4 11" xfId="33351" hidden="1"/>
    <cellStyle name="20% - Accent4 11" xfId="33429" hidden="1"/>
    <cellStyle name="20% - Accent4 11" xfId="33612" hidden="1"/>
    <cellStyle name="20% - Accent4 11" xfId="33688" hidden="1"/>
    <cellStyle name="20% - Accent4 11" xfId="33766" hidden="1"/>
    <cellStyle name="20% - Accent4 11" xfId="33949" hidden="1"/>
    <cellStyle name="20% - Accent4 11" xfId="34025" hidden="1"/>
    <cellStyle name="20% - Accent4 12" xfId="606" hidden="1"/>
    <cellStyle name="20% - Accent4 12" xfId="931" hidden="1"/>
    <cellStyle name="20% - Accent4 12" xfId="1251" hidden="1"/>
    <cellStyle name="20% - Accent4 12" xfId="1593" hidden="1"/>
    <cellStyle name="20% - Accent4 12" xfId="6821" hidden="1"/>
    <cellStyle name="20% - Accent4 12" xfId="7142" hidden="1"/>
    <cellStyle name="20% - Accent4 12" xfId="7488" hidden="1"/>
    <cellStyle name="20% - Accent4 12" xfId="4822" hidden="1"/>
    <cellStyle name="20% - Accent4 12" xfId="6149" hidden="1"/>
    <cellStyle name="20% - Accent4 12" xfId="5775" hidden="1"/>
    <cellStyle name="20% - Accent4 12" xfId="13260" hidden="1"/>
    <cellStyle name="20% - Accent4 12" xfId="13580" hidden="1"/>
    <cellStyle name="20% - Accent4 12" xfId="13922" hidden="1"/>
    <cellStyle name="20% - Accent4 12" xfId="8393" hidden="1"/>
    <cellStyle name="20% - Accent4 12" xfId="4851" hidden="1"/>
    <cellStyle name="20% - Accent4 12" xfId="8217" hidden="1"/>
    <cellStyle name="20% - Accent4 12" xfId="19343" hidden="1"/>
    <cellStyle name="20% - Accent4 12" xfId="19663" hidden="1"/>
    <cellStyle name="20% - Accent4 12" xfId="20005" hidden="1"/>
    <cellStyle name="20% - Accent4 12" xfId="22596" hidden="1"/>
    <cellStyle name="20% - Accent4 12" xfId="22916" hidden="1"/>
    <cellStyle name="20% - Accent4 12" xfId="23258" hidden="1"/>
    <cellStyle name="20% - Accent4 12" xfId="25762" hidden="1"/>
    <cellStyle name="20% - Accent4 12" xfId="26082" hidden="1"/>
    <cellStyle name="20% - Accent4 12" xfId="28556" hidden="1"/>
    <cellStyle name="20% - Accent4 12" xfId="28631" hidden="1"/>
    <cellStyle name="20% - Accent4 12" xfId="28706" hidden="1"/>
    <cellStyle name="20% - Accent4 12" xfId="28784" hidden="1"/>
    <cellStyle name="20% - Accent4 12" xfId="29370" hidden="1"/>
    <cellStyle name="20% - Accent4 12" xfId="29445" hidden="1"/>
    <cellStyle name="20% - Accent4 12" xfId="29524" hidden="1"/>
    <cellStyle name="20% - Accent4 12" xfId="29086" hidden="1"/>
    <cellStyle name="20% - Accent4 12" xfId="29260" hidden="1"/>
    <cellStyle name="20% - Accent4 12" xfId="29216" hidden="1"/>
    <cellStyle name="20% - Accent4 12" xfId="29965" hidden="1"/>
    <cellStyle name="20% - Accent4 12" xfId="30040" hidden="1"/>
    <cellStyle name="20% - Accent4 12" xfId="30118" hidden="1"/>
    <cellStyle name="20% - Accent4 12" xfId="29601" hidden="1"/>
    <cellStyle name="20% - Accent4 12" xfId="29091" hidden="1"/>
    <cellStyle name="20% - Accent4 12" xfId="29586" hidden="1"/>
    <cellStyle name="20% - Accent4 12" xfId="30497" hidden="1"/>
    <cellStyle name="20% - Accent4 12" xfId="30572" hidden="1"/>
    <cellStyle name="20% - Accent4 12" xfId="30650" hidden="1"/>
    <cellStyle name="20% - Accent4 12" xfId="30834" hidden="1"/>
    <cellStyle name="20% - Accent4 12" xfId="30909" hidden="1"/>
    <cellStyle name="20% - Accent4 12" xfId="30987" hidden="1"/>
    <cellStyle name="20% - Accent4 12" xfId="31171" hidden="1"/>
    <cellStyle name="20% - Accent4 12" xfId="31246" hidden="1"/>
    <cellStyle name="20% - Accent4 12" xfId="31348" hidden="1"/>
    <cellStyle name="20% - Accent4 12" xfId="31423" hidden="1"/>
    <cellStyle name="20% - Accent4 12" xfId="31498" hidden="1"/>
    <cellStyle name="20% - Accent4 12" xfId="31576" hidden="1"/>
    <cellStyle name="20% - Accent4 12" xfId="32162" hidden="1"/>
    <cellStyle name="20% - Accent4 12" xfId="32237" hidden="1"/>
    <cellStyle name="20% - Accent4 12" xfId="32316" hidden="1"/>
    <cellStyle name="20% - Accent4 12" xfId="31878" hidden="1"/>
    <cellStyle name="20% - Accent4 12" xfId="32052" hidden="1"/>
    <cellStyle name="20% - Accent4 12" xfId="32008" hidden="1"/>
    <cellStyle name="20% - Accent4 12" xfId="32757" hidden="1"/>
    <cellStyle name="20% - Accent4 12" xfId="32832" hidden="1"/>
    <cellStyle name="20% - Accent4 12" xfId="32910" hidden="1"/>
    <cellStyle name="20% - Accent4 12" xfId="32393" hidden="1"/>
    <cellStyle name="20% - Accent4 12" xfId="31883" hidden="1"/>
    <cellStyle name="20% - Accent4 12" xfId="32378" hidden="1"/>
    <cellStyle name="20% - Accent4 12" xfId="33289" hidden="1"/>
    <cellStyle name="20% - Accent4 12" xfId="33364" hidden="1"/>
    <cellStyle name="20% - Accent4 12" xfId="33442" hidden="1"/>
    <cellStyle name="20% - Accent4 12" xfId="33626" hidden="1"/>
    <cellStyle name="20% - Accent4 12" xfId="33701" hidden="1"/>
    <cellStyle name="20% - Accent4 12" xfId="33779" hidden="1"/>
    <cellStyle name="20% - Accent4 12" xfId="33963" hidden="1"/>
    <cellStyle name="20% - Accent4 12" xfId="34038" hidden="1"/>
    <cellStyle name="20% - Accent4 13" xfId="1628" hidden="1"/>
    <cellStyle name="20% - Accent4 13" xfId="2894" hidden="1"/>
    <cellStyle name="20% - Accent4 13" xfId="9520" hidden="1"/>
    <cellStyle name="20% - Accent4 13" xfId="12033" hidden="1"/>
    <cellStyle name="20% - Accent4 13" xfId="15771" hidden="1"/>
    <cellStyle name="20% - Accent4 13" xfId="18139" hidden="1"/>
    <cellStyle name="20% - Accent4 13" xfId="21408" hidden="1"/>
    <cellStyle name="20% - Accent4 13" xfId="24592" hidden="1"/>
    <cellStyle name="20% - Accent4 13" xfId="28797" hidden="1"/>
    <cellStyle name="20% - Accent4 13" xfId="28912" hidden="1"/>
    <cellStyle name="20% - Accent4 13" xfId="29635" hidden="1"/>
    <cellStyle name="20% - Accent4 13" xfId="29808" hidden="1"/>
    <cellStyle name="20% - Accent4 13" xfId="30201" hidden="1"/>
    <cellStyle name="20% - Accent4 13" xfId="30349" hidden="1"/>
    <cellStyle name="20% - Accent4 13" xfId="30687" hidden="1"/>
    <cellStyle name="20% - Accent4 13" xfId="31024" hidden="1"/>
    <cellStyle name="20% - Accent4 13" xfId="31589" hidden="1"/>
    <cellStyle name="20% - Accent4 13" xfId="31704" hidden="1"/>
    <cellStyle name="20% - Accent4 13" xfId="32427" hidden="1"/>
    <cellStyle name="20% - Accent4 13" xfId="32600" hidden="1"/>
    <cellStyle name="20% - Accent4 13" xfId="32993" hidden="1"/>
    <cellStyle name="20% - Accent4 13" xfId="33141" hidden="1"/>
    <cellStyle name="20% - Accent4 13" xfId="33479" hidden="1"/>
    <cellStyle name="20% - Accent4 13" xfId="33816" hidden="1"/>
    <cellStyle name="20% - Accent4 3 2 3 2" xfId="1709" hidden="1"/>
    <cellStyle name="20% - Accent4 3 2 3 2" xfId="2975" hidden="1"/>
    <cellStyle name="20% - Accent4 3 2 3 2" xfId="9601" hidden="1"/>
    <cellStyle name="20% - Accent4 3 2 3 2" xfId="12114" hidden="1"/>
    <cellStyle name="20% - Accent4 3 2 3 2" xfId="15852" hidden="1"/>
    <cellStyle name="20% - Accent4 3 2 3 2" xfId="18220" hidden="1"/>
    <cellStyle name="20% - Accent4 3 2 3 2" xfId="21489" hidden="1"/>
    <cellStyle name="20% - Accent4 3 2 3 2" xfId="24673" hidden="1"/>
    <cellStyle name="20% - Accent4 3 2 3 2" xfId="28873" hidden="1"/>
    <cellStyle name="20% - Accent4 3 2 3 2" xfId="28988" hidden="1"/>
    <cellStyle name="20% - Accent4 3 2 3 2" xfId="29711" hidden="1"/>
    <cellStyle name="20% - Accent4 3 2 3 2" xfId="29884" hidden="1"/>
    <cellStyle name="20% - Accent4 3 2 3 2" xfId="30277" hidden="1"/>
    <cellStyle name="20% - Accent4 3 2 3 2" xfId="30425" hidden="1"/>
    <cellStyle name="20% - Accent4 3 2 3 2" xfId="30763" hidden="1"/>
    <cellStyle name="20% - Accent4 3 2 3 2" xfId="31100" hidden="1"/>
    <cellStyle name="20% - Accent4 3 2 3 2" xfId="31665" hidden="1"/>
    <cellStyle name="20% - Accent4 3 2 3 2" xfId="31780" hidden="1"/>
    <cellStyle name="20% - Accent4 3 2 3 2" xfId="32503" hidden="1"/>
    <cellStyle name="20% - Accent4 3 2 3 2" xfId="32676" hidden="1"/>
    <cellStyle name="20% - Accent4 3 2 3 2" xfId="33069" hidden="1"/>
    <cellStyle name="20% - Accent4 3 2 3 2" xfId="33217" hidden="1"/>
    <cellStyle name="20% - Accent4 3 2 3 2" xfId="33555" hidden="1"/>
    <cellStyle name="20% - Accent4 3 2 3 2" xfId="33892" hidden="1"/>
    <cellStyle name="20% - Accent4 3 2 4 2" xfId="1666" hidden="1"/>
    <cellStyle name="20% - Accent4 3 2 4 2" xfId="2932" hidden="1"/>
    <cellStyle name="20% - Accent4 3 2 4 2" xfId="9558" hidden="1"/>
    <cellStyle name="20% - Accent4 3 2 4 2" xfId="12071" hidden="1"/>
    <cellStyle name="20% - Accent4 3 2 4 2" xfId="15809" hidden="1"/>
    <cellStyle name="20% - Accent4 3 2 4 2" xfId="18177" hidden="1"/>
    <cellStyle name="20% - Accent4 3 2 4 2" xfId="21446" hidden="1"/>
    <cellStyle name="20% - Accent4 3 2 4 2" xfId="24630" hidden="1"/>
    <cellStyle name="20% - Accent4 3 2 4 2" xfId="28830" hidden="1"/>
    <cellStyle name="20% - Accent4 3 2 4 2" xfId="28945" hidden="1"/>
    <cellStyle name="20% - Accent4 3 2 4 2" xfId="29668" hidden="1"/>
    <cellStyle name="20% - Accent4 3 2 4 2" xfId="29841" hidden="1"/>
    <cellStyle name="20% - Accent4 3 2 4 2" xfId="30234" hidden="1"/>
    <cellStyle name="20% - Accent4 3 2 4 2" xfId="30382" hidden="1"/>
    <cellStyle name="20% - Accent4 3 2 4 2" xfId="30720" hidden="1"/>
    <cellStyle name="20% - Accent4 3 2 4 2" xfId="31057" hidden="1"/>
    <cellStyle name="20% - Accent4 3 2 4 2" xfId="31622" hidden="1"/>
    <cellStyle name="20% - Accent4 3 2 4 2" xfId="31737" hidden="1"/>
    <cellStyle name="20% - Accent4 3 2 4 2" xfId="32460" hidden="1"/>
    <cellStyle name="20% - Accent4 3 2 4 2" xfId="32633" hidden="1"/>
    <cellStyle name="20% - Accent4 3 2 4 2" xfId="33026" hidden="1"/>
    <cellStyle name="20% - Accent4 3 2 4 2" xfId="33174" hidden="1"/>
    <cellStyle name="20% - Accent4 3 2 4 2" xfId="33512" hidden="1"/>
    <cellStyle name="20% - Accent4 3 2 4 2" xfId="33849" hidden="1"/>
    <cellStyle name="20% - Accent4 3 3 3 2" xfId="1665" hidden="1"/>
    <cellStyle name="20% - Accent4 3 3 3 2" xfId="2931" hidden="1"/>
    <cellStyle name="20% - Accent4 3 3 3 2" xfId="9557" hidden="1"/>
    <cellStyle name="20% - Accent4 3 3 3 2" xfId="12070" hidden="1"/>
    <cellStyle name="20% - Accent4 3 3 3 2" xfId="15808" hidden="1"/>
    <cellStyle name="20% - Accent4 3 3 3 2" xfId="18176" hidden="1"/>
    <cellStyle name="20% - Accent4 3 3 3 2" xfId="21445" hidden="1"/>
    <cellStyle name="20% - Accent4 3 3 3 2" xfId="24629" hidden="1"/>
    <cellStyle name="20% - Accent4 3 3 3 2" xfId="28829" hidden="1"/>
    <cellStyle name="20% - Accent4 3 3 3 2" xfId="28944" hidden="1"/>
    <cellStyle name="20% - Accent4 3 3 3 2" xfId="29667" hidden="1"/>
    <cellStyle name="20% - Accent4 3 3 3 2" xfId="29840" hidden="1"/>
    <cellStyle name="20% - Accent4 3 3 3 2" xfId="30233" hidden="1"/>
    <cellStyle name="20% - Accent4 3 3 3 2" xfId="30381" hidden="1"/>
    <cellStyle name="20% - Accent4 3 3 3 2" xfId="30719" hidden="1"/>
    <cellStyle name="20% - Accent4 3 3 3 2" xfId="31056" hidden="1"/>
    <cellStyle name="20% - Accent4 3 3 3 2" xfId="31621" hidden="1"/>
    <cellStyle name="20% - Accent4 3 3 3 2" xfId="31736" hidden="1"/>
    <cellStyle name="20% - Accent4 3 3 3 2" xfId="32459" hidden="1"/>
    <cellStyle name="20% - Accent4 3 3 3 2" xfId="32632" hidden="1"/>
    <cellStyle name="20% - Accent4 3 3 3 2" xfId="33025" hidden="1"/>
    <cellStyle name="20% - Accent4 3 3 3 2" xfId="33173" hidden="1"/>
    <cellStyle name="20% - Accent4 3 3 3 2" xfId="33511" hidden="1"/>
    <cellStyle name="20% - Accent4 3 3 3 2" xfId="33848" hidden="1"/>
    <cellStyle name="20% - Accent4 4 2 3 2" xfId="1710" hidden="1"/>
    <cellStyle name="20% - Accent4 4 2 3 2" xfId="2976" hidden="1"/>
    <cellStyle name="20% - Accent4 4 2 3 2" xfId="9602" hidden="1"/>
    <cellStyle name="20% - Accent4 4 2 3 2" xfId="12115" hidden="1"/>
    <cellStyle name="20% - Accent4 4 2 3 2" xfId="15853" hidden="1"/>
    <cellStyle name="20% - Accent4 4 2 3 2" xfId="18221" hidden="1"/>
    <cellStyle name="20% - Accent4 4 2 3 2" xfId="21490" hidden="1"/>
    <cellStyle name="20% - Accent4 4 2 3 2" xfId="24674" hidden="1"/>
    <cellStyle name="20% - Accent4 4 2 3 2" xfId="28874" hidden="1"/>
    <cellStyle name="20% - Accent4 4 2 3 2" xfId="28989" hidden="1"/>
    <cellStyle name="20% - Accent4 4 2 3 2" xfId="29712" hidden="1"/>
    <cellStyle name="20% - Accent4 4 2 3 2" xfId="29885" hidden="1"/>
    <cellStyle name="20% - Accent4 4 2 3 2" xfId="30278" hidden="1"/>
    <cellStyle name="20% - Accent4 4 2 3 2" xfId="30426" hidden="1"/>
    <cellStyle name="20% - Accent4 4 2 3 2" xfId="30764" hidden="1"/>
    <cellStyle name="20% - Accent4 4 2 3 2" xfId="31101" hidden="1"/>
    <cellStyle name="20% - Accent4 4 2 3 2" xfId="31666" hidden="1"/>
    <cellStyle name="20% - Accent4 4 2 3 2" xfId="31781" hidden="1"/>
    <cellStyle name="20% - Accent4 4 2 3 2" xfId="32504" hidden="1"/>
    <cellStyle name="20% - Accent4 4 2 3 2" xfId="32677" hidden="1"/>
    <cellStyle name="20% - Accent4 4 2 3 2" xfId="33070" hidden="1"/>
    <cellStyle name="20% - Accent4 4 2 3 2" xfId="33218" hidden="1"/>
    <cellStyle name="20% - Accent4 4 2 3 2" xfId="33556" hidden="1"/>
    <cellStyle name="20% - Accent4 4 2 3 2" xfId="33893" hidden="1"/>
    <cellStyle name="20% - Accent4 4 2 4 2" xfId="1668" hidden="1"/>
    <cellStyle name="20% - Accent4 4 2 4 2" xfId="2934" hidden="1"/>
    <cellStyle name="20% - Accent4 4 2 4 2" xfId="9560" hidden="1"/>
    <cellStyle name="20% - Accent4 4 2 4 2" xfId="12073" hidden="1"/>
    <cellStyle name="20% - Accent4 4 2 4 2" xfId="15811" hidden="1"/>
    <cellStyle name="20% - Accent4 4 2 4 2" xfId="18179" hidden="1"/>
    <cellStyle name="20% - Accent4 4 2 4 2" xfId="21448" hidden="1"/>
    <cellStyle name="20% - Accent4 4 2 4 2" xfId="24632" hidden="1"/>
    <cellStyle name="20% - Accent4 4 2 4 2" xfId="28832" hidden="1"/>
    <cellStyle name="20% - Accent4 4 2 4 2" xfId="28947" hidden="1"/>
    <cellStyle name="20% - Accent4 4 2 4 2" xfId="29670" hidden="1"/>
    <cellStyle name="20% - Accent4 4 2 4 2" xfId="29843" hidden="1"/>
    <cellStyle name="20% - Accent4 4 2 4 2" xfId="30236" hidden="1"/>
    <cellStyle name="20% - Accent4 4 2 4 2" xfId="30384" hidden="1"/>
    <cellStyle name="20% - Accent4 4 2 4 2" xfId="30722" hidden="1"/>
    <cellStyle name="20% - Accent4 4 2 4 2" xfId="31059" hidden="1"/>
    <cellStyle name="20% - Accent4 4 2 4 2" xfId="31624" hidden="1"/>
    <cellStyle name="20% - Accent4 4 2 4 2" xfId="31739" hidden="1"/>
    <cellStyle name="20% - Accent4 4 2 4 2" xfId="32462" hidden="1"/>
    <cellStyle name="20% - Accent4 4 2 4 2" xfId="32635" hidden="1"/>
    <cellStyle name="20% - Accent4 4 2 4 2" xfId="33028" hidden="1"/>
    <cellStyle name="20% - Accent4 4 2 4 2" xfId="33176" hidden="1"/>
    <cellStyle name="20% - Accent4 4 2 4 2" xfId="33514" hidden="1"/>
    <cellStyle name="20% - Accent4 4 2 4 2" xfId="33851" hidden="1"/>
    <cellStyle name="20% - Accent4 4 3 3 2" xfId="1667" hidden="1"/>
    <cellStyle name="20% - Accent4 4 3 3 2" xfId="2933" hidden="1"/>
    <cellStyle name="20% - Accent4 4 3 3 2" xfId="9559" hidden="1"/>
    <cellStyle name="20% - Accent4 4 3 3 2" xfId="12072" hidden="1"/>
    <cellStyle name="20% - Accent4 4 3 3 2" xfId="15810" hidden="1"/>
    <cellStyle name="20% - Accent4 4 3 3 2" xfId="18178" hidden="1"/>
    <cellStyle name="20% - Accent4 4 3 3 2" xfId="21447" hidden="1"/>
    <cellStyle name="20% - Accent4 4 3 3 2" xfId="24631" hidden="1"/>
    <cellStyle name="20% - Accent4 4 3 3 2" xfId="28831" hidden="1"/>
    <cellStyle name="20% - Accent4 4 3 3 2" xfId="28946" hidden="1"/>
    <cellStyle name="20% - Accent4 4 3 3 2" xfId="29669" hidden="1"/>
    <cellStyle name="20% - Accent4 4 3 3 2" xfId="29842" hidden="1"/>
    <cellStyle name="20% - Accent4 4 3 3 2" xfId="30235" hidden="1"/>
    <cellStyle name="20% - Accent4 4 3 3 2" xfId="30383" hidden="1"/>
    <cellStyle name="20% - Accent4 4 3 3 2" xfId="30721" hidden="1"/>
    <cellStyle name="20% - Accent4 4 3 3 2" xfId="31058" hidden="1"/>
    <cellStyle name="20% - Accent4 4 3 3 2" xfId="31623" hidden="1"/>
    <cellStyle name="20% - Accent4 4 3 3 2" xfId="31738" hidden="1"/>
    <cellStyle name="20% - Accent4 4 3 3 2" xfId="32461" hidden="1"/>
    <cellStyle name="20% - Accent4 4 3 3 2" xfId="32634" hidden="1"/>
    <cellStyle name="20% - Accent4 4 3 3 2" xfId="33027" hidden="1"/>
    <cellStyle name="20% - Accent4 4 3 3 2" xfId="33175" hidden="1"/>
    <cellStyle name="20% - Accent4 4 3 3 2" xfId="33513" hidden="1"/>
    <cellStyle name="20% - Accent4 4 3 3 2" xfId="33850" hidden="1"/>
    <cellStyle name="20% - Accent4 5 2" xfId="1647" hidden="1"/>
    <cellStyle name="20% - Accent4 5 2" xfId="2913" hidden="1"/>
    <cellStyle name="20% - Accent4 5 2" xfId="9539" hidden="1"/>
    <cellStyle name="20% - Accent4 5 2" xfId="12052" hidden="1"/>
    <cellStyle name="20% - Accent4 5 2" xfId="15790" hidden="1"/>
    <cellStyle name="20% - Accent4 5 2" xfId="18158" hidden="1"/>
    <cellStyle name="20% - Accent4 5 2" xfId="21427" hidden="1"/>
    <cellStyle name="20% - Accent4 5 2" xfId="24611" hidden="1"/>
    <cellStyle name="20% - Accent4 5 2" xfId="28811" hidden="1"/>
    <cellStyle name="20% - Accent4 5 2" xfId="28926" hidden="1"/>
    <cellStyle name="20% - Accent4 5 2" xfId="29649" hidden="1"/>
    <cellStyle name="20% - Accent4 5 2" xfId="29822" hidden="1"/>
    <cellStyle name="20% - Accent4 5 2" xfId="30215" hidden="1"/>
    <cellStyle name="20% - Accent4 5 2" xfId="30363" hidden="1"/>
    <cellStyle name="20% - Accent4 5 2" xfId="30701" hidden="1"/>
    <cellStyle name="20% - Accent4 5 2" xfId="31038" hidden="1"/>
    <cellStyle name="20% - Accent4 5 2" xfId="31603" hidden="1"/>
    <cellStyle name="20% - Accent4 5 2" xfId="31718" hidden="1"/>
    <cellStyle name="20% - Accent4 5 2" xfId="32441" hidden="1"/>
    <cellStyle name="20% - Accent4 5 2" xfId="32614" hidden="1"/>
    <cellStyle name="20% - Accent4 5 2" xfId="33007" hidden="1"/>
    <cellStyle name="20% - Accent4 5 2" xfId="33155" hidden="1"/>
    <cellStyle name="20% - Accent4 5 2" xfId="33493" hidden="1"/>
    <cellStyle name="20% - Accent4 5 2" xfId="33830" hidden="1"/>
    <cellStyle name="20% - Accent4 7" xfId="419" hidden="1"/>
    <cellStyle name="20% - Accent4 7" xfId="806" hidden="1"/>
    <cellStyle name="20% - Accent4 7" xfId="1131" hidden="1"/>
    <cellStyle name="20% - Accent4 7" xfId="1473" hidden="1"/>
    <cellStyle name="20% - Accent4 7" xfId="6696" hidden="1"/>
    <cellStyle name="20% - Accent4 7" xfId="7022" hidden="1"/>
    <cellStyle name="20% - Accent4 7" xfId="7367" hidden="1"/>
    <cellStyle name="20% - Accent4 7" xfId="8142" hidden="1"/>
    <cellStyle name="20% - Accent4 7" xfId="4894" hidden="1"/>
    <cellStyle name="20% - Accent4 7" xfId="6192" hidden="1"/>
    <cellStyle name="20% - Accent4 7" xfId="13135" hidden="1"/>
    <cellStyle name="20% - Accent4 7" xfId="13460" hidden="1"/>
    <cellStyle name="20% - Accent4 7" xfId="13802" hidden="1"/>
    <cellStyle name="20% - Accent4 7" xfId="14470" hidden="1"/>
    <cellStyle name="20% - Accent4 7" xfId="4612" hidden="1"/>
    <cellStyle name="20% - Accent4 7" xfId="5290" hidden="1"/>
    <cellStyle name="20% - Accent4 7" xfId="19216" hidden="1"/>
    <cellStyle name="20% - Accent4 7" xfId="19543" hidden="1"/>
    <cellStyle name="20% - Accent4 7" xfId="19885" hidden="1"/>
    <cellStyle name="20% - Accent4 7" xfId="22469" hidden="1"/>
    <cellStyle name="20% - Accent4 7" xfId="22796" hidden="1"/>
    <cellStyle name="20% - Accent4 7" xfId="23138" hidden="1"/>
    <cellStyle name="20% - Accent4 7" xfId="25637" hidden="1"/>
    <cellStyle name="20% - Accent4 7" xfId="25962" hidden="1"/>
    <cellStyle name="20% - Accent4 7" xfId="28488" hidden="1"/>
    <cellStyle name="20% - Accent4 7" xfId="28584" hidden="1"/>
    <cellStyle name="20% - Accent4 7" xfId="28660" hidden="1"/>
    <cellStyle name="20% - Accent4 7" xfId="28738" hidden="1"/>
    <cellStyle name="20% - Accent4 7" xfId="29323" hidden="1"/>
    <cellStyle name="20% - Accent4 7" xfId="29399" hidden="1"/>
    <cellStyle name="20% - Accent4 7" xfId="29478" hidden="1"/>
    <cellStyle name="20% - Accent4 7" xfId="29577" hidden="1"/>
    <cellStyle name="20% - Accent4 7" xfId="29096" hidden="1"/>
    <cellStyle name="20% - Accent4 7" xfId="29267" hidden="1"/>
    <cellStyle name="20% - Accent4 7" xfId="29918" hidden="1"/>
    <cellStyle name="20% - Accent4 7" xfId="29994" hidden="1"/>
    <cellStyle name="20% - Accent4 7" xfId="30072" hidden="1"/>
    <cellStyle name="20% - Accent4 7" xfId="30159" hidden="1"/>
    <cellStyle name="20% - Accent4 7" xfId="29060" hidden="1"/>
    <cellStyle name="20% - Accent4 7" xfId="29149" hidden="1"/>
    <cellStyle name="20% - Accent4 7" xfId="30450" hidden="1"/>
    <cellStyle name="20% - Accent4 7" xfId="30526" hidden="1"/>
    <cellStyle name="20% - Accent4 7" xfId="30604" hidden="1"/>
    <cellStyle name="20% - Accent4 7" xfId="30787" hidden="1"/>
    <cellStyle name="20% - Accent4 7" xfId="30863" hidden="1"/>
    <cellStyle name="20% - Accent4 7" xfId="30941" hidden="1"/>
    <cellStyle name="20% - Accent4 7" xfId="31124" hidden="1"/>
    <cellStyle name="20% - Accent4 7" xfId="31200" hidden="1"/>
    <cellStyle name="20% - Accent4 7" xfId="31280" hidden="1"/>
    <cellStyle name="20% - Accent4 7" xfId="31376" hidden="1"/>
    <cellStyle name="20% - Accent4 7" xfId="31452" hidden="1"/>
    <cellStyle name="20% - Accent4 7" xfId="31530" hidden="1"/>
    <cellStyle name="20% - Accent4 7" xfId="32115" hidden="1"/>
    <cellStyle name="20% - Accent4 7" xfId="32191" hidden="1"/>
    <cellStyle name="20% - Accent4 7" xfId="32270" hidden="1"/>
    <cellStyle name="20% - Accent4 7" xfId="32369" hidden="1"/>
    <cellStyle name="20% - Accent4 7" xfId="31888" hidden="1"/>
    <cellStyle name="20% - Accent4 7" xfId="32059" hidden="1"/>
    <cellStyle name="20% - Accent4 7" xfId="32710" hidden="1"/>
    <cellStyle name="20% - Accent4 7" xfId="32786" hidden="1"/>
    <cellStyle name="20% - Accent4 7" xfId="32864" hidden="1"/>
    <cellStyle name="20% - Accent4 7" xfId="32951" hidden="1"/>
    <cellStyle name="20% - Accent4 7" xfId="31852" hidden="1"/>
    <cellStyle name="20% - Accent4 7" xfId="31941" hidden="1"/>
    <cellStyle name="20% - Accent4 7" xfId="33242" hidden="1"/>
    <cellStyle name="20% - Accent4 7" xfId="33318" hidden="1"/>
    <cellStyle name="20% - Accent4 7" xfId="33396" hidden="1"/>
    <cellStyle name="20% - Accent4 7" xfId="33579" hidden="1"/>
    <cellStyle name="20% - Accent4 7" xfId="33655" hidden="1"/>
    <cellStyle name="20% - Accent4 7" xfId="33733" hidden="1"/>
    <cellStyle name="20% - Accent4 7" xfId="33916" hidden="1"/>
    <cellStyle name="20% - Accent4 7" xfId="33992" hidden="1"/>
    <cellStyle name="20% - Accent4 8" xfId="466" hidden="1"/>
    <cellStyle name="20% - Accent4 8" xfId="728" hidden="1"/>
    <cellStyle name="20% - Accent4 8" xfId="1060" hidden="1"/>
    <cellStyle name="20% - Accent4 8" xfId="1402" hidden="1"/>
    <cellStyle name="20% - Accent4 8" xfId="6617" hidden="1"/>
    <cellStyle name="20% - Accent4 8" xfId="6951" hidden="1"/>
    <cellStyle name="20% - Accent4 8" xfId="7296" hidden="1"/>
    <cellStyle name="20% - Accent4 8" xfId="8197" hidden="1"/>
    <cellStyle name="20% - Accent4 8" xfId="6304" hidden="1"/>
    <cellStyle name="20% - Accent4 8" xfId="5488" hidden="1"/>
    <cellStyle name="20% - Accent4 8" xfId="5280" hidden="1"/>
    <cellStyle name="20% - Accent4 8" xfId="13389" hidden="1"/>
    <cellStyle name="20% - Accent4 8" xfId="13731" hidden="1"/>
    <cellStyle name="20% - Accent4 8" xfId="14512" hidden="1"/>
    <cellStyle name="20% - Accent4 8" xfId="5117" hidden="1"/>
    <cellStyle name="20% - Accent4 8" xfId="5703" hidden="1"/>
    <cellStyle name="20% - Accent4 8" xfId="5573" hidden="1"/>
    <cellStyle name="20% - Accent4 8" xfId="19472" hidden="1"/>
    <cellStyle name="20% - Accent4 8" xfId="19814" hidden="1"/>
    <cellStyle name="20% - Accent4 8" xfId="4245" hidden="1"/>
    <cellStyle name="20% - Accent4 8" xfId="22725" hidden="1"/>
    <cellStyle name="20% - Accent4 8" xfId="23067" hidden="1"/>
    <cellStyle name="20% - Accent4 8" xfId="14458" hidden="1"/>
    <cellStyle name="20% - Accent4 8" xfId="25891" hidden="1"/>
    <cellStyle name="20% - Accent4 8" xfId="28504" hidden="1"/>
    <cellStyle name="20% - Accent4 8" xfId="28575" hidden="1"/>
    <cellStyle name="20% - Accent4 8" xfId="28652" hidden="1"/>
    <cellStyle name="20% - Accent4 8" xfId="28730" hidden="1"/>
    <cellStyle name="20% - Accent4 8" xfId="29314" hidden="1"/>
    <cellStyle name="20% - Accent4 8" xfId="29391" hidden="1"/>
    <cellStyle name="20% - Accent4 8" xfId="29470" hidden="1"/>
    <cellStyle name="20% - Accent4 8" xfId="29581" hidden="1"/>
    <cellStyle name="20% - Accent4 8" xfId="29285" hidden="1"/>
    <cellStyle name="20% - Accent4 8" xfId="29178" hidden="1"/>
    <cellStyle name="20% - Accent4 8" xfId="29146" hidden="1"/>
    <cellStyle name="20% - Accent4 8" xfId="29986" hidden="1"/>
    <cellStyle name="20% - Accent4 8" xfId="30064" hidden="1"/>
    <cellStyle name="20% - Accent4 8" xfId="30162" hidden="1"/>
    <cellStyle name="20% - Accent4 8" xfId="29127" hidden="1"/>
    <cellStyle name="20% - Accent4 8" xfId="29210" hidden="1"/>
    <cellStyle name="20% - Accent4 8" xfId="29194" hidden="1"/>
    <cellStyle name="20% - Accent4 8" xfId="30518" hidden="1"/>
    <cellStyle name="20% - Accent4 8" xfId="30596" hidden="1"/>
    <cellStyle name="20% - Accent4 8" xfId="29028" hidden="1"/>
    <cellStyle name="20% - Accent4 8" xfId="30855" hidden="1"/>
    <cellStyle name="20% - Accent4 8" xfId="30933" hidden="1"/>
    <cellStyle name="20% - Accent4 8" xfId="30157" hidden="1"/>
    <cellStyle name="20% - Accent4 8" xfId="31192" hidden="1"/>
    <cellStyle name="20% - Accent4 8" xfId="31296" hidden="1"/>
    <cellStyle name="20% - Accent4 8" xfId="31367" hidden="1"/>
    <cellStyle name="20% - Accent4 8" xfId="31444" hidden="1"/>
    <cellStyle name="20% - Accent4 8" xfId="31522" hidden="1"/>
    <cellStyle name="20% - Accent4 8" xfId="32106" hidden="1"/>
    <cellStyle name="20% - Accent4 8" xfId="32183" hidden="1"/>
    <cellStyle name="20% - Accent4 8" xfId="32262" hidden="1"/>
    <cellStyle name="20% - Accent4 8" xfId="32373" hidden="1"/>
    <cellStyle name="20% - Accent4 8" xfId="32077" hidden="1"/>
    <cellStyle name="20% - Accent4 8" xfId="31970" hidden="1"/>
    <cellStyle name="20% - Accent4 8" xfId="31938" hidden="1"/>
    <cellStyle name="20% - Accent4 8" xfId="32778" hidden="1"/>
    <cellStyle name="20% - Accent4 8" xfId="32856" hidden="1"/>
    <cellStyle name="20% - Accent4 8" xfId="32954" hidden="1"/>
    <cellStyle name="20% - Accent4 8" xfId="31919" hidden="1"/>
    <cellStyle name="20% - Accent4 8" xfId="32002" hidden="1"/>
    <cellStyle name="20% - Accent4 8" xfId="31986" hidden="1"/>
    <cellStyle name="20% - Accent4 8" xfId="33310" hidden="1"/>
    <cellStyle name="20% - Accent4 8" xfId="33388" hidden="1"/>
    <cellStyle name="20% - Accent4 8" xfId="31820" hidden="1"/>
    <cellStyle name="20% - Accent4 8" xfId="33647" hidden="1"/>
    <cellStyle name="20% - Accent4 8" xfId="33725" hidden="1"/>
    <cellStyle name="20% - Accent4 8" xfId="32949" hidden="1"/>
    <cellStyle name="20% - Accent4 8" xfId="33984" hidden="1"/>
    <cellStyle name="20% - Accent4 9" xfId="500" hidden="1"/>
    <cellStyle name="20% - Accent4 9" xfId="822" hidden="1"/>
    <cellStyle name="20% - Accent4 9" xfId="1146" hidden="1"/>
    <cellStyle name="20% - Accent4 9" xfId="1488" hidden="1"/>
    <cellStyle name="20% - Accent4 9" xfId="6712" hidden="1"/>
    <cellStyle name="20% - Accent4 9" xfId="7037" hidden="1"/>
    <cellStyle name="20% - Accent4 9" xfId="7382" hidden="1"/>
    <cellStyle name="20% - Accent4 9" xfId="10758" hidden="1"/>
    <cellStyle name="20% - Accent4 9" xfId="5807" hidden="1"/>
    <cellStyle name="20% - Accent4 9" xfId="6035" hidden="1"/>
    <cellStyle name="20% - Accent4 9" xfId="13151" hidden="1"/>
    <cellStyle name="20% - Accent4 9" xfId="13475" hidden="1"/>
    <cellStyle name="20% - Accent4 9" xfId="13817" hidden="1"/>
    <cellStyle name="20% - Accent4 9" xfId="16963" hidden="1"/>
    <cellStyle name="20% - Accent4 9" xfId="10833" hidden="1"/>
    <cellStyle name="20% - Accent4 9" xfId="12002" hidden="1"/>
    <cellStyle name="20% - Accent4 9" xfId="19232" hidden="1"/>
    <cellStyle name="20% - Accent4 9" xfId="19558" hidden="1"/>
    <cellStyle name="20% - Accent4 9" xfId="19900" hidden="1"/>
    <cellStyle name="20% - Accent4 9" xfId="22485" hidden="1"/>
    <cellStyle name="20% - Accent4 9" xfId="22811" hidden="1"/>
    <cellStyle name="20% - Accent4 9" xfId="23153" hidden="1"/>
    <cellStyle name="20% - Accent4 9" xfId="25653" hidden="1"/>
    <cellStyle name="20% - Accent4 9" xfId="25977" hidden="1"/>
    <cellStyle name="20% - Accent4 9" xfId="28517" hidden="1"/>
    <cellStyle name="20% - Accent4 9" xfId="28591" hidden="1"/>
    <cellStyle name="20% - Accent4 9" xfId="28667" hidden="1"/>
    <cellStyle name="20% - Accent4 9" xfId="28745" hidden="1"/>
    <cellStyle name="20% - Accent4 9" xfId="29330" hidden="1"/>
    <cellStyle name="20% - Accent4 9" xfId="29406" hidden="1"/>
    <cellStyle name="20% - Accent4 9" xfId="29485" hidden="1"/>
    <cellStyle name="20% - Accent4 9" xfId="29754" hidden="1"/>
    <cellStyle name="20% - Accent4 9" xfId="29220" hidden="1"/>
    <cellStyle name="20% - Accent4 9" xfId="29248" hidden="1"/>
    <cellStyle name="20% - Accent4 9" xfId="29925" hidden="1"/>
    <cellStyle name="20% - Accent4 9" xfId="30001" hidden="1"/>
    <cellStyle name="20% - Accent4 9" xfId="30079" hidden="1"/>
    <cellStyle name="20% - Accent4 9" xfId="30312" hidden="1"/>
    <cellStyle name="20% - Accent4 9" xfId="29769" hidden="1"/>
    <cellStyle name="20% - Accent4 9" xfId="29800" hidden="1"/>
    <cellStyle name="20% - Accent4 9" xfId="30457" hidden="1"/>
    <cellStyle name="20% - Accent4 9" xfId="30533" hidden="1"/>
    <cellStyle name="20% - Accent4 9" xfId="30611" hidden="1"/>
    <cellStyle name="20% - Accent4 9" xfId="30794" hidden="1"/>
    <cellStyle name="20% - Accent4 9" xfId="30870" hidden="1"/>
    <cellStyle name="20% - Accent4 9" xfId="30948" hidden="1"/>
    <cellStyle name="20% - Accent4 9" xfId="31131" hidden="1"/>
    <cellStyle name="20% - Accent4 9" xfId="31207" hidden="1"/>
    <cellStyle name="20% - Accent4 9" xfId="31309" hidden="1"/>
    <cellStyle name="20% - Accent4 9" xfId="31383" hidden="1"/>
    <cellStyle name="20% - Accent4 9" xfId="31459" hidden="1"/>
    <cellStyle name="20% - Accent4 9" xfId="31537" hidden="1"/>
    <cellStyle name="20% - Accent4 9" xfId="32122" hidden="1"/>
    <cellStyle name="20% - Accent4 9" xfId="32198" hidden="1"/>
    <cellStyle name="20% - Accent4 9" xfId="32277" hidden="1"/>
    <cellStyle name="20% - Accent4 9" xfId="32546" hidden="1"/>
    <cellStyle name="20% - Accent4 9" xfId="32012" hidden="1"/>
    <cellStyle name="20% - Accent4 9" xfId="32040" hidden="1"/>
    <cellStyle name="20% - Accent4 9" xfId="32717" hidden="1"/>
    <cellStyle name="20% - Accent4 9" xfId="32793" hidden="1"/>
    <cellStyle name="20% - Accent4 9" xfId="32871" hidden="1"/>
    <cellStyle name="20% - Accent4 9" xfId="33104" hidden="1"/>
    <cellStyle name="20% - Accent4 9" xfId="32561" hidden="1"/>
    <cellStyle name="20% - Accent4 9" xfId="32592" hidden="1"/>
    <cellStyle name="20% - Accent4 9" xfId="33249" hidden="1"/>
    <cellStyle name="20% - Accent4 9" xfId="33325" hidden="1"/>
    <cellStyle name="20% - Accent4 9" xfId="33403" hidden="1"/>
    <cellStyle name="20% - Accent4 9" xfId="33586" hidden="1"/>
    <cellStyle name="20% - Accent4 9" xfId="33662" hidden="1"/>
    <cellStyle name="20% - Accent4 9" xfId="33740" hidden="1"/>
    <cellStyle name="20% - Accent4 9" xfId="33923" hidden="1"/>
    <cellStyle name="20% - Accent4 9" xfId="33999" hidden="1"/>
    <cellStyle name="20% - Accent5" xfId="37" builtinId="46" hidden="1" customBuiltin="1"/>
    <cellStyle name="20% - Accent5" xfId="85" builtinId="46" hidden="1" customBuiltin="1"/>
    <cellStyle name="20% - Accent5" xfId="120" builtinId="46" hidden="1" customBuiltin="1"/>
    <cellStyle name="20% - Accent5" xfId="163" builtinId="46" hidden="1" customBuiltin="1"/>
    <cellStyle name="20% - Accent5" xfId="205" builtinId="46" hidden="1" customBuiltin="1"/>
    <cellStyle name="20% - Accent5" xfId="239" builtinId="46" hidden="1" customBuiltin="1"/>
    <cellStyle name="20% - Accent5" xfId="276" builtinId="46" hidden="1" customBuiltin="1"/>
    <cellStyle name="20% - Accent5" xfId="313" builtinId="46" hidden="1" customBuiltin="1"/>
    <cellStyle name="20% - Accent5" xfId="347" builtinId="46" hidden="1" customBuiltin="1"/>
    <cellStyle name="20% - Accent5" xfId="382" builtinId="46" hidden="1" customBuiltin="1"/>
    <cellStyle name="20% - Accent5" xfId="3933" builtinId="46" hidden="1" customBuiltin="1"/>
    <cellStyle name="20% - Accent5" xfId="3967"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4323" builtinId="46" hidden="1" customBuiltin="1"/>
    <cellStyle name="20% - Accent5" xfId="5481" builtinId="46" hidden="1" customBuiltin="1"/>
    <cellStyle name="20% - Accent5" xfId="16939" builtinId="46" hidden="1" customBuiltin="1"/>
    <cellStyle name="20% - Accent5" xfId="11983" builtinId="46" hidden="1" customBuiltin="1"/>
    <cellStyle name="20% - Accent5" xfId="20410" builtinId="46" hidden="1" customBuiltin="1"/>
    <cellStyle name="20% - Accent5" xfId="14696" builtinId="46" hidden="1" customBuiltin="1"/>
    <cellStyle name="20% - Accent5" xfId="12408" builtinId="46" hidden="1" customBuiltin="1"/>
    <cellStyle name="20% - Accent5" xfId="11446" builtinId="46" hidden="1" customBuiltin="1"/>
    <cellStyle name="20% - Accent5" xfId="4292" builtinId="46" hidden="1" customBuiltin="1"/>
    <cellStyle name="20% - Accent5" xfId="10663" builtinId="46" hidden="1" customBuiltin="1"/>
    <cellStyle name="20% - Accent5 10" xfId="576" hidden="1"/>
    <cellStyle name="20% - Accent5 10" xfId="900" hidden="1"/>
    <cellStyle name="20% - Accent5 10" xfId="1221" hidden="1"/>
    <cellStyle name="20% - Accent5 10" xfId="1563" hidden="1"/>
    <cellStyle name="20% - Accent5 10" xfId="6790" hidden="1"/>
    <cellStyle name="20% - Accent5 10" xfId="7112" hidden="1"/>
    <cellStyle name="20% - Accent5 10" xfId="7458" hidden="1"/>
    <cellStyle name="20% - Accent5 10" xfId="7713" hidden="1"/>
    <cellStyle name="20% - Accent5 10" xfId="5447" hidden="1"/>
    <cellStyle name="20% - Accent5 10" xfId="5484" hidden="1"/>
    <cellStyle name="20% - Accent5 10" xfId="13229" hidden="1"/>
    <cellStyle name="20% - Accent5 10" xfId="13550" hidden="1"/>
    <cellStyle name="20% - Accent5 10" xfId="13892" hidden="1"/>
    <cellStyle name="20% - Accent5 10" xfId="14097" hidden="1"/>
    <cellStyle name="20% - Accent5 10" xfId="4794" hidden="1"/>
    <cellStyle name="20% - Accent5 10" xfId="4625" hidden="1"/>
    <cellStyle name="20% - Accent5 10" xfId="19312" hidden="1"/>
    <cellStyle name="20% - Accent5 10" xfId="19633" hidden="1"/>
    <cellStyle name="20% - Accent5 10" xfId="19975" hidden="1"/>
    <cellStyle name="20% - Accent5 10" xfId="22565" hidden="1"/>
    <cellStyle name="20% - Accent5 10" xfId="22886" hidden="1"/>
    <cellStyle name="20% - Accent5 10" xfId="23228" hidden="1"/>
    <cellStyle name="20% - Accent5 10" xfId="25731" hidden="1"/>
    <cellStyle name="20% - Accent5 10" xfId="26052" hidden="1"/>
    <cellStyle name="20% - Accent5 10" xfId="28545" hidden="1"/>
    <cellStyle name="20% - Accent5 10" xfId="28619" hidden="1"/>
    <cellStyle name="20% - Accent5 10" xfId="28695" hidden="1"/>
    <cellStyle name="20% - Accent5 10" xfId="28773" hidden="1"/>
    <cellStyle name="20% - Accent5 10" xfId="29358" hidden="1"/>
    <cellStyle name="20% - Accent5 10" xfId="29434" hidden="1"/>
    <cellStyle name="20% - Accent5 10" xfId="29513" hidden="1"/>
    <cellStyle name="20% - Accent5 10" xfId="29548" hidden="1"/>
    <cellStyle name="20% - Accent5 10" xfId="29171" hidden="1"/>
    <cellStyle name="20% - Accent5 10" xfId="29175" hidden="1"/>
    <cellStyle name="20% - Accent5 10" xfId="29953" hidden="1"/>
    <cellStyle name="20% - Accent5 10" xfId="30029" hidden="1"/>
    <cellStyle name="20% - Accent5 10" xfId="30107" hidden="1"/>
    <cellStyle name="20% - Accent5 10" xfId="30136" hidden="1"/>
    <cellStyle name="20% - Accent5 10" xfId="29082" hidden="1"/>
    <cellStyle name="20% - Accent5 10" xfId="29061" hidden="1"/>
    <cellStyle name="20% - Accent5 10" xfId="30485" hidden="1"/>
    <cellStyle name="20% - Accent5 10" xfId="30561" hidden="1"/>
    <cellStyle name="20% - Accent5 10" xfId="30639" hidden="1"/>
    <cellStyle name="20% - Accent5 10" xfId="30822" hidden="1"/>
    <cellStyle name="20% - Accent5 10" xfId="30898" hidden="1"/>
    <cellStyle name="20% - Accent5 10" xfId="30976" hidden="1"/>
    <cellStyle name="20% - Accent5 10" xfId="31159" hidden="1"/>
    <cellStyle name="20% - Accent5 10" xfId="31235" hidden="1"/>
    <cellStyle name="20% - Accent5 10" xfId="31337" hidden="1"/>
    <cellStyle name="20% - Accent5 10" xfId="31411" hidden="1"/>
    <cellStyle name="20% - Accent5 10" xfId="31487" hidden="1"/>
    <cellStyle name="20% - Accent5 10" xfId="31565" hidden="1"/>
    <cellStyle name="20% - Accent5 10" xfId="32150" hidden="1"/>
    <cellStyle name="20% - Accent5 10" xfId="32226" hidden="1"/>
    <cellStyle name="20% - Accent5 10" xfId="32305" hidden="1"/>
    <cellStyle name="20% - Accent5 10" xfId="32340" hidden="1"/>
    <cellStyle name="20% - Accent5 10" xfId="31963" hidden="1"/>
    <cellStyle name="20% - Accent5 10" xfId="31967" hidden="1"/>
    <cellStyle name="20% - Accent5 10" xfId="32745" hidden="1"/>
    <cellStyle name="20% - Accent5 10" xfId="32821" hidden="1"/>
    <cellStyle name="20% - Accent5 10" xfId="32899" hidden="1"/>
    <cellStyle name="20% - Accent5 10" xfId="32928" hidden="1"/>
    <cellStyle name="20% - Accent5 10" xfId="31874" hidden="1"/>
    <cellStyle name="20% - Accent5 10" xfId="31853" hidden="1"/>
    <cellStyle name="20% - Accent5 10" xfId="33277" hidden="1"/>
    <cellStyle name="20% - Accent5 10" xfId="33353" hidden="1"/>
    <cellStyle name="20% - Accent5 10" xfId="33431" hidden="1"/>
    <cellStyle name="20% - Accent5 10" xfId="33614" hidden="1"/>
    <cellStyle name="20% - Accent5 10" xfId="33690" hidden="1"/>
    <cellStyle name="20% - Accent5 10" xfId="33768" hidden="1"/>
    <cellStyle name="20% - Accent5 10" xfId="33951" hidden="1"/>
    <cellStyle name="20% - Accent5 10" xfId="34027" hidden="1"/>
    <cellStyle name="20% - Accent5 11" xfId="610" hidden="1"/>
    <cellStyle name="20% - Accent5 11" xfId="935" hidden="1"/>
    <cellStyle name="20% - Accent5 11" xfId="1255" hidden="1"/>
    <cellStyle name="20% - Accent5 11" xfId="1597" hidden="1"/>
    <cellStyle name="20% - Accent5 11" xfId="6825" hidden="1"/>
    <cellStyle name="20% - Accent5 11" xfId="7146" hidden="1"/>
    <cellStyle name="20% - Accent5 11" xfId="7492" hidden="1"/>
    <cellStyle name="20% - Accent5 11" xfId="8507" hidden="1"/>
    <cellStyle name="20% - Accent5 11" xfId="5070" hidden="1"/>
    <cellStyle name="20% - Accent5 11" xfId="4983" hidden="1"/>
    <cellStyle name="20% - Accent5 11" xfId="13264" hidden="1"/>
    <cellStyle name="20% - Accent5 11" xfId="13584" hidden="1"/>
    <cellStyle name="20% - Accent5 11" xfId="13926" hidden="1"/>
    <cellStyle name="20% - Accent5 11" xfId="14781" hidden="1"/>
    <cellStyle name="20% - Accent5 11" xfId="9627" hidden="1"/>
    <cellStyle name="20% - Accent5 11" xfId="5500" hidden="1"/>
    <cellStyle name="20% - Accent5 11" xfId="19347" hidden="1"/>
    <cellStyle name="20% - Accent5 11" xfId="19667" hidden="1"/>
    <cellStyle name="20% - Accent5 11" xfId="20009" hidden="1"/>
    <cellStyle name="20% - Accent5 11" xfId="22600" hidden="1"/>
    <cellStyle name="20% - Accent5 11" xfId="22920" hidden="1"/>
    <cellStyle name="20% - Accent5 11" xfId="23262" hidden="1"/>
    <cellStyle name="20% - Accent5 11" xfId="25766" hidden="1"/>
    <cellStyle name="20% - Accent5 11" xfId="26086" hidden="1"/>
    <cellStyle name="20% - Accent5 11" xfId="28558" hidden="1"/>
    <cellStyle name="20% - Accent5 11" xfId="28633" hidden="1"/>
    <cellStyle name="20% - Accent5 11" xfId="28708" hidden="1"/>
    <cellStyle name="20% - Accent5 11" xfId="28786" hidden="1"/>
    <cellStyle name="20% - Accent5 11" xfId="29372" hidden="1"/>
    <cellStyle name="20% - Accent5 11" xfId="29447" hidden="1"/>
    <cellStyle name="20% - Accent5 11" xfId="29526" hidden="1"/>
    <cellStyle name="20% - Accent5 11" xfId="29607" hidden="1"/>
    <cellStyle name="20% - Accent5 11" xfId="29121" hidden="1"/>
    <cellStyle name="20% - Accent5 11" xfId="29105" hidden="1"/>
    <cellStyle name="20% - Accent5 11" xfId="29967" hidden="1"/>
    <cellStyle name="20% - Accent5 11" xfId="30042" hidden="1"/>
    <cellStyle name="20% - Accent5 11" xfId="30120" hidden="1"/>
    <cellStyle name="20% - Accent5 11" xfId="30178" hidden="1"/>
    <cellStyle name="20% - Accent5 11" xfId="29727" hidden="1"/>
    <cellStyle name="20% - Accent5 11" xfId="29183" hidden="1"/>
    <cellStyle name="20% - Accent5 11" xfId="30499" hidden="1"/>
    <cellStyle name="20% - Accent5 11" xfId="30574" hidden="1"/>
    <cellStyle name="20% - Accent5 11" xfId="30652" hidden="1"/>
    <cellStyle name="20% - Accent5 11" xfId="30836" hidden="1"/>
    <cellStyle name="20% - Accent5 11" xfId="30911" hidden="1"/>
    <cellStyle name="20% - Accent5 11" xfId="30989" hidden="1"/>
    <cellStyle name="20% - Accent5 11" xfId="31173" hidden="1"/>
    <cellStyle name="20% - Accent5 11" xfId="31248" hidden="1"/>
    <cellStyle name="20% - Accent5 11" xfId="31350" hidden="1"/>
    <cellStyle name="20% - Accent5 11" xfId="31425" hidden="1"/>
    <cellStyle name="20% - Accent5 11" xfId="31500" hidden="1"/>
    <cellStyle name="20% - Accent5 11" xfId="31578" hidden="1"/>
    <cellStyle name="20% - Accent5 11" xfId="32164" hidden="1"/>
    <cellStyle name="20% - Accent5 11" xfId="32239" hidden="1"/>
    <cellStyle name="20% - Accent5 11" xfId="32318" hidden="1"/>
    <cellStyle name="20% - Accent5 11" xfId="32399" hidden="1"/>
    <cellStyle name="20% - Accent5 11" xfId="31913" hidden="1"/>
    <cellStyle name="20% - Accent5 11" xfId="31897" hidden="1"/>
    <cellStyle name="20% - Accent5 11" xfId="32759" hidden="1"/>
    <cellStyle name="20% - Accent5 11" xfId="32834" hidden="1"/>
    <cellStyle name="20% - Accent5 11" xfId="32912" hidden="1"/>
    <cellStyle name="20% - Accent5 11" xfId="32970" hidden="1"/>
    <cellStyle name="20% - Accent5 11" xfId="32519" hidden="1"/>
    <cellStyle name="20% - Accent5 11" xfId="31975" hidden="1"/>
    <cellStyle name="20% - Accent5 11" xfId="33291" hidden="1"/>
    <cellStyle name="20% - Accent5 11" xfId="33366" hidden="1"/>
    <cellStyle name="20% - Accent5 11" xfId="33444" hidden="1"/>
    <cellStyle name="20% - Accent5 11" xfId="33628" hidden="1"/>
    <cellStyle name="20% - Accent5 11" xfId="33703" hidden="1"/>
    <cellStyle name="20% - Accent5 11" xfId="33781" hidden="1"/>
    <cellStyle name="20% - Accent5 11" xfId="33965" hidden="1"/>
    <cellStyle name="20% - Accent5 11" xfId="34040" hidden="1"/>
    <cellStyle name="20% - Accent5 12" xfId="1632" hidden="1"/>
    <cellStyle name="20% - Accent5 12" xfId="2898" hidden="1"/>
    <cellStyle name="20% - Accent5 12" xfId="9524" hidden="1"/>
    <cellStyle name="20% - Accent5 12" xfId="12037" hidden="1"/>
    <cellStyle name="20% - Accent5 12" xfId="15775" hidden="1"/>
    <cellStyle name="20% - Accent5 12" xfId="18143" hidden="1"/>
    <cellStyle name="20% - Accent5 12" xfId="21412" hidden="1"/>
    <cellStyle name="20% - Accent5 12" xfId="24596" hidden="1"/>
    <cellStyle name="20% - Accent5 12" xfId="28799" hidden="1"/>
    <cellStyle name="20% - Accent5 12" xfId="28914" hidden="1"/>
    <cellStyle name="20% - Accent5 12" xfId="29637" hidden="1"/>
    <cellStyle name="20% - Accent5 12" xfId="29810" hidden="1"/>
    <cellStyle name="20% - Accent5 12" xfId="30203" hidden="1"/>
    <cellStyle name="20% - Accent5 12" xfId="30351" hidden="1"/>
    <cellStyle name="20% - Accent5 12" xfId="30689" hidden="1"/>
    <cellStyle name="20% - Accent5 12" xfId="31026" hidden="1"/>
    <cellStyle name="20% - Accent5 12" xfId="31591" hidden="1"/>
    <cellStyle name="20% - Accent5 12" xfId="31706" hidden="1"/>
    <cellStyle name="20% - Accent5 12" xfId="32429" hidden="1"/>
    <cellStyle name="20% - Accent5 12" xfId="32602" hidden="1"/>
    <cellStyle name="20% - Accent5 12" xfId="32995" hidden="1"/>
    <cellStyle name="20% - Accent5 12" xfId="33143" hidden="1"/>
    <cellStyle name="20% - Accent5 12" xfId="33481" hidden="1"/>
    <cellStyle name="20% - Accent5 12" xfId="33818" hidden="1"/>
    <cellStyle name="20% - Accent5 3 2 3 2" xfId="1711" hidden="1"/>
    <cellStyle name="20% - Accent5 3 2 3 2" xfId="2977" hidden="1"/>
    <cellStyle name="20% - Accent5 3 2 3 2" xfId="9603" hidden="1"/>
    <cellStyle name="20% - Accent5 3 2 3 2" xfId="12116" hidden="1"/>
    <cellStyle name="20% - Accent5 3 2 3 2" xfId="15854" hidden="1"/>
    <cellStyle name="20% - Accent5 3 2 3 2" xfId="18222" hidden="1"/>
    <cellStyle name="20% - Accent5 3 2 3 2" xfId="21491" hidden="1"/>
    <cellStyle name="20% - Accent5 3 2 3 2" xfId="24675" hidden="1"/>
    <cellStyle name="20% - Accent5 3 2 3 2" xfId="28875" hidden="1"/>
    <cellStyle name="20% - Accent5 3 2 3 2" xfId="28990" hidden="1"/>
    <cellStyle name="20% - Accent5 3 2 3 2" xfId="29713" hidden="1"/>
    <cellStyle name="20% - Accent5 3 2 3 2" xfId="29886" hidden="1"/>
    <cellStyle name="20% - Accent5 3 2 3 2" xfId="30279" hidden="1"/>
    <cellStyle name="20% - Accent5 3 2 3 2" xfId="30427" hidden="1"/>
    <cellStyle name="20% - Accent5 3 2 3 2" xfId="30765" hidden="1"/>
    <cellStyle name="20% - Accent5 3 2 3 2" xfId="31102" hidden="1"/>
    <cellStyle name="20% - Accent5 3 2 3 2" xfId="31667" hidden="1"/>
    <cellStyle name="20% - Accent5 3 2 3 2" xfId="31782" hidden="1"/>
    <cellStyle name="20% - Accent5 3 2 3 2" xfId="32505" hidden="1"/>
    <cellStyle name="20% - Accent5 3 2 3 2" xfId="32678" hidden="1"/>
    <cellStyle name="20% - Accent5 3 2 3 2" xfId="33071" hidden="1"/>
    <cellStyle name="20% - Accent5 3 2 3 2" xfId="33219" hidden="1"/>
    <cellStyle name="20% - Accent5 3 2 3 2" xfId="33557" hidden="1"/>
    <cellStyle name="20% - Accent5 3 2 3 2" xfId="33894" hidden="1"/>
    <cellStyle name="20% - Accent5 3 2 4 2" xfId="1670" hidden="1"/>
    <cellStyle name="20% - Accent5 3 2 4 2" xfId="2936" hidden="1"/>
    <cellStyle name="20% - Accent5 3 2 4 2" xfId="9562" hidden="1"/>
    <cellStyle name="20% - Accent5 3 2 4 2" xfId="12075" hidden="1"/>
    <cellStyle name="20% - Accent5 3 2 4 2" xfId="15813" hidden="1"/>
    <cellStyle name="20% - Accent5 3 2 4 2" xfId="18181" hidden="1"/>
    <cellStyle name="20% - Accent5 3 2 4 2" xfId="21450" hidden="1"/>
    <cellStyle name="20% - Accent5 3 2 4 2" xfId="24634" hidden="1"/>
    <cellStyle name="20% - Accent5 3 2 4 2" xfId="28834" hidden="1"/>
    <cellStyle name="20% - Accent5 3 2 4 2" xfId="28949" hidden="1"/>
    <cellStyle name="20% - Accent5 3 2 4 2" xfId="29672" hidden="1"/>
    <cellStyle name="20% - Accent5 3 2 4 2" xfId="29845" hidden="1"/>
    <cellStyle name="20% - Accent5 3 2 4 2" xfId="30238" hidden="1"/>
    <cellStyle name="20% - Accent5 3 2 4 2" xfId="30386" hidden="1"/>
    <cellStyle name="20% - Accent5 3 2 4 2" xfId="30724" hidden="1"/>
    <cellStyle name="20% - Accent5 3 2 4 2" xfId="31061" hidden="1"/>
    <cellStyle name="20% - Accent5 3 2 4 2" xfId="31626" hidden="1"/>
    <cellStyle name="20% - Accent5 3 2 4 2" xfId="31741" hidden="1"/>
    <cellStyle name="20% - Accent5 3 2 4 2" xfId="32464" hidden="1"/>
    <cellStyle name="20% - Accent5 3 2 4 2" xfId="32637" hidden="1"/>
    <cellStyle name="20% - Accent5 3 2 4 2" xfId="33030" hidden="1"/>
    <cellStyle name="20% - Accent5 3 2 4 2" xfId="33178" hidden="1"/>
    <cellStyle name="20% - Accent5 3 2 4 2" xfId="33516" hidden="1"/>
    <cellStyle name="20% - Accent5 3 2 4 2" xfId="33853" hidden="1"/>
    <cellStyle name="20% - Accent5 3 3 3 2" xfId="1669" hidden="1"/>
    <cellStyle name="20% - Accent5 3 3 3 2" xfId="2935" hidden="1"/>
    <cellStyle name="20% - Accent5 3 3 3 2" xfId="9561" hidden="1"/>
    <cellStyle name="20% - Accent5 3 3 3 2" xfId="12074" hidden="1"/>
    <cellStyle name="20% - Accent5 3 3 3 2" xfId="15812" hidden="1"/>
    <cellStyle name="20% - Accent5 3 3 3 2" xfId="18180" hidden="1"/>
    <cellStyle name="20% - Accent5 3 3 3 2" xfId="21449" hidden="1"/>
    <cellStyle name="20% - Accent5 3 3 3 2" xfId="24633" hidden="1"/>
    <cellStyle name="20% - Accent5 3 3 3 2" xfId="28833" hidden="1"/>
    <cellStyle name="20% - Accent5 3 3 3 2" xfId="28948" hidden="1"/>
    <cellStyle name="20% - Accent5 3 3 3 2" xfId="29671" hidden="1"/>
    <cellStyle name="20% - Accent5 3 3 3 2" xfId="29844" hidden="1"/>
    <cellStyle name="20% - Accent5 3 3 3 2" xfId="30237" hidden="1"/>
    <cellStyle name="20% - Accent5 3 3 3 2" xfId="30385" hidden="1"/>
    <cellStyle name="20% - Accent5 3 3 3 2" xfId="30723" hidden="1"/>
    <cellStyle name="20% - Accent5 3 3 3 2" xfId="31060" hidden="1"/>
    <cellStyle name="20% - Accent5 3 3 3 2" xfId="31625" hidden="1"/>
    <cellStyle name="20% - Accent5 3 3 3 2" xfId="31740" hidden="1"/>
    <cellStyle name="20% - Accent5 3 3 3 2" xfId="32463" hidden="1"/>
    <cellStyle name="20% - Accent5 3 3 3 2" xfId="32636" hidden="1"/>
    <cellStyle name="20% - Accent5 3 3 3 2" xfId="33029" hidden="1"/>
    <cellStyle name="20% - Accent5 3 3 3 2" xfId="33177" hidden="1"/>
    <cellStyle name="20% - Accent5 3 3 3 2" xfId="33515" hidden="1"/>
    <cellStyle name="20% - Accent5 3 3 3 2" xfId="33852" hidden="1"/>
    <cellStyle name="20% - Accent5 4 2 2" xfId="1671" hidden="1"/>
    <cellStyle name="20% - Accent5 4 2 2" xfId="2937" hidden="1"/>
    <cellStyle name="20% - Accent5 4 2 2" xfId="9563" hidden="1"/>
    <cellStyle name="20% - Accent5 4 2 2" xfId="12076" hidden="1"/>
    <cellStyle name="20% - Accent5 4 2 2" xfId="15814" hidden="1"/>
    <cellStyle name="20% - Accent5 4 2 2" xfId="18182" hidden="1"/>
    <cellStyle name="20% - Accent5 4 2 2" xfId="21451" hidden="1"/>
    <cellStyle name="20% - Accent5 4 2 2" xfId="24635" hidden="1"/>
    <cellStyle name="20% - Accent5 4 2 2" xfId="28835" hidden="1"/>
    <cellStyle name="20% - Accent5 4 2 2" xfId="28950" hidden="1"/>
    <cellStyle name="20% - Accent5 4 2 2" xfId="29673" hidden="1"/>
    <cellStyle name="20% - Accent5 4 2 2" xfId="29846" hidden="1"/>
    <cellStyle name="20% - Accent5 4 2 2" xfId="30239" hidden="1"/>
    <cellStyle name="20% - Accent5 4 2 2" xfId="30387" hidden="1"/>
    <cellStyle name="20% - Accent5 4 2 2" xfId="30725" hidden="1"/>
    <cellStyle name="20% - Accent5 4 2 2" xfId="31062" hidden="1"/>
    <cellStyle name="20% - Accent5 4 2 2" xfId="31627" hidden="1"/>
    <cellStyle name="20% - Accent5 4 2 2" xfId="31742" hidden="1"/>
    <cellStyle name="20% - Accent5 4 2 2" xfId="32465" hidden="1"/>
    <cellStyle name="20% - Accent5 4 2 2" xfId="32638" hidden="1"/>
    <cellStyle name="20% - Accent5 4 2 2" xfId="33031" hidden="1"/>
    <cellStyle name="20% - Accent5 4 2 2" xfId="33179" hidden="1"/>
    <cellStyle name="20% - Accent5 4 2 2" xfId="33517" hidden="1"/>
    <cellStyle name="20% - Accent5 4 2 2" xfId="33854" hidden="1"/>
    <cellStyle name="20% - Accent5 4 3" xfId="1649" hidden="1"/>
    <cellStyle name="20% - Accent5 4 3" xfId="2915" hidden="1"/>
    <cellStyle name="20% - Accent5 4 3" xfId="9541" hidden="1"/>
    <cellStyle name="20% - Accent5 4 3" xfId="12054" hidden="1"/>
    <cellStyle name="20% - Accent5 4 3" xfId="15792" hidden="1"/>
    <cellStyle name="20% - Accent5 4 3" xfId="18160" hidden="1"/>
    <cellStyle name="20% - Accent5 4 3" xfId="21429" hidden="1"/>
    <cellStyle name="20% - Accent5 4 3" xfId="24613" hidden="1"/>
    <cellStyle name="20% - Accent5 4 3" xfId="28813" hidden="1"/>
    <cellStyle name="20% - Accent5 4 3" xfId="28928" hidden="1"/>
    <cellStyle name="20% - Accent5 4 3" xfId="29651" hidden="1"/>
    <cellStyle name="20% - Accent5 4 3" xfId="29824" hidden="1"/>
    <cellStyle name="20% - Accent5 4 3" xfId="30217" hidden="1"/>
    <cellStyle name="20% - Accent5 4 3" xfId="30365" hidden="1"/>
    <cellStyle name="20% - Accent5 4 3" xfId="30703" hidden="1"/>
    <cellStyle name="20% - Accent5 4 3" xfId="31040" hidden="1"/>
    <cellStyle name="20% - Accent5 4 3" xfId="31605" hidden="1"/>
    <cellStyle name="20% - Accent5 4 3" xfId="31720" hidden="1"/>
    <cellStyle name="20% - Accent5 4 3" xfId="32443" hidden="1"/>
    <cellStyle name="20% - Accent5 4 3" xfId="32616" hidden="1"/>
    <cellStyle name="20% - Accent5 4 3" xfId="33009" hidden="1"/>
    <cellStyle name="20% - Accent5 4 3" xfId="33157" hidden="1"/>
    <cellStyle name="20% - Accent5 4 3" xfId="33495" hidden="1"/>
    <cellStyle name="20% - Accent5 4 3" xfId="33832" hidden="1"/>
    <cellStyle name="20% - Accent5 6" xfId="423" hidden="1"/>
    <cellStyle name="20% - Accent5 6" xfId="666" hidden="1"/>
    <cellStyle name="20% - Accent5 6" xfId="1002" hidden="1"/>
    <cellStyle name="20% - Accent5 6" xfId="1344" hidden="1"/>
    <cellStyle name="20% - Accent5 6" xfId="6554" hidden="1"/>
    <cellStyle name="20% - Accent5 6" xfId="6892" hidden="1"/>
    <cellStyle name="20% - Accent5 6" xfId="7236" hidden="1"/>
    <cellStyle name="20% - Accent5 6" xfId="5999" hidden="1"/>
    <cellStyle name="20% - Accent5 6" xfId="7717" hidden="1"/>
    <cellStyle name="20% - Accent5 6" xfId="5392" hidden="1"/>
    <cellStyle name="20% - Accent5 6" xfId="11260" hidden="1"/>
    <cellStyle name="20% - Accent5 6" xfId="13331" hidden="1"/>
    <cellStyle name="20% - Accent5 6" xfId="13673" hidden="1"/>
    <cellStyle name="20% - Accent5 6" xfId="11153" hidden="1"/>
    <cellStyle name="20% - Accent5 6" xfId="14101" hidden="1"/>
    <cellStyle name="20% - Accent5 6" xfId="4949" hidden="1"/>
    <cellStyle name="20% - Accent5 6" xfId="17405" hidden="1"/>
    <cellStyle name="20% - Accent5 6" xfId="19414" hidden="1"/>
    <cellStyle name="20% - Accent5 6" xfId="19756" hidden="1"/>
    <cellStyle name="20% - Accent5 6" xfId="20686" hidden="1"/>
    <cellStyle name="20% - Accent5 6" xfId="22667" hidden="1"/>
    <cellStyle name="20% - Accent5 6" xfId="23009" hidden="1"/>
    <cellStyle name="20% - Accent5 6" xfId="23882" hidden="1"/>
    <cellStyle name="20% - Accent5 6" xfId="25833" hidden="1"/>
    <cellStyle name="20% - Accent5 6" xfId="28490" hidden="1"/>
    <cellStyle name="20% - Accent5 6" xfId="28570" hidden="1"/>
    <cellStyle name="20% - Accent5 6" xfId="28648" hidden="1"/>
    <cellStyle name="20% - Accent5 6" xfId="28726" hidden="1"/>
    <cellStyle name="20% - Accent5 6" xfId="29308" hidden="1"/>
    <cellStyle name="20% - Accent5 6" xfId="29387" hidden="1"/>
    <cellStyle name="20% - Accent5 6" xfId="29466" hidden="1"/>
    <cellStyle name="20% - Accent5 6" xfId="29242" hidden="1"/>
    <cellStyle name="20% - Accent5 6" xfId="29549" hidden="1"/>
    <cellStyle name="20% - Accent5 6" xfId="29162" hidden="1"/>
    <cellStyle name="20% - Accent5 6" xfId="29782" hidden="1"/>
    <cellStyle name="20% - Accent5 6" xfId="29982" hidden="1"/>
    <cellStyle name="20% - Accent5 6" xfId="30060" hidden="1"/>
    <cellStyle name="20% - Accent5 6" xfId="29779" hidden="1"/>
    <cellStyle name="20% - Accent5 6" xfId="30137" hidden="1"/>
    <cellStyle name="20% - Accent5 6" xfId="29103" hidden="1"/>
    <cellStyle name="20% - Accent5 6" xfId="30328" hidden="1"/>
    <cellStyle name="20% - Accent5 6" xfId="30514" hidden="1"/>
    <cellStyle name="20% - Accent5 6" xfId="30592" hidden="1"/>
    <cellStyle name="20% - Accent5 6" xfId="30669" hidden="1"/>
    <cellStyle name="20% - Accent5 6" xfId="30851" hidden="1"/>
    <cellStyle name="20% - Accent5 6" xfId="30929" hidden="1"/>
    <cellStyle name="20% - Accent5 6" xfId="31006" hidden="1"/>
    <cellStyle name="20% - Accent5 6" xfId="31188" hidden="1"/>
    <cellStyle name="20% - Accent5 6" xfId="31282" hidden="1"/>
    <cellStyle name="20% - Accent5 6" xfId="31362" hidden="1"/>
    <cellStyle name="20% - Accent5 6" xfId="31440" hidden="1"/>
    <cellStyle name="20% - Accent5 6" xfId="31518" hidden="1"/>
    <cellStyle name="20% - Accent5 6" xfId="32100" hidden="1"/>
    <cellStyle name="20% - Accent5 6" xfId="32179" hidden="1"/>
    <cellStyle name="20% - Accent5 6" xfId="32258" hidden="1"/>
    <cellStyle name="20% - Accent5 6" xfId="32034" hidden="1"/>
    <cellStyle name="20% - Accent5 6" xfId="32341" hidden="1"/>
    <cellStyle name="20% - Accent5 6" xfId="31954" hidden="1"/>
    <cellStyle name="20% - Accent5 6" xfId="32574" hidden="1"/>
    <cellStyle name="20% - Accent5 6" xfId="32774" hidden="1"/>
    <cellStyle name="20% - Accent5 6" xfId="32852" hidden="1"/>
    <cellStyle name="20% - Accent5 6" xfId="32571" hidden="1"/>
    <cellStyle name="20% - Accent5 6" xfId="32929" hidden="1"/>
    <cellStyle name="20% - Accent5 6" xfId="31895" hidden="1"/>
    <cellStyle name="20% - Accent5 6" xfId="33120" hidden="1"/>
    <cellStyle name="20% - Accent5 6" xfId="33306" hidden="1"/>
    <cellStyle name="20% - Accent5 6" xfId="33384" hidden="1"/>
    <cellStyle name="20% - Accent5 6" xfId="33461" hidden="1"/>
    <cellStyle name="20% - Accent5 6" xfId="33643" hidden="1"/>
    <cellStyle name="20% - Accent5 6" xfId="33721" hidden="1"/>
    <cellStyle name="20% - Accent5 6" xfId="33798" hidden="1"/>
    <cellStyle name="20% - Accent5 6" xfId="33980" hidden="1"/>
    <cellStyle name="20% - Accent5 7" xfId="470" hidden="1"/>
    <cellStyle name="20% - Accent5 7" xfId="793" hidden="1"/>
    <cellStyle name="20% - Accent5 7" xfId="1120" hidden="1"/>
    <cellStyle name="20% - Accent5 7" xfId="1462" hidden="1"/>
    <cellStyle name="20% - Accent5 7" xfId="6683" hidden="1"/>
    <cellStyle name="20% - Accent5 7" xfId="7011" hidden="1"/>
    <cellStyle name="20% - Accent5 7" xfId="7356" hidden="1"/>
    <cellStyle name="20% - Accent5 7" xfId="7894" hidden="1"/>
    <cellStyle name="20% - Accent5 7" xfId="4926" hidden="1"/>
    <cellStyle name="20% - Accent5 7" xfId="4991" hidden="1"/>
    <cellStyle name="20% - Accent5 7" xfId="10731" hidden="1"/>
    <cellStyle name="20% - Accent5 7" xfId="13449" hidden="1"/>
    <cellStyle name="20% - Accent5 7" xfId="13791" hidden="1"/>
    <cellStyle name="20% - Accent5 7" xfId="14245" hidden="1"/>
    <cellStyle name="20% - Accent5 7" xfId="5283" hidden="1"/>
    <cellStyle name="20% - Accent5 7" xfId="7931" hidden="1"/>
    <cellStyle name="20% - Accent5 7" xfId="16941" hidden="1"/>
    <cellStyle name="20% - Accent5 7" xfId="19532" hidden="1"/>
    <cellStyle name="20% - Accent5 7" xfId="19874" hidden="1"/>
    <cellStyle name="20% - Accent5 7" xfId="4130" hidden="1"/>
    <cellStyle name="20% - Accent5 7" xfId="22785" hidden="1"/>
    <cellStyle name="20% - Accent5 7" xfId="23127" hidden="1"/>
    <cellStyle name="20% - Accent5 7" xfId="16946" hidden="1"/>
    <cellStyle name="20% - Accent5 7" xfId="25951" hidden="1"/>
    <cellStyle name="20% - Accent5 7" xfId="28506" hidden="1"/>
    <cellStyle name="20% - Accent5 7" xfId="28581" hidden="1"/>
    <cellStyle name="20% - Accent5 7" xfId="28658" hidden="1"/>
    <cellStyle name="20% - Accent5 7" xfId="28736" hidden="1"/>
    <cellStyle name="20% - Accent5 7" xfId="29320" hidden="1"/>
    <cellStyle name="20% - Accent5 7" xfId="29397" hidden="1"/>
    <cellStyle name="20% - Accent5 7" xfId="29476" hidden="1"/>
    <cellStyle name="20% - Accent5 7" xfId="29565" hidden="1"/>
    <cellStyle name="20% - Accent5 7" xfId="29099" hidden="1"/>
    <cellStyle name="20% - Accent5 7" xfId="29109" hidden="1"/>
    <cellStyle name="20% - Accent5 7" xfId="29750" hidden="1"/>
    <cellStyle name="20% - Accent5 7" xfId="29992" hidden="1"/>
    <cellStyle name="20% - Accent5 7" xfId="30070" hidden="1"/>
    <cellStyle name="20% - Accent5 7" xfId="30151" hidden="1"/>
    <cellStyle name="20% - Accent5 7" xfId="29147" hidden="1"/>
    <cellStyle name="20% - Accent5 7" xfId="29568" hidden="1"/>
    <cellStyle name="20% - Accent5 7" xfId="30308" hidden="1"/>
    <cellStyle name="20% - Accent5 7" xfId="30524" hidden="1"/>
    <cellStyle name="20% - Accent5 7" xfId="30602" hidden="1"/>
    <cellStyle name="20% - Accent5 7" xfId="29012" hidden="1"/>
    <cellStyle name="20% - Accent5 7" xfId="30861" hidden="1"/>
    <cellStyle name="20% - Accent5 7" xfId="30939" hidden="1"/>
    <cellStyle name="20% - Accent5 7" xfId="30309" hidden="1"/>
    <cellStyle name="20% - Accent5 7" xfId="31198" hidden="1"/>
    <cellStyle name="20% - Accent5 7" xfId="31298" hidden="1"/>
    <cellStyle name="20% - Accent5 7" xfId="31373" hidden="1"/>
    <cellStyle name="20% - Accent5 7" xfId="31450" hidden="1"/>
    <cellStyle name="20% - Accent5 7" xfId="31528" hidden="1"/>
    <cellStyle name="20% - Accent5 7" xfId="32112" hidden="1"/>
    <cellStyle name="20% - Accent5 7" xfId="32189" hidden="1"/>
    <cellStyle name="20% - Accent5 7" xfId="32268" hidden="1"/>
    <cellStyle name="20% - Accent5 7" xfId="32357" hidden="1"/>
    <cellStyle name="20% - Accent5 7" xfId="31891" hidden="1"/>
    <cellStyle name="20% - Accent5 7" xfId="31901" hidden="1"/>
    <cellStyle name="20% - Accent5 7" xfId="32542" hidden="1"/>
    <cellStyle name="20% - Accent5 7" xfId="32784" hidden="1"/>
    <cellStyle name="20% - Accent5 7" xfId="32862" hidden="1"/>
    <cellStyle name="20% - Accent5 7" xfId="32943" hidden="1"/>
    <cellStyle name="20% - Accent5 7" xfId="31939" hidden="1"/>
    <cellStyle name="20% - Accent5 7" xfId="32360" hidden="1"/>
    <cellStyle name="20% - Accent5 7" xfId="33100" hidden="1"/>
    <cellStyle name="20% - Accent5 7" xfId="33316" hidden="1"/>
    <cellStyle name="20% - Accent5 7" xfId="33394" hidden="1"/>
    <cellStyle name="20% - Accent5 7" xfId="31804" hidden="1"/>
    <cellStyle name="20% - Accent5 7" xfId="33653" hidden="1"/>
    <cellStyle name="20% - Accent5 7" xfId="33731" hidden="1"/>
    <cellStyle name="20% - Accent5 7" xfId="33101" hidden="1"/>
    <cellStyle name="20% - Accent5 7" xfId="33990" hidden="1"/>
    <cellStyle name="20% - Accent5 8" xfId="504" hidden="1"/>
    <cellStyle name="20% - Accent5 8" xfId="826" hidden="1"/>
    <cellStyle name="20% - Accent5 8" xfId="1150" hidden="1"/>
    <cellStyle name="20% - Accent5 8" xfId="1492" hidden="1"/>
    <cellStyle name="20% - Accent5 8" xfId="6716" hidden="1"/>
    <cellStyle name="20% - Accent5 8" xfId="7041" hidden="1"/>
    <cellStyle name="20% - Accent5 8" xfId="7386" hidden="1"/>
    <cellStyle name="20% - Accent5 8" xfId="8144" hidden="1"/>
    <cellStyle name="20% - Accent5 8" xfId="5698" hidden="1"/>
    <cellStyle name="20% - Accent5 8" xfId="5990" hidden="1"/>
    <cellStyle name="20% - Accent5 8" xfId="13155" hidden="1"/>
    <cellStyle name="20% - Accent5 8" xfId="13479" hidden="1"/>
    <cellStyle name="20% - Accent5 8" xfId="13821" hidden="1"/>
    <cellStyle name="20% - Accent5 8" xfId="14472" hidden="1"/>
    <cellStyle name="20% - Accent5 8" xfId="5040" hidden="1"/>
    <cellStyle name="20% - Accent5 8" xfId="11442" hidden="1"/>
    <cellStyle name="20% - Accent5 8" xfId="19236" hidden="1"/>
    <cellStyle name="20% - Accent5 8" xfId="19562" hidden="1"/>
    <cellStyle name="20% - Accent5 8" xfId="19904" hidden="1"/>
    <cellStyle name="20% - Accent5 8" xfId="22489" hidden="1"/>
    <cellStyle name="20% - Accent5 8" xfId="22815" hidden="1"/>
    <cellStyle name="20% - Accent5 8" xfId="23157" hidden="1"/>
    <cellStyle name="20% - Accent5 8" xfId="25657" hidden="1"/>
    <cellStyle name="20% - Accent5 8" xfId="25981" hidden="1"/>
    <cellStyle name="20% - Accent5 8" xfId="28519" hidden="1"/>
    <cellStyle name="20% - Accent5 8" xfId="28593" hidden="1"/>
    <cellStyle name="20% - Accent5 8" xfId="28669" hidden="1"/>
    <cellStyle name="20% - Accent5 8" xfId="28747" hidden="1"/>
    <cellStyle name="20% - Accent5 8" xfId="29332" hidden="1"/>
    <cellStyle name="20% - Accent5 8" xfId="29408" hidden="1"/>
    <cellStyle name="20% - Accent5 8" xfId="29487" hidden="1"/>
    <cellStyle name="20% - Accent5 8" xfId="29578" hidden="1"/>
    <cellStyle name="20% - Accent5 8" xfId="29209" hidden="1"/>
    <cellStyle name="20% - Accent5 8" xfId="29237" hidden="1"/>
    <cellStyle name="20% - Accent5 8" xfId="29927" hidden="1"/>
    <cellStyle name="20% - Accent5 8" xfId="30003" hidden="1"/>
    <cellStyle name="20% - Accent5 8" xfId="30081" hidden="1"/>
    <cellStyle name="20% - Accent5 8" xfId="30160" hidden="1"/>
    <cellStyle name="20% - Accent5 8" xfId="29119" hidden="1"/>
    <cellStyle name="20% - Accent5 8" xfId="29788" hidden="1"/>
    <cellStyle name="20% - Accent5 8" xfId="30459" hidden="1"/>
    <cellStyle name="20% - Accent5 8" xfId="30535" hidden="1"/>
    <cellStyle name="20% - Accent5 8" xfId="30613" hidden="1"/>
    <cellStyle name="20% - Accent5 8" xfId="30796" hidden="1"/>
    <cellStyle name="20% - Accent5 8" xfId="30872" hidden="1"/>
    <cellStyle name="20% - Accent5 8" xfId="30950" hidden="1"/>
    <cellStyle name="20% - Accent5 8" xfId="31133" hidden="1"/>
    <cellStyle name="20% - Accent5 8" xfId="31209" hidden="1"/>
    <cellStyle name="20% - Accent5 8" xfId="31311" hidden="1"/>
    <cellStyle name="20% - Accent5 8" xfId="31385" hidden="1"/>
    <cellStyle name="20% - Accent5 8" xfId="31461" hidden="1"/>
    <cellStyle name="20% - Accent5 8" xfId="31539" hidden="1"/>
    <cellStyle name="20% - Accent5 8" xfId="32124" hidden="1"/>
    <cellStyle name="20% - Accent5 8" xfId="32200" hidden="1"/>
    <cellStyle name="20% - Accent5 8" xfId="32279" hidden="1"/>
    <cellStyle name="20% - Accent5 8" xfId="32370" hidden="1"/>
    <cellStyle name="20% - Accent5 8" xfId="32001" hidden="1"/>
    <cellStyle name="20% - Accent5 8" xfId="32029" hidden="1"/>
    <cellStyle name="20% - Accent5 8" xfId="32719" hidden="1"/>
    <cellStyle name="20% - Accent5 8" xfId="32795" hidden="1"/>
    <cellStyle name="20% - Accent5 8" xfId="32873" hidden="1"/>
    <cellStyle name="20% - Accent5 8" xfId="32952" hidden="1"/>
    <cellStyle name="20% - Accent5 8" xfId="31911" hidden="1"/>
    <cellStyle name="20% - Accent5 8" xfId="32580" hidden="1"/>
    <cellStyle name="20% - Accent5 8" xfId="33251" hidden="1"/>
    <cellStyle name="20% - Accent5 8" xfId="33327" hidden="1"/>
    <cellStyle name="20% - Accent5 8" xfId="33405" hidden="1"/>
    <cellStyle name="20% - Accent5 8" xfId="33588" hidden="1"/>
    <cellStyle name="20% - Accent5 8" xfId="33664" hidden="1"/>
    <cellStyle name="20% - Accent5 8" xfId="33742" hidden="1"/>
    <cellStyle name="20% - Accent5 8" xfId="33925" hidden="1"/>
    <cellStyle name="20% - Accent5 8" xfId="34001" hidden="1"/>
    <cellStyle name="20% - Accent5 9" xfId="540" hidden="1"/>
    <cellStyle name="20% - Accent5 9" xfId="864" hidden="1"/>
    <cellStyle name="20% - Accent5 9" xfId="1185" hidden="1"/>
    <cellStyle name="20% - Accent5 9" xfId="1527" hidden="1"/>
    <cellStyle name="20% - Accent5 9" xfId="6754" hidden="1"/>
    <cellStyle name="20% - Accent5 9" xfId="7076" hidden="1"/>
    <cellStyle name="20% - Accent5 9" xfId="7422" hidden="1"/>
    <cellStyle name="20% - Accent5 9" xfId="8505" hidden="1"/>
    <cellStyle name="20% - Accent5 9" xfId="5545" hidden="1"/>
    <cellStyle name="20% - Accent5 9" xfId="6190" hidden="1"/>
    <cellStyle name="20% - Accent5 9" xfId="13193" hidden="1"/>
    <cellStyle name="20% - Accent5 9" xfId="13514" hidden="1"/>
    <cellStyle name="20% - Accent5 9" xfId="13856" hidden="1"/>
    <cellStyle name="20% - Accent5 9" xfId="14780" hidden="1"/>
    <cellStyle name="20% - Accent5 9" xfId="4469" hidden="1"/>
    <cellStyle name="20% - Accent5 9" xfId="5936" hidden="1"/>
    <cellStyle name="20% - Accent5 9" xfId="19275" hidden="1"/>
    <cellStyle name="20% - Accent5 9" xfId="19597" hidden="1"/>
    <cellStyle name="20% - Accent5 9" xfId="19939" hidden="1"/>
    <cellStyle name="20% - Accent5 9" xfId="22528" hidden="1"/>
    <cellStyle name="20% - Accent5 9" xfId="22850" hidden="1"/>
    <cellStyle name="20% - Accent5 9" xfId="23192" hidden="1"/>
    <cellStyle name="20% - Accent5 9" xfId="25695" hidden="1"/>
    <cellStyle name="20% - Accent5 9" xfId="26016" hidden="1"/>
    <cellStyle name="20% - Accent5 9" xfId="28532" hidden="1"/>
    <cellStyle name="20% - Accent5 9" xfId="28606" hidden="1"/>
    <cellStyle name="20% - Accent5 9" xfId="28682" hidden="1"/>
    <cellStyle name="20% - Accent5 9" xfId="28760" hidden="1"/>
    <cellStyle name="20% - Accent5 9" xfId="29345" hidden="1"/>
    <cellStyle name="20% - Accent5 9" xfId="29421" hidden="1"/>
    <cellStyle name="20% - Accent5 9" xfId="29500" hidden="1"/>
    <cellStyle name="20% - Accent5 9" xfId="29606" hidden="1"/>
    <cellStyle name="20% - Accent5 9" xfId="29186" hidden="1"/>
    <cellStyle name="20% - Accent5 9" xfId="29266" hidden="1"/>
    <cellStyle name="20% - Accent5 9" xfId="29940" hidden="1"/>
    <cellStyle name="20% - Accent5 9" xfId="30016" hidden="1"/>
    <cellStyle name="20% - Accent5 9" xfId="30094" hidden="1"/>
    <cellStyle name="20% - Accent5 9" xfId="30177" hidden="1"/>
    <cellStyle name="20% - Accent5 9" xfId="29045" hidden="1"/>
    <cellStyle name="20% - Accent5 9" xfId="29229" hidden="1"/>
    <cellStyle name="20% - Accent5 9" xfId="30472" hidden="1"/>
    <cellStyle name="20% - Accent5 9" xfId="30548" hidden="1"/>
    <cellStyle name="20% - Accent5 9" xfId="30626" hidden="1"/>
    <cellStyle name="20% - Accent5 9" xfId="30809" hidden="1"/>
    <cellStyle name="20% - Accent5 9" xfId="30885" hidden="1"/>
    <cellStyle name="20% - Accent5 9" xfId="30963" hidden="1"/>
    <cellStyle name="20% - Accent5 9" xfId="31146" hidden="1"/>
    <cellStyle name="20% - Accent5 9" xfId="31222" hidden="1"/>
    <cellStyle name="20% - Accent5 9" xfId="31324" hidden="1"/>
    <cellStyle name="20% - Accent5 9" xfId="31398" hidden="1"/>
    <cellStyle name="20% - Accent5 9" xfId="31474" hidden="1"/>
    <cellStyle name="20% - Accent5 9" xfId="31552" hidden="1"/>
    <cellStyle name="20% - Accent5 9" xfId="32137" hidden="1"/>
    <cellStyle name="20% - Accent5 9" xfId="32213" hidden="1"/>
    <cellStyle name="20% - Accent5 9" xfId="32292" hidden="1"/>
    <cellStyle name="20% - Accent5 9" xfId="32398" hidden="1"/>
    <cellStyle name="20% - Accent5 9" xfId="31978" hidden="1"/>
    <cellStyle name="20% - Accent5 9" xfId="32058" hidden="1"/>
    <cellStyle name="20% - Accent5 9" xfId="32732" hidden="1"/>
    <cellStyle name="20% - Accent5 9" xfId="32808" hidden="1"/>
    <cellStyle name="20% - Accent5 9" xfId="32886" hidden="1"/>
    <cellStyle name="20% - Accent5 9" xfId="32969" hidden="1"/>
    <cellStyle name="20% - Accent5 9" xfId="31837" hidden="1"/>
    <cellStyle name="20% - Accent5 9" xfId="32021" hidden="1"/>
    <cellStyle name="20% - Accent5 9" xfId="33264" hidden="1"/>
    <cellStyle name="20% - Accent5 9" xfId="33340" hidden="1"/>
    <cellStyle name="20% - Accent5 9" xfId="33418" hidden="1"/>
    <cellStyle name="20% - Accent5 9" xfId="33601" hidden="1"/>
    <cellStyle name="20% - Accent5 9" xfId="33677" hidden="1"/>
    <cellStyle name="20% - Accent5 9" xfId="33755" hidden="1"/>
    <cellStyle name="20% - Accent5 9" xfId="33938" hidden="1"/>
    <cellStyle name="20% - Accent5 9" xfId="34014" hidden="1"/>
    <cellStyle name="20% - Accent6" xfId="41" builtinId="50" hidden="1" customBuiltin="1"/>
    <cellStyle name="20% - Accent6" xfId="89" builtinId="50" hidden="1" customBuiltin="1"/>
    <cellStyle name="20% - Accent6" xfId="124" builtinId="50" hidden="1" customBuiltin="1"/>
    <cellStyle name="20% - Accent6" xfId="167" builtinId="50" hidden="1" customBuiltin="1"/>
    <cellStyle name="20% - Accent6" xfId="209" builtinId="50" hidden="1" customBuiltin="1"/>
    <cellStyle name="20% - Accent6" xfId="243" builtinId="50" hidden="1" customBuiltin="1"/>
    <cellStyle name="20% - Accent6" xfId="280" builtinId="50" hidden="1" customBuiltin="1"/>
    <cellStyle name="20% - Accent6" xfId="317" builtinId="50" hidden="1" customBuiltin="1"/>
    <cellStyle name="20% - Accent6" xfId="351" builtinId="50" hidden="1" customBuiltin="1"/>
    <cellStyle name="20% - Accent6" xfId="386" builtinId="50" hidden="1" customBuiltin="1"/>
    <cellStyle name="20% - Accent6" xfId="3937" builtinId="50" hidden="1" customBuiltin="1"/>
    <cellStyle name="20% - Accent6" xfId="3971" builtinId="50" hidden="1" customBuiltin="1"/>
    <cellStyle name="20% - Accent6" xfId="4008" builtinId="50" hidden="1" customBuiltin="1"/>
    <cellStyle name="20% - Accent6" xfId="4045" builtinId="50" hidden="1" customBuiltin="1"/>
    <cellStyle name="20% - Accent6" xfId="4079" builtinId="50" hidden="1" customBuiltin="1"/>
    <cellStyle name="20% - Accent6" xfId="4277" builtinId="50" hidden="1" customBuiltin="1"/>
    <cellStyle name="20% - Accent6" xfId="10698" builtinId="50" hidden="1" customBuiltin="1"/>
    <cellStyle name="20% - Accent6" xfId="10784" builtinId="50" hidden="1" customBuiltin="1"/>
    <cellStyle name="20% - Accent6" xfId="7646" builtinId="50" hidden="1" customBuiltin="1"/>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4180" builtinId="50" hidden="1" customBuiltin="1"/>
    <cellStyle name="20% - Accent6" xfId="10304" builtinId="50" hidden="1" customBuiltin="1"/>
    <cellStyle name="20% - Accent6" xfId="16908" builtinId="50" hidden="1" customBuiltin="1"/>
    <cellStyle name="20% - Accent6" xfId="16987" builtinId="50" hidden="1" customBuiltin="1"/>
    <cellStyle name="20% - Accent6" xfId="14051" builtinId="50" hidden="1" customBuiltin="1"/>
    <cellStyle name="20% - Accent6" xfId="14596" builtinId="50" hidden="1" customBuiltin="1"/>
    <cellStyle name="20% - Accent6" xfId="4441" builtinId="50" hidden="1" customBuiltin="1"/>
    <cellStyle name="20% - Accent6" xfId="8433" builtinId="50" hidden="1" customBuiltin="1"/>
    <cellStyle name="20% - Accent6" xfId="8866" builtinId="50" hidden="1" customBuiltin="1"/>
    <cellStyle name="20% - Accent6" xfId="8254" builtinId="50" hidden="1" customBuiltin="1"/>
    <cellStyle name="20% - Accent6" xfId="6168" builtinId="50" hidden="1" customBuiltin="1"/>
    <cellStyle name="20% - Accent6" xfId="4095" builtinId="50" hidden="1" customBuiltin="1"/>
    <cellStyle name="20% - Accent6" xfId="8392" builtinId="50" hidden="1" customBuiltin="1"/>
    <cellStyle name="20% - Accent6" xfId="16543" builtinId="50" hidden="1" customBuiltin="1"/>
    <cellStyle name="20% - Accent6" xfId="18249" builtinId="50" hidden="1" customBuiltin="1"/>
    <cellStyle name="20% - Accent6" xfId="7881" builtinId="50" hidden="1" customBuiltin="1"/>
    <cellStyle name="20% - Accent6" xfId="13944" builtinId="50" hidden="1" customBuiltin="1"/>
    <cellStyle name="20% - Accent6" xfId="13996" builtinId="50" hidden="1" customBuiltin="1"/>
    <cellStyle name="20% - Accent6" xfId="5723"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10" xfId="544" hidden="1"/>
    <cellStyle name="20% - Accent6 10" xfId="868" hidden="1"/>
    <cellStyle name="20% - Accent6 10" xfId="1189" hidden="1"/>
    <cellStyle name="20% - Accent6 10" xfId="1531" hidden="1"/>
    <cellStyle name="20% - Accent6 10" xfId="6758" hidden="1"/>
    <cellStyle name="20% - Accent6 10" xfId="7080" hidden="1"/>
    <cellStyle name="20% - Accent6 10" xfId="7426" hidden="1"/>
    <cellStyle name="20% - Accent6 10" xfId="8409" hidden="1"/>
    <cellStyle name="20% - Accent6 10" xfId="5403" hidden="1"/>
    <cellStyle name="20% - Accent6 10" xfId="6142" hidden="1"/>
    <cellStyle name="20% - Accent6 10" xfId="13197" hidden="1"/>
    <cellStyle name="20% - Accent6 10" xfId="13518" hidden="1"/>
    <cellStyle name="20% - Accent6 10" xfId="13860" hidden="1"/>
    <cellStyle name="20% - Accent6 10" xfId="14694" hidden="1"/>
    <cellStyle name="20% - Accent6 10" xfId="8278" hidden="1"/>
    <cellStyle name="20% - Accent6 10" xfId="4662" hidden="1"/>
    <cellStyle name="20% - Accent6 10" xfId="19279" hidden="1"/>
    <cellStyle name="20% - Accent6 10" xfId="19601" hidden="1"/>
    <cellStyle name="20% - Accent6 10" xfId="19943" hidden="1"/>
    <cellStyle name="20% - Accent6 10" xfId="22532" hidden="1"/>
    <cellStyle name="20% - Accent6 10" xfId="22854" hidden="1"/>
    <cellStyle name="20% - Accent6 10" xfId="23196" hidden="1"/>
    <cellStyle name="20% - Accent6 10" xfId="25699" hidden="1"/>
    <cellStyle name="20% - Accent6 10" xfId="26020" hidden="1"/>
    <cellStyle name="20% - Accent6 10" xfId="28534" hidden="1"/>
    <cellStyle name="20% - Accent6 10" xfId="28608" hidden="1"/>
    <cellStyle name="20% - Accent6 10" xfId="28684" hidden="1"/>
    <cellStyle name="20% - Accent6 10" xfId="28762" hidden="1"/>
    <cellStyle name="20% - Accent6 10" xfId="29347" hidden="1"/>
    <cellStyle name="20% - Accent6 10" xfId="29423" hidden="1"/>
    <cellStyle name="20% - Accent6 10" xfId="29502" hidden="1"/>
    <cellStyle name="20% - Accent6 10" xfId="29603" hidden="1"/>
    <cellStyle name="20% - Accent6 10" xfId="29164" hidden="1"/>
    <cellStyle name="20% - Accent6 10" xfId="29259" hidden="1"/>
    <cellStyle name="20% - Accent6 10" xfId="29942" hidden="1"/>
    <cellStyle name="20% - Accent6 10" xfId="30018" hidden="1"/>
    <cellStyle name="20% - Accent6 10" xfId="30096" hidden="1"/>
    <cellStyle name="20% - Accent6 10" xfId="30174" hidden="1"/>
    <cellStyle name="20% - Accent6 10" xfId="29592" hidden="1"/>
    <cellStyle name="20% - Accent6 10" xfId="29066" hidden="1"/>
    <cellStyle name="20% - Accent6 10" xfId="30474" hidden="1"/>
    <cellStyle name="20% - Accent6 10" xfId="30550" hidden="1"/>
    <cellStyle name="20% - Accent6 10" xfId="30628" hidden="1"/>
    <cellStyle name="20% - Accent6 10" xfId="30811" hidden="1"/>
    <cellStyle name="20% - Accent6 10" xfId="30887" hidden="1"/>
    <cellStyle name="20% - Accent6 10" xfId="30965" hidden="1"/>
    <cellStyle name="20% - Accent6 10" xfId="31148" hidden="1"/>
    <cellStyle name="20% - Accent6 10" xfId="31224" hidden="1"/>
    <cellStyle name="20% - Accent6 10" xfId="31326" hidden="1"/>
    <cellStyle name="20% - Accent6 10" xfId="31400" hidden="1"/>
    <cellStyle name="20% - Accent6 10" xfId="31476" hidden="1"/>
    <cellStyle name="20% - Accent6 10" xfId="31554" hidden="1"/>
    <cellStyle name="20% - Accent6 10" xfId="32139" hidden="1"/>
    <cellStyle name="20% - Accent6 10" xfId="32215" hidden="1"/>
    <cellStyle name="20% - Accent6 10" xfId="32294" hidden="1"/>
    <cellStyle name="20% - Accent6 10" xfId="32395" hidden="1"/>
    <cellStyle name="20% - Accent6 10" xfId="31956" hidden="1"/>
    <cellStyle name="20% - Accent6 10" xfId="32051" hidden="1"/>
    <cellStyle name="20% - Accent6 10" xfId="32734" hidden="1"/>
    <cellStyle name="20% - Accent6 10" xfId="32810" hidden="1"/>
    <cellStyle name="20% - Accent6 10" xfId="32888" hidden="1"/>
    <cellStyle name="20% - Accent6 10" xfId="32966" hidden="1"/>
    <cellStyle name="20% - Accent6 10" xfId="32384" hidden="1"/>
    <cellStyle name="20% - Accent6 10" xfId="31858" hidden="1"/>
    <cellStyle name="20% - Accent6 10" xfId="33266" hidden="1"/>
    <cellStyle name="20% - Accent6 10" xfId="33342" hidden="1"/>
    <cellStyle name="20% - Accent6 10" xfId="33420" hidden="1"/>
    <cellStyle name="20% - Accent6 10" xfId="33603" hidden="1"/>
    <cellStyle name="20% - Accent6 10" xfId="33679" hidden="1"/>
    <cellStyle name="20% - Accent6 10" xfId="33757" hidden="1"/>
    <cellStyle name="20% - Accent6 10" xfId="33940" hidden="1"/>
    <cellStyle name="20% - Accent6 10" xfId="34016" hidden="1"/>
    <cellStyle name="20% - Accent6 11" xfId="580" hidden="1"/>
    <cellStyle name="20% - Accent6 11" xfId="904" hidden="1"/>
    <cellStyle name="20% - Accent6 11" xfId="1225" hidden="1"/>
    <cellStyle name="20% - Accent6 11" xfId="1567" hidden="1"/>
    <cellStyle name="20% - Accent6 11" xfId="6794" hidden="1"/>
    <cellStyle name="20% - Accent6 11" xfId="7116" hidden="1"/>
    <cellStyle name="20% - Accent6 11" xfId="7462" hidden="1"/>
    <cellStyle name="20% - Accent6 11" xfId="7803" hidden="1"/>
    <cellStyle name="20% - Accent6 11" xfId="3896" hidden="1"/>
    <cellStyle name="20% - Accent6 11" xfId="6187" hidden="1"/>
    <cellStyle name="20% - Accent6 11" xfId="13233" hidden="1"/>
    <cellStyle name="20% - Accent6 11" xfId="13554" hidden="1"/>
    <cellStyle name="20% - Accent6 11" xfId="13896" hidden="1"/>
    <cellStyle name="20% - Accent6 11" xfId="14181" hidden="1"/>
    <cellStyle name="20% - Accent6 11" xfId="5135" hidden="1"/>
    <cellStyle name="20% - Accent6 11" xfId="10704" hidden="1"/>
    <cellStyle name="20% - Accent6 11" xfId="19316" hidden="1"/>
    <cellStyle name="20% - Accent6 11" xfId="19637" hidden="1"/>
    <cellStyle name="20% - Accent6 11" xfId="19979" hidden="1"/>
    <cellStyle name="20% - Accent6 11" xfId="22569" hidden="1"/>
    <cellStyle name="20% - Accent6 11" xfId="22890" hidden="1"/>
    <cellStyle name="20% - Accent6 11" xfId="23232" hidden="1"/>
    <cellStyle name="20% - Accent6 11" xfId="25735" hidden="1"/>
    <cellStyle name="20% - Accent6 11" xfId="26056" hidden="1"/>
    <cellStyle name="20% - Accent6 11" xfId="28547" hidden="1"/>
    <cellStyle name="20% - Accent6 11" xfId="28621" hidden="1"/>
    <cellStyle name="20% - Accent6 11" xfId="28697" hidden="1"/>
    <cellStyle name="20% - Accent6 11" xfId="28775" hidden="1"/>
    <cellStyle name="20% - Accent6 11" xfId="29360" hidden="1"/>
    <cellStyle name="20% - Accent6 11" xfId="29436" hidden="1"/>
    <cellStyle name="20% - Accent6 11" xfId="29515" hidden="1"/>
    <cellStyle name="20% - Accent6 11" xfId="29558" hidden="1"/>
    <cellStyle name="20% - Accent6 11" xfId="29005" hidden="1"/>
    <cellStyle name="20% - Accent6 11" xfId="29264" hidden="1"/>
    <cellStyle name="20% - Accent6 11" xfId="29955" hidden="1"/>
    <cellStyle name="20% - Accent6 11" xfId="30031" hidden="1"/>
    <cellStyle name="20% - Accent6 11" xfId="30109" hidden="1"/>
    <cellStyle name="20% - Accent6 11" xfId="30146" hidden="1"/>
    <cellStyle name="20% - Accent6 11" xfId="29128" hidden="1"/>
    <cellStyle name="20% - Accent6 11" xfId="29744" hidden="1"/>
    <cellStyle name="20% - Accent6 11" xfId="30487" hidden="1"/>
    <cellStyle name="20% - Accent6 11" xfId="30563" hidden="1"/>
    <cellStyle name="20% - Accent6 11" xfId="30641" hidden="1"/>
    <cellStyle name="20% - Accent6 11" xfId="30824" hidden="1"/>
    <cellStyle name="20% - Accent6 11" xfId="30900" hidden="1"/>
    <cellStyle name="20% - Accent6 11" xfId="30978" hidden="1"/>
    <cellStyle name="20% - Accent6 11" xfId="31161" hidden="1"/>
    <cellStyle name="20% - Accent6 11" xfId="31237" hidden="1"/>
    <cellStyle name="20% - Accent6 11" xfId="31339" hidden="1"/>
    <cellStyle name="20% - Accent6 11" xfId="31413" hidden="1"/>
    <cellStyle name="20% - Accent6 11" xfId="31489" hidden="1"/>
    <cellStyle name="20% - Accent6 11" xfId="31567" hidden="1"/>
    <cellStyle name="20% - Accent6 11" xfId="32152" hidden="1"/>
    <cellStyle name="20% - Accent6 11" xfId="32228" hidden="1"/>
    <cellStyle name="20% - Accent6 11" xfId="32307" hidden="1"/>
    <cellStyle name="20% - Accent6 11" xfId="32350" hidden="1"/>
    <cellStyle name="20% - Accent6 11" xfId="31797" hidden="1"/>
    <cellStyle name="20% - Accent6 11" xfId="32056" hidden="1"/>
    <cellStyle name="20% - Accent6 11" xfId="32747" hidden="1"/>
    <cellStyle name="20% - Accent6 11" xfId="32823" hidden="1"/>
    <cellStyle name="20% - Accent6 11" xfId="32901" hidden="1"/>
    <cellStyle name="20% - Accent6 11" xfId="32938" hidden="1"/>
    <cellStyle name="20% - Accent6 11" xfId="31920" hidden="1"/>
    <cellStyle name="20% - Accent6 11" xfId="32536" hidden="1"/>
    <cellStyle name="20% - Accent6 11" xfId="33279" hidden="1"/>
    <cellStyle name="20% - Accent6 11" xfId="33355" hidden="1"/>
    <cellStyle name="20% - Accent6 11" xfId="33433" hidden="1"/>
    <cellStyle name="20% - Accent6 11" xfId="33616" hidden="1"/>
    <cellStyle name="20% - Accent6 11" xfId="33692" hidden="1"/>
    <cellStyle name="20% - Accent6 11" xfId="33770" hidden="1"/>
    <cellStyle name="20% - Accent6 11" xfId="33953" hidden="1"/>
    <cellStyle name="20% - Accent6 11" xfId="34029" hidden="1"/>
    <cellStyle name="20% - Accent6 12" xfId="614" hidden="1"/>
    <cellStyle name="20% - Accent6 12" xfId="939" hidden="1"/>
    <cellStyle name="20% - Accent6 12" xfId="1259" hidden="1"/>
    <cellStyle name="20% - Accent6 12" xfId="1601" hidden="1"/>
    <cellStyle name="20% - Accent6 12" xfId="6829" hidden="1"/>
    <cellStyle name="20% - Accent6 12" xfId="7150" hidden="1"/>
    <cellStyle name="20% - Accent6 12" xfId="7496" hidden="1"/>
    <cellStyle name="20% - Accent6 12" xfId="8371" hidden="1"/>
    <cellStyle name="20% - Accent6 12" xfId="4119" hidden="1"/>
    <cellStyle name="20% - Accent6 12" xfId="5556" hidden="1"/>
    <cellStyle name="20% - Accent6 12" xfId="13268" hidden="1"/>
    <cellStyle name="20% - Accent6 12" xfId="13588" hidden="1"/>
    <cellStyle name="20% - Accent6 12" xfId="13930" hidden="1"/>
    <cellStyle name="20% - Accent6 12" xfId="14665" hidden="1"/>
    <cellStyle name="20% - Accent6 12" xfId="6309" hidden="1"/>
    <cellStyle name="20% - Accent6 12" xfId="4573" hidden="1"/>
    <cellStyle name="20% - Accent6 12" xfId="19351" hidden="1"/>
    <cellStyle name="20% - Accent6 12" xfId="19671" hidden="1"/>
    <cellStyle name="20% - Accent6 12" xfId="20013" hidden="1"/>
    <cellStyle name="20% - Accent6 12" xfId="22604" hidden="1"/>
    <cellStyle name="20% - Accent6 12" xfId="22924" hidden="1"/>
    <cellStyle name="20% - Accent6 12" xfId="23266" hidden="1"/>
    <cellStyle name="20% - Accent6 12" xfId="25770" hidden="1"/>
    <cellStyle name="20% - Accent6 12" xfId="26090" hidden="1"/>
    <cellStyle name="20% - Accent6 12" xfId="28560" hidden="1"/>
    <cellStyle name="20% - Accent6 12" xfId="28635" hidden="1"/>
    <cellStyle name="20% - Accent6 12" xfId="28710" hidden="1"/>
    <cellStyle name="20% - Accent6 12" xfId="28788" hidden="1"/>
    <cellStyle name="20% - Accent6 12" xfId="29374" hidden="1"/>
    <cellStyle name="20% - Accent6 12" xfId="29449" hidden="1"/>
    <cellStyle name="20% - Accent6 12" xfId="29528" hidden="1"/>
    <cellStyle name="20% - Accent6 12" xfId="29597" hidden="1"/>
    <cellStyle name="20% - Accent6 12" xfId="29011" hidden="1"/>
    <cellStyle name="20% - Accent6 12" xfId="29187" hidden="1"/>
    <cellStyle name="20% - Accent6 12" xfId="29969" hidden="1"/>
    <cellStyle name="20% - Accent6 12" xfId="30044" hidden="1"/>
    <cellStyle name="20% - Accent6 12" xfId="30122" hidden="1"/>
    <cellStyle name="20% - Accent6 12" xfId="30171" hidden="1"/>
    <cellStyle name="20% - Accent6 12" xfId="29286" hidden="1"/>
    <cellStyle name="20% - Accent6 12" xfId="29057" hidden="1"/>
    <cellStyle name="20% - Accent6 12" xfId="30501" hidden="1"/>
    <cellStyle name="20% - Accent6 12" xfId="30576" hidden="1"/>
    <cellStyle name="20% - Accent6 12" xfId="30654" hidden="1"/>
    <cellStyle name="20% - Accent6 12" xfId="30838" hidden="1"/>
    <cellStyle name="20% - Accent6 12" xfId="30913" hidden="1"/>
    <cellStyle name="20% - Accent6 12" xfId="30991" hidden="1"/>
    <cellStyle name="20% - Accent6 12" xfId="31175" hidden="1"/>
    <cellStyle name="20% - Accent6 12" xfId="31250" hidden="1"/>
    <cellStyle name="20% - Accent6 12" xfId="31352" hidden="1"/>
    <cellStyle name="20% - Accent6 12" xfId="31427" hidden="1"/>
    <cellStyle name="20% - Accent6 12" xfId="31502" hidden="1"/>
    <cellStyle name="20% - Accent6 12" xfId="31580" hidden="1"/>
    <cellStyle name="20% - Accent6 12" xfId="32166" hidden="1"/>
    <cellStyle name="20% - Accent6 12" xfId="32241" hidden="1"/>
    <cellStyle name="20% - Accent6 12" xfId="32320" hidden="1"/>
    <cellStyle name="20% - Accent6 12" xfId="32389" hidden="1"/>
    <cellStyle name="20% - Accent6 12" xfId="31803" hidden="1"/>
    <cellStyle name="20% - Accent6 12" xfId="31979" hidden="1"/>
    <cellStyle name="20% - Accent6 12" xfId="32761" hidden="1"/>
    <cellStyle name="20% - Accent6 12" xfId="32836" hidden="1"/>
    <cellStyle name="20% - Accent6 12" xfId="32914" hidden="1"/>
    <cellStyle name="20% - Accent6 12" xfId="32963" hidden="1"/>
    <cellStyle name="20% - Accent6 12" xfId="32078" hidden="1"/>
    <cellStyle name="20% - Accent6 12" xfId="31849" hidden="1"/>
    <cellStyle name="20% - Accent6 12" xfId="33293" hidden="1"/>
    <cellStyle name="20% - Accent6 12" xfId="33368" hidden="1"/>
    <cellStyle name="20% - Accent6 12" xfId="33446" hidden="1"/>
    <cellStyle name="20% - Accent6 12" xfId="33630" hidden="1"/>
    <cellStyle name="20% - Accent6 12" xfId="33705" hidden="1"/>
    <cellStyle name="20% - Accent6 12" xfId="33783" hidden="1"/>
    <cellStyle name="20% - Accent6 12" xfId="33967" hidden="1"/>
    <cellStyle name="20% - Accent6 12" xfId="34042" hidden="1"/>
    <cellStyle name="20% - Accent6 13" xfId="1636" hidden="1"/>
    <cellStyle name="20% - Accent6 13" xfId="2902" hidden="1"/>
    <cellStyle name="20% - Accent6 13" xfId="9528" hidden="1"/>
    <cellStyle name="20% - Accent6 13" xfId="12041" hidden="1"/>
    <cellStyle name="20% - Accent6 13" xfId="15779" hidden="1"/>
    <cellStyle name="20% - Accent6 13" xfId="18147" hidden="1"/>
    <cellStyle name="20% - Accent6 13" xfId="21416" hidden="1"/>
    <cellStyle name="20% - Accent6 13" xfId="24600" hidden="1"/>
    <cellStyle name="20% - Accent6 13" xfId="28801" hidden="1"/>
    <cellStyle name="20% - Accent6 13" xfId="28916" hidden="1"/>
    <cellStyle name="20% - Accent6 13" xfId="29639" hidden="1"/>
    <cellStyle name="20% - Accent6 13" xfId="29812" hidden="1"/>
    <cellStyle name="20% - Accent6 13" xfId="30205" hidden="1"/>
    <cellStyle name="20% - Accent6 13" xfId="30353" hidden="1"/>
    <cellStyle name="20% - Accent6 13" xfId="30691" hidden="1"/>
    <cellStyle name="20% - Accent6 13" xfId="31028" hidden="1"/>
    <cellStyle name="20% - Accent6 13" xfId="31593" hidden="1"/>
    <cellStyle name="20% - Accent6 13" xfId="31708" hidden="1"/>
    <cellStyle name="20% - Accent6 13" xfId="32431" hidden="1"/>
    <cellStyle name="20% - Accent6 13" xfId="32604" hidden="1"/>
    <cellStyle name="20% - Accent6 13" xfId="32997" hidden="1"/>
    <cellStyle name="20% - Accent6 13" xfId="33145" hidden="1"/>
    <cellStyle name="20% - Accent6 13" xfId="33483" hidden="1"/>
    <cellStyle name="20% - Accent6 13" xfId="33820" hidden="1"/>
    <cellStyle name="20% - Accent6 3 2 3 2" xfId="1712" hidden="1"/>
    <cellStyle name="20% - Accent6 3 2 3 2" xfId="2978" hidden="1"/>
    <cellStyle name="20% - Accent6 3 2 3 2" xfId="9604" hidden="1"/>
    <cellStyle name="20% - Accent6 3 2 3 2" xfId="12117" hidden="1"/>
    <cellStyle name="20% - Accent6 3 2 3 2" xfId="15855" hidden="1"/>
    <cellStyle name="20% - Accent6 3 2 3 2" xfId="18223" hidden="1"/>
    <cellStyle name="20% - Accent6 3 2 3 2" xfId="21492" hidden="1"/>
    <cellStyle name="20% - Accent6 3 2 3 2" xfId="24676" hidden="1"/>
    <cellStyle name="20% - Accent6 3 2 3 2" xfId="28876" hidden="1"/>
    <cellStyle name="20% - Accent6 3 2 3 2" xfId="28991" hidden="1"/>
    <cellStyle name="20% - Accent6 3 2 3 2" xfId="29714" hidden="1"/>
    <cellStyle name="20% - Accent6 3 2 3 2" xfId="29887" hidden="1"/>
    <cellStyle name="20% - Accent6 3 2 3 2" xfId="30280" hidden="1"/>
    <cellStyle name="20% - Accent6 3 2 3 2" xfId="30428" hidden="1"/>
    <cellStyle name="20% - Accent6 3 2 3 2" xfId="30766" hidden="1"/>
    <cellStyle name="20% - Accent6 3 2 3 2" xfId="31103" hidden="1"/>
    <cellStyle name="20% - Accent6 3 2 3 2" xfId="31668" hidden="1"/>
    <cellStyle name="20% - Accent6 3 2 3 2" xfId="31783" hidden="1"/>
    <cellStyle name="20% - Accent6 3 2 3 2" xfId="32506" hidden="1"/>
    <cellStyle name="20% - Accent6 3 2 3 2" xfId="32679" hidden="1"/>
    <cellStyle name="20% - Accent6 3 2 3 2" xfId="33072" hidden="1"/>
    <cellStyle name="20% - Accent6 3 2 3 2" xfId="33220" hidden="1"/>
    <cellStyle name="20% - Accent6 3 2 3 2" xfId="33558" hidden="1"/>
    <cellStyle name="20% - Accent6 3 2 3 2" xfId="33895" hidden="1"/>
    <cellStyle name="20% - Accent6 3 2 4 2" xfId="1673" hidden="1"/>
    <cellStyle name="20% - Accent6 3 2 4 2" xfId="2939" hidden="1"/>
    <cellStyle name="20% - Accent6 3 2 4 2" xfId="9565" hidden="1"/>
    <cellStyle name="20% - Accent6 3 2 4 2" xfId="12078" hidden="1"/>
    <cellStyle name="20% - Accent6 3 2 4 2" xfId="15816" hidden="1"/>
    <cellStyle name="20% - Accent6 3 2 4 2" xfId="18184" hidden="1"/>
    <cellStyle name="20% - Accent6 3 2 4 2" xfId="21453" hidden="1"/>
    <cellStyle name="20% - Accent6 3 2 4 2" xfId="24637" hidden="1"/>
    <cellStyle name="20% - Accent6 3 2 4 2" xfId="28837" hidden="1"/>
    <cellStyle name="20% - Accent6 3 2 4 2" xfId="28952" hidden="1"/>
    <cellStyle name="20% - Accent6 3 2 4 2" xfId="29675" hidden="1"/>
    <cellStyle name="20% - Accent6 3 2 4 2" xfId="29848" hidden="1"/>
    <cellStyle name="20% - Accent6 3 2 4 2" xfId="30241" hidden="1"/>
    <cellStyle name="20% - Accent6 3 2 4 2" xfId="30389" hidden="1"/>
    <cellStyle name="20% - Accent6 3 2 4 2" xfId="30727" hidden="1"/>
    <cellStyle name="20% - Accent6 3 2 4 2" xfId="31064" hidden="1"/>
    <cellStyle name="20% - Accent6 3 2 4 2" xfId="31629" hidden="1"/>
    <cellStyle name="20% - Accent6 3 2 4 2" xfId="31744" hidden="1"/>
    <cellStyle name="20% - Accent6 3 2 4 2" xfId="32467" hidden="1"/>
    <cellStyle name="20% - Accent6 3 2 4 2" xfId="32640" hidden="1"/>
    <cellStyle name="20% - Accent6 3 2 4 2" xfId="33033" hidden="1"/>
    <cellStyle name="20% - Accent6 3 2 4 2" xfId="33181" hidden="1"/>
    <cellStyle name="20% - Accent6 3 2 4 2" xfId="33519" hidden="1"/>
    <cellStyle name="20% - Accent6 3 2 4 2" xfId="33856" hidden="1"/>
    <cellStyle name="20% - Accent6 3 3 3 2" xfId="1672" hidden="1"/>
    <cellStyle name="20% - Accent6 3 3 3 2" xfId="2938" hidden="1"/>
    <cellStyle name="20% - Accent6 3 3 3 2" xfId="9564" hidden="1"/>
    <cellStyle name="20% - Accent6 3 3 3 2" xfId="12077" hidden="1"/>
    <cellStyle name="20% - Accent6 3 3 3 2" xfId="15815" hidden="1"/>
    <cellStyle name="20% - Accent6 3 3 3 2" xfId="18183" hidden="1"/>
    <cellStyle name="20% - Accent6 3 3 3 2" xfId="21452" hidden="1"/>
    <cellStyle name="20% - Accent6 3 3 3 2" xfId="24636" hidden="1"/>
    <cellStyle name="20% - Accent6 3 3 3 2" xfId="28836" hidden="1"/>
    <cellStyle name="20% - Accent6 3 3 3 2" xfId="28951" hidden="1"/>
    <cellStyle name="20% - Accent6 3 3 3 2" xfId="29674" hidden="1"/>
    <cellStyle name="20% - Accent6 3 3 3 2" xfId="29847" hidden="1"/>
    <cellStyle name="20% - Accent6 3 3 3 2" xfId="30240" hidden="1"/>
    <cellStyle name="20% - Accent6 3 3 3 2" xfId="30388" hidden="1"/>
    <cellStyle name="20% - Accent6 3 3 3 2" xfId="30726" hidden="1"/>
    <cellStyle name="20% - Accent6 3 3 3 2" xfId="31063" hidden="1"/>
    <cellStyle name="20% - Accent6 3 3 3 2" xfId="31628" hidden="1"/>
    <cellStyle name="20% - Accent6 3 3 3 2" xfId="31743" hidden="1"/>
    <cellStyle name="20% - Accent6 3 3 3 2" xfId="32466" hidden="1"/>
    <cellStyle name="20% - Accent6 3 3 3 2" xfId="32639" hidden="1"/>
    <cellStyle name="20% - Accent6 3 3 3 2" xfId="33032" hidden="1"/>
    <cellStyle name="20% - Accent6 3 3 3 2" xfId="33180" hidden="1"/>
    <cellStyle name="20% - Accent6 3 3 3 2" xfId="33518" hidden="1"/>
    <cellStyle name="20% - Accent6 3 3 3 2" xfId="33855" hidden="1"/>
    <cellStyle name="20% - Accent6 4 2 3 2" xfId="1713" hidden="1"/>
    <cellStyle name="20% - Accent6 4 2 3 2" xfId="2979" hidden="1"/>
    <cellStyle name="20% - Accent6 4 2 3 2" xfId="9605" hidden="1"/>
    <cellStyle name="20% - Accent6 4 2 3 2" xfId="12118" hidden="1"/>
    <cellStyle name="20% - Accent6 4 2 3 2" xfId="15856" hidden="1"/>
    <cellStyle name="20% - Accent6 4 2 3 2" xfId="18224" hidden="1"/>
    <cellStyle name="20% - Accent6 4 2 3 2" xfId="21493" hidden="1"/>
    <cellStyle name="20% - Accent6 4 2 3 2" xfId="24677" hidden="1"/>
    <cellStyle name="20% - Accent6 4 2 3 2" xfId="28877" hidden="1"/>
    <cellStyle name="20% - Accent6 4 2 3 2" xfId="28992" hidden="1"/>
    <cellStyle name="20% - Accent6 4 2 3 2" xfId="29715" hidden="1"/>
    <cellStyle name="20% - Accent6 4 2 3 2" xfId="29888" hidden="1"/>
    <cellStyle name="20% - Accent6 4 2 3 2" xfId="30281" hidden="1"/>
    <cellStyle name="20% - Accent6 4 2 3 2" xfId="30429" hidden="1"/>
    <cellStyle name="20% - Accent6 4 2 3 2" xfId="30767" hidden="1"/>
    <cellStyle name="20% - Accent6 4 2 3 2" xfId="31104" hidden="1"/>
    <cellStyle name="20% - Accent6 4 2 3 2" xfId="31669" hidden="1"/>
    <cellStyle name="20% - Accent6 4 2 3 2" xfId="31784" hidden="1"/>
    <cellStyle name="20% - Accent6 4 2 3 2" xfId="32507" hidden="1"/>
    <cellStyle name="20% - Accent6 4 2 3 2" xfId="32680" hidden="1"/>
    <cellStyle name="20% - Accent6 4 2 3 2" xfId="33073" hidden="1"/>
    <cellStyle name="20% - Accent6 4 2 3 2" xfId="33221" hidden="1"/>
    <cellStyle name="20% - Accent6 4 2 3 2" xfId="33559" hidden="1"/>
    <cellStyle name="20% - Accent6 4 2 3 2" xfId="33896" hidden="1"/>
    <cellStyle name="20% - Accent6 4 2 4 2" xfId="1675" hidden="1"/>
    <cellStyle name="20% - Accent6 4 2 4 2" xfId="2941" hidden="1"/>
    <cellStyle name="20% - Accent6 4 2 4 2" xfId="9567" hidden="1"/>
    <cellStyle name="20% - Accent6 4 2 4 2" xfId="12080" hidden="1"/>
    <cellStyle name="20% - Accent6 4 2 4 2" xfId="15818" hidden="1"/>
    <cellStyle name="20% - Accent6 4 2 4 2" xfId="18186" hidden="1"/>
    <cellStyle name="20% - Accent6 4 2 4 2" xfId="21455" hidden="1"/>
    <cellStyle name="20% - Accent6 4 2 4 2" xfId="24639" hidden="1"/>
    <cellStyle name="20% - Accent6 4 2 4 2" xfId="28839" hidden="1"/>
    <cellStyle name="20% - Accent6 4 2 4 2" xfId="28954" hidden="1"/>
    <cellStyle name="20% - Accent6 4 2 4 2" xfId="29677" hidden="1"/>
    <cellStyle name="20% - Accent6 4 2 4 2" xfId="29850" hidden="1"/>
    <cellStyle name="20% - Accent6 4 2 4 2" xfId="30243" hidden="1"/>
    <cellStyle name="20% - Accent6 4 2 4 2" xfId="30391" hidden="1"/>
    <cellStyle name="20% - Accent6 4 2 4 2" xfId="30729" hidden="1"/>
    <cellStyle name="20% - Accent6 4 2 4 2" xfId="31066" hidden="1"/>
    <cellStyle name="20% - Accent6 4 2 4 2" xfId="31631" hidden="1"/>
    <cellStyle name="20% - Accent6 4 2 4 2" xfId="31746" hidden="1"/>
    <cellStyle name="20% - Accent6 4 2 4 2" xfId="32469" hidden="1"/>
    <cellStyle name="20% - Accent6 4 2 4 2" xfId="32642" hidden="1"/>
    <cellStyle name="20% - Accent6 4 2 4 2" xfId="33035" hidden="1"/>
    <cellStyle name="20% - Accent6 4 2 4 2" xfId="33183" hidden="1"/>
    <cellStyle name="20% - Accent6 4 2 4 2" xfId="33521" hidden="1"/>
    <cellStyle name="20% - Accent6 4 2 4 2" xfId="33858" hidden="1"/>
    <cellStyle name="20% - Accent6 4 3 3 2" xfId="1674" hidden="1"/>
    <cellStyle name="20% - Accent6 4 3 3 2" xfId="2940" hidden="1"/>
    <cellStyle name="20% - Accent6 4 3 3 2" xfId="9566" hidden="1"/>
    <cellStyle name="20% - Accent6 4 3 3 2" xfId="12079" hidden="1"/>
    <cellStyle name="20% - Accent6 4 3 3 2" xfId="15817" hidden="1"/>
    <cellStyle name="20% - Accent6 4 3 3 2" xfId="18185" hidden="1"/>
    <cellStyle name="20% - Accent6 4 3 3 2" xfId="21454" hidden="1"/>
    <cellStyle name="20% - Accent6 4 3 3 2" xfId="24638" hidden="1"/>
    <cellStyle name="20% - Accent6 4 3 3 2" xfId="28838" hidden="1"/>
    <cellStyle name="20% - Accent6 4 3 3 2" xfId="28953" hidden="1"/>
    <cellStyle name="20% - Accent6 4 3 3 2" xfId="29676" hidden="1"/>
    <cellStyle name="20% - Accent6 4 3 3 2" xfId="29849" hidden="1"/>
    <cellStyle name="20% - Accent6 4 3 3 2" xfId="30242" hidden="1"/>
    <cellStyle name="20% - Accent6 4 3 3 2" xfId="30390" hidden="1"/>
    <cellStyle name="20% - Accent6 4 3 3 2" xfId="30728" hidden="1"/>
    <cellStyle name="20% - Accent6 4 3 3 2" xfId="31065" hidden="1"/>
    <cellStyle name="20% - Accent6 4 3 3 2" xfId="31630" hidden="1"/>
    <cellStyle name="20% - Accent6 4 3 3 2" xfId="31745" hidden="1"/>
    <cellStyle name="20% - Accent6 4 3 3 2" xfId="32468" hidden="1"/>
    <cellStyle name="20% - Accent6 4 3 3 2" xfId="32641" hidden="1"/>
    <cellStyle name="20% - Accent6 4 3 3 2" xfId="33034" hidden="1"/>
    <cellStyle name="20% - Accent6 4 3 3 2" xfId="33182" hidden="1"/>
    <cellStyle name="20% - Accent6 4 3 3 2" xfId="33520" hidden="1"/>
    <cellStyle name="20% - Accent6 4 3 3 2" xfId="33857" hidden="1"/>
    <cellStyle name="20% - Accent6 5 2" xfId="1651" hidden="1"/>
    <cellStyle name="20% - Accent6 5 2" xfId="2917" hidden="1"/>
    <cellStyle name="20% - Accent6 5 2" xfId="9543" hidden="1"/>
    <cellStyle name="20% - Accent6 5 2" xfId="12056" hidden="1"/>
    <cellStyle name="20% - Accent6 5 2" xfId="15794" hidden="1"/>
    <cellStyle name="20% - Accent6 5 2" xfId="18162" hidden="1"/>
    <cellStyle name="20% - Accent6 5 2" xfId="21431" hidden="1"/>
    <cellStyle name="20% - Accent6 5 2" xfId="24615" hidden="1"/>
    <cellStyle name="20% - Accent6 5 2" xfId="28815" hidden="1"/>
    <cellStyle name="20% - Accent6 5 2" xfId="28930" hidden="1"/>
    <cellStyle name="20% - Accent6 5 2" xfId="29653" hidden="1"/>
    <cellStyle name="20% - Accent6 5 2" xfId="29826" hidden="1"/>
    <cellStyle name="20% - Accent6 5 2" xfId="30219" hidden="1"/>
    <cellStyle name="20% - Accent6 5 2" xfId="30367" hidden="1"/>
    <cellStyle name="20% - Accent6 5 2" xfId="30705" hidden="1"/>
    <cellStyle name="20% - Accent6 5 2" xfId="31042" hidden="1"/>
    <cellStyle name="20% - Accent6 5 2" xfId="31607" hidden="1"/>
    <cellStyle name="20% - Accent6 5 2" xfId="31722" hidden="1"/>
    <cellStyle name="20% - Accent6 5 2" xfId="32445" hidden="1"/>
    <cellStyle name="20% - Accent6 5 2" xfId="32618" hidden="1"/>
    <cellStyle name="20% - Accent6 5 2" xfId="33011" hidden="1"/>
    <cellStyle name="20% - Accent6 5 2" xfId="33159" hidden="1"/>
    <cellStyle name="20% - Accent6 5 2" xfId="33497" hidden="1"/>
    <cellStyle name="20% - Accent6 5 2" xfId="33834" hidden="1"/>
    <cellStyle name="20% - Accent6 7" xfId="427" hidden="1"/>
    <cellStyle name="20% - Accent6 7" xfId="733" hidden="1"/>
    <cellStyle name="20% - Accent6 7" xfId="1064" hidden="1"/>
    <cellStyle name="20% - Accent6 7" xfId="1406" hidden="1"/>
    <cellStyle name="20% - Accent6 7" xfId="6622" hidden="1"/>
    <cellStyle name="20% - Accent6 7" xfId="6955" hidden="1"/>
    <cellStyle name="20% - Accent6 7" xfId="7300" hidden="1"/>
    <cellStyle name="20% - Accent6 7" xfId="8444" hidden="1"/>
    <cellStyle name="20% - Accent6 7" xfId="7776" hidden="1"/>
    <cellStyle name="20% - Accent6 7" xfId="6199" hidden="1"/>
    <cellStyle name="20% - Accent6 7" xfId="4314" hidden="1"/>
    <cellStyle name="20% - Accent6 7" xfId="13393" hidden="1"/>
    <cellStyle name="20% - Accent6 7" xfId="13735" hidden="1"/>
    <cellStyle name="20% - Accent6 7" xfId="14721" hidden="1"/>
    <cellStyle name="20% - Accent6 7" xfId="14155" hidden="1"/>
    <cellStyle name="20% - Accent6 7" xfId="7550" hidden="1"/>
    <cellStyle name="20% - Accent6 7" xfId="4799" hidden="1"/>
    <cellStyle name="20% - Accent6 7" xfId="19476" hidden="1"/>
    <cellStyle name="20% - Accent6 7" xfId="19818" hidden="1"/>
    <cellStyle name="20% - Accent6 7" xfId="14066" hidden="1"/>
    <cellStyle name="20% - Accent6 7" xfId="22729" hidden="1"/>
    <cellStyle name="20% - Accent6 7" xfId="23071" hidden="1"/>
    <cellStyle name="20% - Accent6 7" xfId="13980" hidden="1"/>
    <cellStyle name="20% - Accent6 7" xfId="25895" hidden="1"/>
    <cellStyle name="20% - Accent6 7" xfId="28493" hidden="1"/>
    <cellStyle name="20% - Accent6 7" xfId="28576" hidden="1"/>
    <cellStyle name="20% - Accent6 7" xfId="28653" hidden="1"/>
    <cellStyle name="20% - Accent6 7" xfId="28731" hidden="1"/>
    <cellStyle name="20% - Accent6 7" xfId="29315" hidden="1"/>
    <cellStyle name="20% - Accent6 7" xfId="29392" hidden="1"/>
    <cellStyle name="20% - Accent6 7" xfId="29471" hidden="1"/>
    <cellStyle name="20% - Accent6 7" xfId="29605" hidden="1"/>
    <cellStyle name="20% - Accent6 7" xfId="29556" hidden="1"/>
    <cellStyle name="20% - Accent6 7" xfId="29268" hidden="1"/>
    <cellStyle name="20% - Accent6 7" xfId="29031" hidden="1"/>
    <cellStyle name="20% - Accent6 7" xfId="29987" hidden="1"/>
    <cellStyle name="20% - Accent6 7" xfId="30065" hidden="1"/>
    <cellStyle name="20% - Accent6 7" xfId="30176" hidden="1"/>
    <cellStyle name="20% - Accent6 7" xfId="30144" hidden="1"/>
    <cellStyle name="20% - Accent6 7" xfId="29532" hidden="1"/>
    <cellStyle name="20% - Accent6 7" xfId="29083" hidden="1"/>
    <cellStyle name="20% - Accent6 7" xfId="30519" hidden="1"/>
    <cellStyle name="20% - Accent6 7" xfId="30597" hidden="1"/>
    <cellStyle name="20% - Accent6 7" xfId="30129" hidden="1"/>
    <cellStyle name="20% - Accent6 7" xfId="30856" hidden="1"/>
    <cellStyle name="20% - Accent6 7" xfId="30934" hidden="1"/>
    <cellStyle name="20% - Accent6 7" xfId="30124" hidden="1"/>
    <cellStyle name="20% - Accent6 7" xfId="31193" hidden="1"/>
    <cellStyle name="20% - Accent6 7" xfId="31285" hidden="1"/>
    <cellStyle name="20% - Accent6 7" xfId="31368" hidden="1"/>
    <cellStyle name="20% - Accent6 7" xfId="31445" hidden="1"/>
    <cellStyle name="20% - Accent6 7" xfId="31523" hidden="1"/>
    <cellStyle name="20% - Accent6 7" xfId="32107" hidden="1"/>
    <cellStyle name="20% - Accent6 7" xfId="32184" hidden="1"/>
    <cellStyle name="20% - Accent6 7" xfId="32263" hidden="1"/>
    <cellStyle name="20% - Accent6 7" xfId="32397" hidden="1"/>
    <cellStyle name="20% - Accent6 7" xfId="32348" hidden="1"/>
    <cellStyle name="20% - Accent6 7" xfId="32060" hidden="1"/>
    <cellStyle name="20% - Accent6 7" xfId="31823" hidden="1"/>
    <cellStyle name="20% - Accent6 7" xfId="32779" hidden="1"/>
    <cellStyle name="20% - Accent6 7" xfId="32857" hidden="1"/>
    <cellStyle name="20% - Accent6 7" xfId="32968" hidden="1"/>
    <cellStyle name="20% - Accent6 7" xfId="32936" hidden="1"/>
    <cellStyle name="20% - Accent6 7" xfId="32324" hidden="1"/>
    <cellStyle name="20% - Accent6 7" xfId="31875" hidden="1"/>
    <cellStyle name="20% - Accent6 7" xfId="33311" hidden="1"/>
    <cellStyle name="20% - Accent6 7" xfId="33389" hidden="1"/>
    <cellStyle name="20% - Accent6 7" xfId="32921" hidden="1"/>
    <cellStyle name="20% - Accent6 7" xfId="33648" hidden="1"/>
    <cellStyle name="20% - Accent6 7" xfId="33726" hidden="1"/>
    <cellStyle name="20% - Accent6 7" xfId="32916" hidden="1"/>
    <cellStyle name="20% - Accent6 7" xfId="33985" hidden="1"/>
    <cellStyle name="20% - Accent6 8" xfId="474" hidden="1"/>
    <cellStyle name="20% - Accent6 8" xfId="653" hidden="1"/>
    <cellStyle name="20% - Accent6 8" xfId="990" hidden="1"/>
    <cellStyle name="20% - Accent6 8" xfId="1332" hidden="1"/>
    <cellStyle name="20% - Accent6 8" xfId="6541" hidden="1"/>
    <cellStyle name="20% - Accent6 8" xfId="6880" hidden="1"/>
    <cellStyle name="20% - Accent6 8" xfId="7224" hidden="1"/>
    <cellStyle name="20% - Accent6 8" xfId="5151" hidden="1"/>
    <cellStyle name="20% - Accent6 8" xfId="7635" hidden="1"/>
    <cellStyle name="20% - Accent6 8" xfId="5994" hidden="1"/>
    <cellStyle name="20% - Accent6 8" xfId="13012" hidden="1"/>
    <cellStyle name="20% - Accent6 8" xfId="13319" hidden="1"/>
    <cellStyle name="20% - Accent6 8" xfId="13661" hidden="1"/>
    <cellStyle name="20% - Accent6 8" xfId="4102" hidden="1"/>
    <cellStyle name="20% - Accent6 8" xfId="14043" hidden="1"/>
    <cellStyle name="20% - Accent6 8" xfId="12855" hidden="1"/>
    <cellStyle name="20% - Accent6 8" xfId="19100" hidden="1"/>
    <cellStyle name="20% - Accent6 8" xfId="19402" hidden="1"/>
    <cellStyle name="20% - Accent6 8" xfId="19744" hidden="1"/>
    <cellStyle name="20% - Accent6 8" xfId="22354" hidden="1"/>
    <cellStyle name="20% - Accent6 8" xfId="22655" hidden="1"/>
    <cellStyle name="20% - Accent6 8" xfId="22997" hidden="1"/>
    <cellStyle name="20% - Accent6 8" xfId="25523" hidden="1"/>
    <cellStyle name="20% - Accent6 8" xfId="25821" hidden="1"/>
    <cellStyle name="20% - Accent6 8" xfId="28508" hidden="1"/>
    <cellStyle name="20% - Accent6 8" xfId="28568" hidden="1"/>
    <cellStyle name="20% - Accent6 8" xfId="28646" hidden="1"/>
    <cellStyle name="20% - Accent6 8" xfId="28724" hidden="1"/>
    <cellStyle name="20% - Accent6 8" xfId="29306" hidden="1"/>
    <cellStyle name="20% - Accent6 8" xfId="29385" hidden="1"/>
    <cellStyle name="20% - Accent6 8" xfId="29464" hidden="1"/>
    <cellStyle name="20% - Accent6 8" xfId="29133" hidden="1"/>
    <cellStyle name="20% - Accent6 8" xfId="29537" hidden="1"/>
    <cellStyle name="20% - Accent6 8" xfId="29239" hidden="1"/>
    <cellStyle name="20% - Accent6 8" xfId="29914" hidden="1"/>
    <cellStyle name="20% - Accent6 8" xfId="29980" hidden="1"/>
    <cellStyle name="20% - Accent6 8" xfId="30058" hidden="1"/>
    <cellStyle name="20% - Accent6 8" xfId="29009" hidden="1"/>
    <cellStyle name="20% - Accent6 8" xfId="30128" hidden="1"/>
    <cellStyle name="20% - Accent6 8" xfId="29912" hidden="1"/>
    <cellStyle name="20% - Accent6 8" xfId="30447" hidden="1"/>
    <cellStyle name="20% - Accent6 8" xfId="30512" hidden="1"/>
    <cellStyle name="20% - Accent6 8" xfId="30590" hidden="1"/>
    <cellStyle name="20% - Accent6 8" xfId="30784" hidden="1"/>
    <cellStyle name="20% - Accent6 8" xfId="30849" hidden="1"/>
    <cellStyle name="20% - Accent6 8" xfId="30927" hidden="1"/>
    <cellStyle name="20% - Accent6 8" xfId="31121" hidden="1"/>
    <cellStyle name="20% - Accent6 8" xfId="31186" hidden="1"/>
    <cellStyle name="20% - Accent6 8" xfId="31300" hidden="1"/>
    <cellStyle name="20% - Accent6 8" xfId="31360" hidden="1"/>
    <cellStyle name="20% - Accent6 8" xfId="31438" hidden="1"/>
    <cellStyle name="20% - Accent6 8" xfId="31516" hidden="1"/>
    <cellStyle name="20% - Accent6 8" xfId="32098" hidden="1"/>
    <cellStyle name="20% - Accent6 8" xfId="32177" hidden="1"/>
    <cellStyle name="20% - Accent6 8" xfId="32256" hidden="1"/>
    <cellStyle name="20% - Accent6 8" xfId="31925" hidden="1"/>
    <cellStyle name="20% - Accent6 8" xfId="32329" hidden="1"/>
    <cellStyle name="20% - Accent6 8" xfId="32031" hidden="1"/>
    <cellStyle name="20% - Accent6 8" xfId="32706" hidden="1"/>
    <cellStyle name="20% - Accent6 8" xfId="32772" hidden="1"/>
    <cellStyle name="20% - Accent6 8" xfId="32850" hidden="1"/>
    <cellStyle name="20% - Accent6 8" xfId="31801" hidden="1"/>
    <cellStyle name="20% - Accent6 8" xfId="32920" hidden="1"/>
    <cellStyle name="20% - Accent6 8" xfId="32704" hidden="1"/>
    <cellStyle name="20% - Accent6 8" xfId="33239" hidden="1"/>
    <cellStyle name="20% - Accent6 8" xfId="33304" hidden="1"/>
    <cellStyle name="20% - Accent6 8" xfId="33382" hidden="1"/>
    <cellStyle name="20% - Accent6 8" xfId="33576" hidden="1"/>
    <cellStyle name="20% - Accent6 8" xfId="33641" hidden="1"/>
    <cellStyle name="20% - Accent6 8" xfId="33719" hidden="1"/>
    <cellStyle name="20% - Accent6 8" xfId="33913" hidden="1"/>
    <cellStyle name="20% - Accent6 8" xfId="33978" hidden="1"/>
    <cellStyle name="20% - Accent6 9" xfId="508" hidden="1"/>
    <cellStyle name="20% - Accent6 9" xfId="830" hidden="1"/>
    <cellStyle name="20% - Accent6 9" xfId="1154" hidden="1"/>
    <cellStyle name="20% - Accent6 9" xfId="1496" hidden="1"/>
    <cellStyle name="20% - Accent6 9" xfId="6720" hidden="1"/>
    <cellStyle name="20% - Accent6 9" xfId="7045" hidden="1"/>
    <cellStyle name="20% - Accent6 9" xfId="7390" hidden="1"/>
    <cellStyle name="20% - Accent6 9" xfId="10720" hidden="1"/>
    <cellStyle name="20% - Accent6 9" xfId="6293" hidden="1"/>
    <cellStyle name="20% - Accent6 9" xfId="5440" hidden="1"/>
    <cellStyle name="20% - Accent6 9" xfId="13159" hidden="1"/>
    <cellStyle name="20% - Accent6 9" xfId="13483" hidden="1"/>
    <cellStyle name="20% - Accent6 9" xfId="13825" hidden="1"/>
    <cellStyle name="20% - Accent6 9" xfId="16929" hidden="1"/>
    <cellStyle name="20% - Accent6 9" xfId="11325" hidden="1"/>
    <cellStyle name="20% - Accent6 9" xfId="7636" hidden="1"/>
    <cellStyle name="20% - Accent6 9" xfId="19240" hidden="1"/>
    <cellStyle name="20% - Accent6 9" xfId="19566" hidden="1"/>
    <cellStyle name="20% - Accent6 9" xfId="19908" hidden="1"/>
    <cellStyle name="20% - Accent6 9" xfId="22493" hidden="1"/>
    <cellStyle name="20% - Accent6 9" xfId="22819" hidden="1"/>
    <cellStyle name="20% - Accent6 9" xfId="23161" hidden="1"/>
    <cellStyle name="20% - Accent6 9" xfId="25661" hidden="1"/>
    <cellStyle name="20% - Accent6 9" xfId="25985" hidden="1"/>
    <cellStyle name="20% - Accent6 9" xfId="28521" hidden="1"/>
    <cellStyle name="20% - Accent6 9" xfId="28595" hidden="1"/>
    <cellStyle name="20% - Accent6 9" xfId="28671" hidden="1"/>
    <cellStyle name="20% - Accent6 9" xfId="28749" hidden="1"/>
    <cellStyle name="20% - Accent6 9" xfId="29334" hidden="1"/>
    <cellStyle name="20% - Accent6 9" xfId="29410" hidden="1"/>
    <cellStyle name="20% - Accent6 9" xfId="29489" hidden="1"/>
    <cellStyle name="20% - Accent6 9" xfId="29748" hidden="1"/>
    <cellStyle name="20% - Accent6 9" xfId="29282" hidden="1"/>
    <cellStyle name="20% - Accent6 9" xfId="29169" hidden="1"/>
    <cellStyle name="20% - Accent6 9" xfId="29929" hidden="1"/>
    <cellStyle name="20% - Accent6 9" xfId="30005" hidden="1"/>
    <cellStyle name="20% - Accent6 9" xfId="30083" hidden="1"/>
    <cellStyle name="20% - Accent6 9" xfId="30307" hidden="1"/>
    <cellStyle name="20% - Accent6 9" xfId="29784" hidden="1"/>
    <cellStyle name="20% - Accent6 9" xfId="29538" hidden="1"/>
    <cellStyle name="20% - Accent6 9" xfId="30461" hidden="1"/>
    <cellStyle name="20% - Accent6 9" xfId="30537" hidden="1"/>
    <cellStyle name="20% - Accent6 9" xfId="30615" hidden="1"/>
    <cellStyle name="20% - Accent6 9" xfId="30798" hidden="1"/>
    <cellStyle name="20% - Accent6 9" xfId="30874" hidden="1"/>
    <cellStyle name="20% - Accent6 9" xfId="30952" hidden="1"/>
    <cellStyle name="20% - Accent6 9" xfId="31135" hidden="1"/>
    <cellStyle name="20% - Accent6 9" xfId="31211" hidden="1"/>
    <cellStyle name="20% - Accent6 9" xfId="31313" hidden="1"/>
    <cellStyle name="20% - Accent6 9" xfId="31387" hidden="1"/>
    <cellStyle name="20% - Accent6 9" xfId="31463" hidden="1"/>
    <cellStyle name="20% - Accent6 9" xfId="31541" hidden="1"/>
    <cellStyle name="20% - Accent6 9" xfId="32126" hidden="1"/>
    <cellStyle name="20% - Accent6 9" xfId="32202" hidden="1"/>
    <cellStyle name="20% - Accent6 9" xfId="32281" hidden="1"/>
    <cellStyle name="20% - Accent6 9" xfId="32540" hidden="1"/>
    <cellStyle name="20% - Accent6 9" xfId="32074" hidden="1"/>
    <cellStyle name="20% - Accent6 9" xfId="31961" hidden="1"/>
    <cellStyle name="20% - Accent6 9" xfId="32721" hidden="1"/>
    <cellStyle name="20% - Accent6 9" xfId="32797" hidden="1"/>
    <cellStyle name="20% - Accent6 9" xfId="32875" hidden="1"/>
    <cellStyle name="20% - Accent6 9" xfId="33099" hidden="1"/>
    <cellStyle name="20% - Accent6 9" xfId="32576" hidden="1"/>
    <cellStyle name="20% - Accent6 9" xfId="32330" hidden="1"/>
    <cellStyle name="20% - Accent6 9" xfId="33253" hidden="1"/>
    <cellStyle name="20% - Accent6 9" xfId="33329" hidden="1"/>
    <cellStyle name="20% - Accent6 9" xfId="33407" hidden="1"/>
    <cellStyle name="20% - Accent6 9" xfId="33590" hidden="1"/>
    <cellStyle name="20% - Accent6 9" xfId="33666" hidden="1"/>
    <cellStyle name="20% - Accent6 9" xfId="33744" hidden="1"/>
    <cellStyle name="20% - Accent6 9" xfId="33927" hidden="1"/>
    <cellStyle name="20% - Accent6 9" xfId="34003" hidden="1"/>
    <cellStyle name="40% - Accent1" xfId="22" builtinId="31" hidden="1" customBuiltin="1"/>
    <cellStyle name="40% - Accent1" xfId="70" builtinId="31" hidden="1" customBuiltin="1"/>
    <cellStyle name="40% - Accent1" xfId="105" builtinId="31" hidden="1" customBuiltin="1"/>
    <cellStyle name="40% - Accent1" xfId="148" builtinId="31" hidden="1" customBuiltin="1"/>
    <cellStyle name="40% - Accent1" xfId="190" builtinId="31" hidden="1" customBuiltin="1"/>
    <cellStyle name="40% - Accent1" xfId="224" builtinId="31" hidden="1" customBuiltin="1"/>
    <cellStyle name="40% - Accent1" xfId="261" builtinId="31" hidden="1" customBuiltin="1"/>
    <cellStyle name="40% - Accent1" xfId="298" builtinId="31" hidden="1" customBuiltin="1"/>
    <cellStyle name="40% - Accent1" xfId="332"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4258" builtinId="31" hidden="1" customBuiltin="1"/>
    <cellStyle name="40% - Accent1" xfId="10659" builtinId="31" hidden="1" customBuiltin="1"/>
    <cellStyle name="40% - Accent1" xfId="10681" builtinId="31" hidden="1" customBuiltin="1"/>
    <cellStyle name="40% - Accent1" xfId="7914" builtinId="31" hidden="1" customBuiltin="1"/>
    <cellStyle name="40% - Accent1" xfId="8412" builtinId="31" hidden="1" customBuiltin="1"/>
    <cellStyle name="40% - Accent1" xfId="8086" builtinId="31" hidden="1" customBuiltin="1"/>
    <cellStyle name="40% - Accent1" xfId="7939" builtinId="31" hidden="1" customBuiltin="1"/>
    <cellStyle name="40% - Accent1" xfId="4579" builtinId="31" hidden="1" customBuiltin="1"/>
    <cellStyle name="40% - Accent1" xfId="5511" builtinId="31" hidden="1" customBuiltin="1"/>
    <cellStyle name="40% - Accent1" xfId="4229" builtinId="31" hidden="1" customBuiltin="1"/>
    <cellStyle name="40% - Accent1" xfId="4240" builtinId="31" hidden="1" customBuiltin="1"/>
    <cellStyle name="40% - Accent1" xfId="4322" builtinId="31" hidden="1" customBuiltin="1"/>
    <cellStyle name="40% - Accent1" xfId="10997" builtinId="31" hidden="1" customBuiltin="1"/>
    <cellStyle name="40% - Accent1" xfId="16875" builtinId="31" hidden="1" customBuiltin="1"/>
    <cellStyle name="40% - Accent1" xfId="16894" builtinId="31" hidden="1" customBuiltin="1"/>
    <cellStyle name="40% - Accent1" xfId="14264" builtinId="31" hidden="1" customBuiltin="1"/>
    <cellStyle name="40% - Accent1" xfId="14697" builtinId="31" hidden="1" customBuiltin="1"/>
    <cellStyle name="40% - Accent1" xfId="14420" builtinId="31" hidden="1" customBuiltin="1"/>
    <cellStyle name="40% - Accent1" xfId="14285" builtinId="31" hidden="1" customBuiltin="1"/>
    <cellStyle name="40% - Accent1" xfId="10832" builtinId="31" hidden="1" customBuiltin="1"/>
    <cellStyle name="40% - Accent1" xfId="4145" builtinId="31" hidden="1" customBuiltin="1"/>
    <cellStyle name="40% - Accent1" xfId="8167" builtinId="31" hidden="1" customBuiltin="1"/>
    <cellStyle name="40% - Accent1" xfId="11758" builtinId="31" hidden="1" customBuiltin="1"/>
    <cellStyle name="40% - Accent1" xfId="5638" builtinId="31" hidden="1" customBuiltin="1"/>
    <cellStyle name="40% - Accent1" xfId="17154"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20073" builtinId="31" hidden="1" customBuiltin="1"/>
    <cellStyle name="40% - Accent1" xfId="5554" builtinId="31" hidden="1" customBuiltin="1"/>
    <cellStyle name="40% - Accent1" xfId="16878" builtinId="31" hidden="1" customBuiltin="1"/>
    <cellStyle name="40% - Accent1" xfId="7586" builtinId="31" hidden="1" customBuiltin="1"/>
    <cellStyle name="40% - Accent1" xfId="4345" builtinId="31" hidden="1" customBuiltin="1"/>
    <cellStyle name="40% - Accent1" xfId="23640" builtinId="31" hidden="1" customBuiltin="1"/>
    <cellStyle name="40% - Accent1 10" xfId="525" hidden="1"/>
    <cellStyle name="40% - Accent1 10" xfId="849" hidden="1"/>
    <cellStyle name="40% - Accent1 10" xfId="1170" hidden="1"/>
    <cellStyle name="40% - Accent1 10" xfId="1512" hidden="1"/>
    <cellStyle name="40% - Accent1 10" xfId="6739" hidden="1"/>
    <cellStyle name="40% - Accent1 10" xfId="7061" hidden="1"/>
    <cellStyle name="40% - Accent1 10" xfId="7407" hidden="1"/>
    <cellStyle name="40% - Accent1 10" xfId="8225" hidden="1"/>
    <cellStyle name="40% - Accent1 10" xfId="4830" hidden="1"/>
    <cellStyle name="40% - Accent1 10" xfId="5781" hidden="1"/>
    <cellStyle name="40% - Accent1 10" xfId="13178" hidden="1"/>
    <cellStyle name="40% - Accent1 10" xfId="13499" hidden="1"/>
    <cellStyle name="40% - Accent1 10" xfId="13841" hidden="1"/>
    <cellStyle name="40% - Accent1 10" xfId="14536" hidden="1"/>
    <cellStyle name="40% - Accent1 10" xfId="4726" hidden="1"/>
    <cellStyle name="40% - Accent1 10" xfId="10816" hidden="1"/>
    <cellStyle name="40% - Accent1 10" xfId="19260" hidden="1"/>
    <cellStyle name="40% - Accent1 10" xfId="19582" hidden="1"/>
    <cellStyle name="40% - Accent1 10" xfId="19924" hidden="1"/>
    <cellStyle name="40% - Accent1 10" xfId="22513" hidden="1"/>
    <cellStyle name="40% - Accent1 10" xfId="22835" hidden="1"/>
    <cellStyle name="40% - Accent1 10" xfId="23177" hidden="1"/>
    <cellStyle name="40% - Accent1 10" xfId="25680" hidden="1"/>
    <cellStyle name="40% - Accent1 10" xfId="26001" hidden="1"/>
    <cellStyle name="40% - Accent1 10" xfId="28525" hidden="1"/>
    <cellStyle name="40% - Accent1 10" xfId="28599" hidden="1"/>
    <cellStyle name="40% - Accent1 10" xfId="28675" hidden="1"/>
    <cellStyle name="40% - Accent1 10" xfId="28753" hidden="1"/>
    <cellStyle name="40% - Accent1 10" xfId="29338" hidden="1"/>
    <cellStyle name="40% - Accent1 10" xfId="29414" hidden="1"/>
    <cellStyle name="40% - Accent1 10" xfId="29493" hidden="1"/>
    <cellStyle name="40% - Accent1 10" xfId="29587" hidden="1"/>
    <cellStyle name="40% - Accent1 10" xfId="29088" hidden="1"/>
    <cellStyle name="40% - Accent1 10" xfId="29218" hidden="1"/>
    <cellStyle name="40% - Accent1 10" xfId="29933" hidden="1"/>
    <cellStyle name="40% - Accent1 10" xfId="30009" hidden="1"/>
    <cellStyle name="40% - Accent1 10" xfId="30087" hidden="1"/>
    <cellStyle name="40% - Accent1 10" xfId="30166" hidden="1"/>
    <cellStyle name="40% - Accent1 10" xfId="29071" hidden="1"/>
    <cellStyle name="40% - Accent1 10" xfId="29767" hidden="1"/>
    <cellStyle name="40% - Accent1 10" xfId="30465" hidden="1"/>
    <cellStyle name="40% - Accent1 10" xfId="30541" hidden="1"/>
    <cellStyle name="40% - Accent1 10" xfId="30619" hidden="1"/>
    <cellStyle name="40% - Accent1 10" xfId="30802" hidden="1"/>
    <cellStyle name="40% - Accent1 10" xfId="30878" hidden="1"/>
    <cellStyle name="40% - Accent1 10" xfId="30956" hidden="1"/>
    <cellStyle name="40% - Accent1 10" xfId="31139" hidden="1"/>
    <cellStyle name="40% - Accent1 10" xfId="31215" hidden="1"/>
    <cellStyle name="40% - Accent1 10" xfId="31317" hidden="1"/>
    <cellStyle name="40% - Accent1 10" xfId="31391" hidden="1"/>
    <cellStyle name="40% - Accent1 10" xfId="31467" hidden="1"/>
    <cellStyle name="40% - Accent1 10" xfId="31545" hidden="1"/>
    <cellStyle name="40% - Accent1 10" xfId="32130" hidden="1"/>
    <cellStyle name="40% - Accent1 10" xfId="32206" hidden="1"/>
    <cellStyle name="40% - Accent1 10" xfId="32285" hidden="1"/>
    <cellStyle name="40% - Accent1 10" xfId="32379" hidden="1"/>
    <cellStyle name="40% - Accent1 10" xfId="31880" hidden="1"/>
    <cellStyle name="40% - Accent1 10" xfId="32010" hidden="1"/>
    <cellStyle name="40% - Accent1 10" xfId="32725" hidden="1"/>
    <cellStyle name="40% - Accent1 10" xfId="32801" hidden="1"/>
    <cellStyle name="40% - Accent1 10" xfId="32879" hidden="1"/>
    <cellStyle name="40% - Accent1 10" xfId="32958" hidden="1"/>
    <cellStyle name="40% - Accent1 10" xfId="31863" hidden="1"/>
    <cellStyle name="40% - Accent1 10" xfId="32559" hidden="1"/>
    <cellStyle name="40% - Accent1 10" xfId="33257" hidden="1"/>
    <cellStyle name="40% - Accent1 10" xfId="33333" hidden="1"/>
    <cellStyle name="40% - Accent1 10" xfId="33411" hidden="1"/>
    <cellStyle name="40% - Accent1 10" xfId="33594" hidden="1"/>
    <cellStyle name="40% - Accent1 10" xfId="33670" hidden="1"/>
    <cellStyle name="40% - Accent1 10" xfId="33748" hidden="1"/>
    <cellStyle name="40% - Accent1 10" xfId="33931" hidden="1"/>
    <cellStyle name="40% - Accent1 10" xfId="34007" hidden="1"/>
    <cellStyle name="40% - Accent1 11" xfId="561" hidden="1"/>
    <cellStyle name="40% - Accent1 11" xfId="885" hidden="1"/>
    <cellStyle name="40% - Accent1 11" xfId="1206" hidden="1"/>
    <cellStyle name="40% - Accent1 11" xfId="1548" hidden="1"/>
    <cellStyle name="40% - Accent1 11" xfId="6775" hidden="1"/>
    <cellStyle name="40% - Accent1 11" xfId="7097" hidden="1"/>
    <cellStyle name="40% - Accent1 11" xfId="7443" hidden="1"/>
    <cellStyle name="40% - Accent1 11" xfId="7584" hidden="1"/>
    <cellStyle name="40% - Accent1 11" xfId="4741" hidden="1"/>
    <cellStyle name="40% - Accent1 11" xfId="6072" hidden="1"/>
    <cellStyle name="40% - Accent1 11" xfId="13214" hidden="1"/>
    <cellStyle name="40% - Accent1 11" xfId="13535" hidden="1"/>
    <cellStyle name="40% - Accent1 11" xfId="13877" hidden="1"/>
    <cellStyle name="40% - Accent1 11" xfId="14004" hidden="1"/>
    <cellStyle name="40% - Accent1 11" xfId="4099" hidden="1"/>
    <cellStyle name="40% - Accent1 11" xfId="5456" hidden="1"/>
    <cellStyle name="40% - Accent1 11" xfId="19297" hidden="1"/>
    <cellStyle name="40% - Accent1 11" xfId="19618" hidden="1"/>
    <cellStyle name="40% - Accent1 11" xfId="19960" hidden="1"/>
    <cellStyle name="40% - Accent1 11" xfId="22550" hidden="1"/>
    <cellStyle name="40% - Accent1 11" xfId="22871" hidden="1"/>
    <cellStyle name="40% - Accent1 11" xfId="23213" hidden="1"/>
    <cellStyle name="40% - Accent1 11" xfId="25716" hidden="1"/>
    <cellStyle name="40% - Accent1 11" xfId="26037" hidden="1"/>
    <cellStyle name="40% - Accent1 11" xfId="28538" hidden="1"/>
    <cellStyle name="40% - Accent1 11" xfId="28612" hidden="1"/>
    <cellStyle name="40% - Accent1 11" xfId="28688" hidden="1"/>
    <cellStyle name="40% - Accent1 11" xfId="28766" hidden="1"/>
    <cellStyle name="40% - Accent1 11" xfId="29351" hidden="1"/>
    <cellStyle name="40% - Accent1 11" xfId="29427" hidden="1"/>
    <cellStyle name="40% - Accent1 11" xfId="29506" hidden="1"/>
    <cellStyle name="40% - Accent1 11" xfId="29533" hidden="1"/>
    <cellStyle name="40% - Accent1 11" xfId="29077" hidden="1"/>
    <cellStyle name="40% - Accent1 11" xfId="29254" hidden="1"/>
    <cellStyle name="40% - Accent1 11" xfId="29946" hidden="1"/>
    <cellStyle name="40% - Accent1 11" xfId="30022" hidden="1"/>
    <cellStyle name="40% - Accent1 11" xfId="30100" hidden="1"/>
    <cellStyle name="40% - Accent1 11" xfId="30125" hidden="1"/>
    <cellStyle name="40% - Accent1 11" xfId="29008" hidden="1"/>
    <cellStyle name="40% - Accent1 11" xfId="29172" hidden="1"/>
    <cellStyle name="40% - Accent1 11" xfId="30478" hidden="1"/>
    <cellStyle name="40% - Accent1 11" xfId="30554" hidden="1"/>
    <cellStyle name="40% - Accent1 11" xfId="30632" hidden="1"/>
    <cellStyle name="40% - Accent1 11" xfId="30815" hidden="1"/>
    <cellStyle name="40% - Accent1 11" xfId="30891" hidden="1"/>
    <cellStyle name="40% - Accent1 11" xfId="30969" hidden="1"/>
    <cellStyle name="40% - Accent1 11" xfId="31152" hidden="1"/>
    <cellStyle name="40% - Accent1 11" xfId="31228" hidden="1"/>
    <cellStyle name="40% - Accent1 11" xfId="31330" hidden="1"/>
    <cellStyle name="40% - Accent1 11" xfId="31404" hidden="1"/>
    <cellStyle name="40% - Accent1 11" xfId="31480" hidden="1"/>
    <cellStyle name="40% - Accent1 11" xfId="31558" hidden="1"/>
    <cellStyle name="40% - Accent1 11" xfId="32143" hidden="1"/>
    <cellStyle name="40% - Accent1 11" xfId="32219" hidden="1"/>
    <cellStyle name="40% - Accent1 11" xfId="32298" hidden="1"/>
    <cellStyle name="40% - Accent1 11" xfId="32325" hidden="1"/>
    <cellStyle name="40% - Accent1 11" xfId="31869" hidden="1"/>
    <cellStyle name="40% - Accent1 11" xfId="32046" hidden="1"/>
    <cellStyle name="40% - Accent1 11" xfId="32738" hidden="1"/>
    <cellStyle name="40% - Accent1 11" xfId="32814" hidden="1"/>
    <cellStyle name="40% - Accent1 11" xfId="32892" hidden="1"/>
    <cellStyle name="40% - Accent1 11" xfId="32917" hidden="1"/>
    <cellStyle name="40% - Accent1 11" xfId="31800" hidden="1"/>
    <cellStyle name="40% - Accent1 11" xfId="31964" hidden="1"/>
    <cellStyle name="40% - Accent1 11" xfId="33270" hidden="1"/>
    <cellStyle name="40% - Accent1 11" xfId="33346" hidden="1"/>
    <cellStyle name="40% - Accent1 11" xfId="33424" hidden="1"/>
    <cellStyle name="40% - Accent1 11" xfId="33607" hidden="1"/>
    <cellStyle name="40% - Accent1 11" xfId="33683" hidden="1"/>
    <cellStyle name="40% - Accent1 11" xfId="33761" hidden="1"/>
    <cellStyle name="40% - Accent1 11" xfId="33944" hidden="1"/>
    <cellStyle name="40% - Accent1 11" xfId="34020" hidden="1"/>
    <cellStyle name="40% - Accent1 12" xfId="595" hidden="1"/>
    <cellStyle name="40% - Accent1 12" xfId="920" hidden="1"/>
    <cellStyle name="40% - Accent1 12" xfId="1240" hidden="1"/>
    <cellStyle name="40% - Accent1 12" xfId="1582" hidden="1"/>
    <cellStyle name="40% - Accent1 12" xfId="6810" hidden="1"/>
    <cellStyle name="40% - Accent1 12" xfId="7131" hidden="1"/>
    <cellStyle name="40% - Accent1 12" xfId="7477" hidden="1"/>
    <cellStyle name="40% - Accent1 12" xfId="8171" hidden="1"/>
    <cellStyle name="40% - Accent1 12" xfId="5565" hidden="1"/>
    <cellStyle name="40% - Accent1 12" xfId="5301" hidden="1"/>
    <cellStyle name="40% - Accent1 12" xfId="13249" hidden="1"/>
    <cellStyle name="40% - Accent1 12" xfId="13569" hidden="1"/>
    <cellStyle name="40% - Accent1 12" xfId="13911" hidden="1"/>
    <cellStyle name="40% - Accent1 12" xfId="14492" hidden="1"/>
    <cellStyle name="40% - Accent1 12" xfId="6116" hidden="1"/>
    <cellStyle name="40% - Accent1 12" xfId="4902" hidden="1"/>
    <cellStyle name="40% - Accent1 12" xfId="19332" hidden="1"/>
    <cellStyle name="40% - Accent1 12" xfId="19652" hidden="1"/>
    <cellStyle name="40% - Accent1 12" xfId="19994" hidden="1"/>
    <cellStyle name="40% - Accent1 12" xfId="22585" hidden="1"/>
    <cellStyle name="40% - Accent1 12" xfId="22905" hidden="1"/>
    <cellStyle name="40% - Accent1 12" xfId="23247" hidden="1"/>
    <cellStyle name="40% - Accent1 12" xfId="25751" hidden="1"/>
    <cellStyle name="40% - Accent1 12" xfId="26071" hidden="1"/>
    <cellStyle name="40% - Accent1 12" xfId="28551" hidden="1"/>
    <cellStyle name="40% - Accent1 12" xfId="28626" hidden="1"/>
    <cellStyle name="40% - Accent1 12" xfId="28701" hidden="1"/>
    <cellStyle name="40% - Accent1 12" xfId="28779" hidden="1"/>
    <cellStyle name="40% - Accent1 12" xfId="29365" hidden="1"/>
    <cellStyle name="40% - Accent1 12" xfId="29440" hidden="1"/>
    <cellStyle name="40% - Accent1 12" xfId="29519" hidden="1"/>
    <cellStyle name="40% - Accent1 12" xfId="29580" hidden="1"/>
    <cellStyle name="40% - Accent1 12" xfId="29192" hidden="1"/>
    <cellStyle name="40% - Accent1 12" xfId="29152" hidden="1"/>
    <cellStyle name="40% - Accent1 12" xfId="29960" hidden="1"/>
    <cellStyle name="40% - Accent1 12" xfId="30035" hidden="1"/>
    <cellStyle name="40% - Accent1 12" xfId="30113" hidden="1"/>
    <cellStyle name="40% - Accent1 12" xfId="30161" hidden="1"/>
    <cellStyle name="40% - Accent1 12" xfId="29258" hidden="1"/>
    <cellStyle name="40% - Accent1 12" xfId="29097" hidden="1"/>
    <cellStyle name="40% - Accent1 12" xfId="30492" hidden="1"/>
    <cellStyle name="40% - Accent1 12" xfId="30567" hidden="1"/>
    <cellStyle name="40% - Accent1 12" xfId="30645" hidden="1"/>
    <cellStyle name="40% - Accent1 12" xfId="30829" hidden="1"/>
    <cellStyle name="40% - Accent1 12" xfId="30904" hidden="1"/>
    <cellStyle name="40% - Accent1 12" xfId="30982" hidden="1"/>
    <cellStyle name="40% - Accent1 12" xfId="31166" hidden="1"/>
    <cellStyle name="40% - Accent1 12" xfId="31241" hidden="1"/>
    <cellStyle name="40% - Accent1 12" xfId="31343" hidden="1"/>
    <cellStyle name="40% - Accent1 12" xfId="31418" hidden="1"/>
    <cellStyle name="40% - Accent1 12" xfId="31493" hidden="1"/>
    <cellStyle name="40% - Accent1 12" xfId="31571" hidden="1"/>
    <cellStyle name="40% - Accent1 12" xfId="32157" hidden="1"/>
    <cellStyle name="40% - Accent1 12" xfId="32232" hidden="1"/>
    <cellStyle name="40% - Accent1 12" xfId="32311" hidden="1"/>
    <cellStyle name="40% - Accent1 12" xfId="32372" hidden="1"/>
    <cellStyle name="40% - Accent1 12" xfId="31984" hidden="1"/>
    <cellStyle name="40% - Accent1 12" xfId="31944" hidden="1"/>
    <cellStyle name="40% - Accent1 12" xfId="32752" hidden="1"/>
    <cellStyle name="40% - Accent1 12" xfId="32827" hidden="1"/>
    <cellStyle name="40% - Accent1 12" xfId="32905" hidden="1"/>
    <cellStyle name="40% - Accent1 12" xfId="32953" hidden="1"/>
    <cellStyle name="40% - Accent1 12" xfId="32050" hidden="1"/>
    <cellStyle name="40% - Accent1 12" xfId="31889" hidden="1"/>
    <cellStyle name="40% - Accent1 12" xfId="33284" hidden="1"/>
    <cellStyle name="40% - Accent1 12" xfId="33359" hidden="1"/>
    <cellStyle name="40% - Accent1 12" xfId="33437" hidden="1"/>
    <cellStyle name="40% - Accent1 12" xfId="33621" hidden="1"/>
    <cellStyle name="40% - Accent1 12" xfId="33696" hidden="1"/>
    <cellStyle name="40% - Accent1 12" xfId="33774" hidden="1"/>
    <cellStyle name="40% - Accent1 12" xfId="33958" hidden="1"/>
    <cellStyle name="40% - Accent1 12" xfId="34033" hidden="1"/>
    <cellStyle name="40% - Accent1 13" xfId="1617" hidden="1"/>
    <cellStyle name="40% - Accent1 13" xfId="2883" hidden="1"/>
    <cellStyle name="40% - Accent1 13" xfId="9509" hidden="1"/>
    <cellStyle name="40% - Accent1 13" xfId="12022" hidden="1"/>
    <cellStyle name="40% - Accent1 13" xfId="15760" hidden="1"/>
    <cellStyle name="40% - Accent1 13" xfId="18128" hidden="1"/>
    <cellStyle name="40% - Accent1 13" xfId="21397" hidden="1"/>
    <cellStyle name="40% - Accent1 13" xfId="24581" hidden="1"/>
    <cellStyle name="40% - Accent1 13" xfId="28792" hidden="1"/>
    <cellStyle name="40% - Accent1 13" xfId="28907" hidden="1"/>
    <cellStyle name="40% - Accent1 13" xfId="29630" hidden="1"/>
    <cellStyle name="40% - Accent1 13" xfId="29803" hidden="1"/>
    <cellStyle name="40% - Accent1 13" xfId="30196" hidden="1"/>
    <cellStyle name="40% - Accent1 13" xfId="30344" hidden="1"/>
    <cellStyle name="40% - Accent1 13" xfId="30682" hidden="1"/>
    <cellStyle name="40% - Accent1 13" xfId="31019" hidden="1"/>
    <cellStyle name="40% - Accent1 13" xfId="31584" hidden="1"/>
    <cellStyle name="40% - Accent1 13" xfId="31699" hidden="1"/>
    <cellStyle name="40% - Accent1 13" xfId="32422" hidden="1"/>
    <cellStyle name="40% - Accent1 13" xfId="32595" hidden="1"/>
    <cellStyle name="40% - Accent1 13" xfId="32988" hidden="1"/>
    <cellStyle name="40% - Accent1 13" xfId="33136" hidden="1"/>
    <cellStyle name="40% - Accent1 13" xfId="33474" hidden="1"/>
    <cellStyle name="40% - Accent1 13" xfId="33811" hidden="1"/>
    <cellStyle name="40% - Accent1 3 2 3 2" xfId="1714" hidden="1"/>
    <cellStyle name="40% - Accent1 3 2 3 2" xfId="2980" hidden="1"/>
    <cellStyle name="40% - Accent1 3 2 3 2" xfId="9606" hidden="1"/>
    <cellStyle name="40% - Accent1 3 2 3 2" xfId="12119" hidden="1"/>
    <cellStyle name="40% - Accent1 3 2 3 2" xfId="15857" hidden="1"/>
    <cellStyle name="40% - Accent1 3 2 3 2" xfId="18225" hidden="1"/>
    <cellStyle name="40% - Accent1 3 2 3 2" xfId="21494" hidden="1"/>
    <cellStyle name="40% - Accent1 3 2 3 2" xfId="24678" hidden="1"/>
    <cellStyle name="40% - Accent1 3 2 3 2" xfId="28878" hidden="1"/>
    <cellStyle name="40% - Accent1 3 2 3 2" xfId="28993" hidden="1"/>
    <cellStyle name="40% - Accent1 3 2 3 2" xfId="29716" hidden="1"/>
    <cellStyle name="40% - Accent1 3 2 3 2" xfId="29889" hidden="1"/>
    <cellStyle name="40% - Accent1 3 2 3 2" xfId="30282" hidden="1"/>
    <cellStyle name="40% - Accent1 3 2 3 2" xfId="30430" hidden="1"/>
    <cellStyle name="40% - Accent1 3 2 3 2" xfId="30768" hidden="1"/>
    <cellStyle name="40% - Accent1 3 2 3 2" xfId="31105" hidden="1"/>
    <cellStyle name="40% - Accent1 3 2 3 2" xfId="31670" hidden="1"/>
    <cellStyle name="40% - Accent1 3 2 3 2" xfId="31785" hidden="1"/>
    <cellStyle name="40% - Accent1 3 2 3 2" xfId="32508" hidden="1"/>
    <cellStyle name="40% - Accent1 3 2 3 2" xfId="32681" hidden="1"/>
    <cellStyle name="40% - Accent1 3 2 3 2" xfId="33074" hidden="1"/>
    <cellStyle name="40% - Accent1 3 2 3 2" xfId="33222" hidden="1"/>
    <cellStyle name="40% - Accent1 3 2 3 2" xfId="33560" hidden="1"/>
    <cellStyle name="40% - Accent1 3 2 3 2" xfId="33897" hidden="1"/>
    <cellStyle name="40% - Accent1 3 2 4 2" xfId="1677" hidden="1"/>
    <cellStyle name="40% - Accent1 3 2 4 2" xfId="2943" hidden="1"/>
    <cellStyle name="40% - Accent1 3 2 4 2" xfId="9569" hidden="1"/>
    <cellStyle name="40% - Accent1 3 2 4 2" xfId="12082" hidden="1"/>
    <cellStyle name="40% - Accent1 3 2 4 2" xfId="15820" hidden="1"/>
    <cellStyle name="40% - Accent1 3 2 4 2" xfId="18188" hidden="1"/>
    <cellStyle name="40% - Accent1 3 2 4 2" xfId="21457" hidden="1"/>
    <cellStyle name="40% - Accent1 3 2 4 2" xfId="24641" hidden="1"/>
    <cellStyle name="40% - Accent1 3 2 4 2" xfId="28841" hidden="1"/>
    <cellStyle name="40% - Accent1 3 2 4 2" xfId="28956" hidden="1"/>
    <cellStyle name="40% - Accent1 3 2 4 2" xfId="29679" hidden="1"/>
    <cellStyle name="40% - Accent1 3 2 4 2" xfId="29852" hidden="1"/>
    <cellStyle name="40% - Accent1 3 2 4 2" xfId="30245" hidden="1"/>
    <cellStyle name="40% - Accent1 3 2 4 2" xfId="30393" hidden="1"/>
    <cellStyle name="40% - Accent1 3 2 4 2" xfId="30731" hidden="1"/>
    <cellStyle name="40% - Accent1 3 2 4 2" xfId="31068" hidden="1"/>
    <cellStyle name="40% - Accent1 3 2 4 2" xfId="31633" hidden="1"/>
    <cellStyle name="40% - Accent1 3 2 4 2" xfId="31748" hidden="1"/>
    <cellStyle name="40% - Accent1 3 2 4 2" xfId="32471" hidden="1"/>
    <cellStyle name="40% - Accent1 3 2 4 2" xfId="32644" hidden="1"/>
    <cellStyle name="40% - Accent1 3 2 4 2" xfId="33037" hidden="1"/>
    <cellStyle name="40% - Accent1 3 2 4 2" xfId="33185" hidden="1"/>
    <cellStyle name="40% - Accent1 3 2 4 2" xfId="33523" hidden="1"/>
    <cellStyle name="40% - Accent1 3 2 4 2" xfId="33860" hidden="1"/>
    <cellStyle name="40% - Accent1 3 3 3 2" xfId="1676" hidden="1"/>
    <cellStyle name="40% - Accent1 3 3 3 2" xfId="2942" hidden="1"/>
    <cellStyle name="40% - Accent1 3 3 3 2" xfId="9568" hidden="1"/>
    <cellStyle name="40% - Accent1 3 3 3 2" xfId="12081" hidden="1"/>
    <cellStyle name="40% - Accent1 3 3 3 2" xfId="15819" hidden="1"/>
    <cellStyle name="40% - Accent1 3 3 3 2" xfId="18187" hidden="1"/>
    <cellStyle name="40% - Accent1 3 3 3 2" xfId="21456" hidden="1"/>
    <cellStyle name="40% - Accent1 3 3 3 2" xfId="24640" hidden="1"/>
    <cellStyle name="40% - Accent1 3 3 3 2" xfId="28840" hidden="1"/>
    <cellStyle name="40% - Accent1 3 3 3 2" xfId="28955" hidden="1"/>
    <cellStyle name="40% - Accent1 3 3 3 2" xfId="29678" hidden="1"/>
    <cellStyle name="40% - Accent1 3 3 3 2" xfId="29851" hidden="1"/>
    <cellStyle name="40% - Accent1 3 3 3 2" xfId="30244" hidden="1"/>
    <cellStyle name="40% - Accent1 3 3 3 2" xfId="30392" hidden="1"/>
    <cellStyle name="40% - Accent1 3 3 3 2" xfId="30730" hidden="1"/>
    <cellStyle name="40% - Accent1 3 3 3 2" xfId="31067" hidden="1"/>
    <cellStyle name="40% - Accent1 3 3 3 2" xfId="31632" hidden="1"/>
    <cellStyle name="40% - Accent1 3 3 3 2" xfId="31747" hidden="1"/>
    <cellStyle name="40% - Accent1 3 3 3 2" xfId="32470" hidden="1"/>
    <cellStyle name="40% - Accent1 3 3 3 2" xfId="32643" hidden="1"/>
    <cellStyle name="40% - Accent1 3 3 3 2" xfId="33036" hidden="1"/>
    <cellStyle name="40% - Accent1 3 3 3 2" xfId="33184" hidden="1"/>
    <cellStyle name="40% - Accent1 3 3 3 2" xfId="33522" hidden="1"/>
    <cellStyle name="40% - Accent1 3 3 3 2" xfId="33859" hidden="1"/>
    <cellStyle name="40% - Accent1 4 2 3 2" xfId="1715" hidden="1"/>
    <cellStyle name="40% - Accent1 4 2 3 2" xfId="2981" hidden="1"/>
    <cellStyle name="40% - Accent1 4 2 3 2" xfId="9607" hidden="1"/>
    <cellStyle name="40% - Accent1 4 2 3 2" xfId="12120" hidden="1"/>
    <cellStyle name="40% - Accent1 4 2 3 2" xfId="15858" hidden="1"/>
    <cellStyle name="40% - Accent1 4 2 3 2" xfId="18226" hidden="1"/>
    <cellStyle name="40% - Accent1 4 2 3 2" xfId="21495" hidden="1"/>
    <cellStyle name="40% - Accent1 4 2 3 2" xfId="24679" hidden="1"/>
    <cellStyle name="40% - Accent1 4 2 3 2" xfId="28879" hidden="1"/>
    <cellStyle name="40% - Accent1 4 2 3 2" xfId="28994" hidden="1"/>
    <cellStyle name="40% - Accent1 4 2 3 2" xfId="29717" hidden="1"/>
    <cellStyle name="40% - Accent1 4 2 3 2" xfId="29890" hidden="1"/>
    <cellStyle name="40% - Accent1 4 2 3 2" xfId="30283" hidden="1"/>
    <cellStyle name="40% - Accent1 4 2 3 2" xfId="30431" hidden="1"/>
    <cellStyle name="40% - Accent1 4 2 3 2" xfId="30769" hidden="1"/>
    <cellStyle name="40% - Accent1 4 2 3 2" xfId="31106" hidden="1"/>
    <cellStyle name="40% - Accent1 4 2 3 2" xfId="31671" hidden="1"/>
    <cellStyle name="40% - Accent1 4 2 3 2" xfId="31786" hidden="1"/>
    <cellStyle name="40% - Accent1 4 2 3 2" xfId="32509" hidden="1"/>
    <cellStyle name="40% - Accent1 4 2 3 2" xfId="32682" hidden="1"/>
    <cellStyle name="40% - Accent1 4 2 3 2" xfId="33075" hidden="1"/>
    <cellStyle name="40% - Accent1 4 2 3 2" xfId="33223" hidden="1"/>
    <cellStyle name="40% - Accent1 4 2 3 2" xfId="33561" hidden="1"/>
    <cellStyle name="40% - Accent1 4 2 3 2" xfId="33898" hidden="1"/>
    <cellStyle name="40% - Accent1 4 2 4 2" xfId="1679" hidden="1"/>
    <cellStyle name="40% - Accent1 4 2 4 2" xfId="2945" hidden="1"/>
    <cellStyle name="40% - Accent1 4 2 4 2" xfId="9571" hidden="1"/>
    <cellStyle name="40% - Accent1 4 2 4 2" xfId="12084" hidden="1"/>
    <cellStyle name="40% - Accent1 4 2 4 2" xfId="15822" hidden="1"/>
    <cellStyle name="40% - Accent1 4 2 4 2" xfId="18190" hidden="1"/>
    <cellStyle name="40% - Accent1 4 2 4 2" xfId="21459" hidden="1"/>
    <cellStyle name="40% - Accent1 4 2 4 2" xfId="24643" hidden="1"/>
    <cellStyle name="40% - Accent1 4 2 4 2" xfId="28843" hidden="1"/>
    <cellStyle name="40% - Accent1 4 2 4 2" xfId="28958" hidden="1"/>
    <cellStyle name="40% - Accent1 4 2 4 2" xfId="29681" hidden="1"/>
    <cellStyle name="40% - Accent1 4 2 4 2" xfId="29854" hidden="1"/>
    <cellStyle name="40% - Accent1 4 2 4 2" xfId="30247" hidden="1"/>
    <cellStyle name="40% - Accent1 4 2 4 2" xfId="30395" hidden="1"/>
    <cellStyle name="40% - Accent1 4 2 4 2" xfId="30733" hidden="1"/>
    <cellStyle name="40% - Accent1 4 2 4 2" xfId="31070" hidden="1"/>
    <cellStyle name="40% - Accent1 4 2 4 2" xfId="31635" hidden="1"/>
    <cellStyle name="40% - Accent1 4 2 4 2" xfId="31750" hidden="1"/>
    <cellStyle name="40% - Accent1 4 2 4 2" xfId="32473" hidden="1"/>
    <cellStyle name="40% - Accent1 4 2 4 2" xfId="32646" hidden="1"/>
    <cellStyle name="40% - Accent1 4 2 4 2" xfId="33039" hidden="1"/>
    <cellStyle name="40% - Accent1 4 2 4 2" xfId="33187" hidden="1"/>
    <cellStyle name="40% - Accent1 4 2 4 2" xfId="33525" hidden="1"/>
    <cellStyle name="40% - Accent1 4 2 4 2" xfId="33862" hidden="1"/>
    <cellStyle name="40% - Accent1 4 3 3 2" xfId="1678" hidden="1"/>
    <cellStyle name="40% - Accent1 4 3 3 2" xfId="2944" hidden="1"/>
    <cellStyle name="40% - Accent1 4 3 3 2" xfId="9570" hidden="1"/>
    <cellStyle name="40% - Accent1 4 3 3 2" xfId="12083" hidden="1"/>
    <cellStyle name="40% - Accent1 4 3 3 2" xfId="15821" hidden="1"/>
    <cellStyle name="40% - Accent1 4 3 3 2" xfId="18189" hidden="1"/>
    <cellStyle name="40% - Accent1 4 3 3 2" xfId="21458" hidden="1"/>
    <cellStyle name="40% - Accent1 4 3 3 2" xfId="24642" hidden="1"/>
    <cellStyle name="40% - Accent1 4 3 3 2" xfId="28842" hidden="1"/>
    <cellStyle name="40% - Accent1 4 3 3 2" xfId="28957" hidden="1"/>
    <cellStyle name="40% - Accent1 4 3 3 2" xfId="29680" hidden="1"/>
    <cellStyle name="40% - Accent1 4 3 3 2" xfId="29853" hidden="1"/>
    <cellStyle name="40% - Accent1 4 3 3 2" xfId="30246" hidden="1"/>
    <cellStyle name="40% - Accent1 4 3 3 2" xfId="30394" hidden="1"/>
    <cellStyle name="40% - Accent1 4 3 3 2" xfId="30732" hidden="1"/>
    <cellStyle name="40% - Accent1 4 3 3 2" xfId="31069" hidden="1"/>
    <cellStyle name="40% - Accent1 4 3 3 2" xfId="31634" hidden="1"/>
    <cellStyle name="40% - Accent1 4 3 3 2" xfId="31749" hidden="1"/>
    <cellStyle name="40% - Accent1 4 3 3 2" xfId="32472" hidden="1"/>
    <cellStyle name="40% - Accent1 4 3 3 2" xfId="32645" hidden="1"/>
    <cellStyle name="40% - Accent1 4 3 3 2" xfId="33038" hidden="1"/>
    <cellStyle name="40% - Accent1 4 3 3 2" xfId="33186" hidden="1"/>
    <cellStyle name="40% - Accent1 4 3 3 2" xfId="33524" hidden="1"/>
    <cellStyle name="40% - Accent1 4 3 3 2" xfId="33861" hidden="1"/>
    <cellStyle name="40% - Accent1 5 2" xfId="1642" hidden="1"/>
    <cellStyle name="40% - Accent1 5 2" xfId="2908" hidden="1"/>
    <cellStyle name="40% - Accent1 5 2" xfId="9534" hidden="1"/>
    <cellStyle name="40% - Accent1 5 2" xfId="12047" hidden="1"/>
    <cellStyle name="40% - Accent1 5 2" xfId="15785" hidden="1"/>
    <cellStyle name="40% - Accent1 5 2" xfId="18153" hidden="1"/>
    <cellStyle name="40% - Accent1 5 2" xfId="21422" hidden="1"/>
    <cellStyle name="40% - Accent1 5 2" xfId="24606" hidden="1"/>
    <cellStyle name="40% - Accent1 5 2" xfId="28806" hidden="1"/>
    <cellStyle name="40% - Accent1 5 2" xfId="28921" hidden="1"/>
    <cellStyle name="40% - Accent1 5 2" xfId="29644" hidden="1"/>
    <cellStyle name="40% - Accent1 5 2" xfId="29817" hidden="1"/>
    <cellStyle name="40% - Accent1 5 2" xfId="30210" hidden="1"/>
    <cellStyle name="40% - Accent1 5 2" xfId="30358" hidden="1"/>
    <cellStyle name="40% - Accent1 5 2" xfId="30696" hidden="1"/>
    <cellStyle name="40% - Accent1 5 2" xfId="31033" hidden="1"/>
    <cellStyle name="40% - Accent1 5 2" xfId="31598" hidden="1"/>
    <cellStyle name="40% - Accent1 5 2" xfId="31713" hidden="1"/>
    <cellStyle name="40% - Accent1 5 2" xfId="32436" hidden="1"/>
    <cellStyle name="40% - Accent1 5 2" xfId="32609" hidden="1"/>
    <cellStyle name="40% - Accent1 5 2" xfId="33002" hidden="1"/>
    <cellStyle name="40% - Accent1 5 2" xfId="33150" hidden="1"/>
    <cellStyle name="40% - Accent1 5 2" xfId="33488" hidden="1"/>
    <cellStyle name="40% - Accent1 5 2" xfId="33825" hidden="1"/>
    <cellStyle name="40% - Accent1 7" xfId="408" hidden="1"/>
    <cellStyle name="40% - Accent1 7" xfId="437" hidden="1"/>
    <cellStyle name="40% - Accent1 7" xfId="907" hidden="1"/>
    <cellStyle name="40% - Accent1 7" xfId="1266" hidden="1"/>
    <cellStyle name="40% - Accent1 7" xfId="6375" hidden="1"/>
    <cellStyle name="40% - Accent1 7" xfId="6797" hidden="1"/>
    <cellStyle name="40% - Accent1 7" xfId="7157" hidden="1"/>
    <cellStyle name="40% - Accent1 7" xfId="5664" hidden="1"/>
    <cellStyle name="40% - Accent1 7" xfId="4756" hidden="1"/>
    <cellStyle name="40% - Accent1 7" xfId="5007" hidden="1"/>
    <cellStyle name="40% - Accent1 7" xfId="7770" hidden="1"/>
    <cellStyle name="40% - Accent1 7" xfId="13236" hidden="1"/>
    <cellStyle name="40% - Accent1 7" xfId="13595" hidden="1"/>
    <cellStyle name="40% - Accent1 7" xfId="7720" hidden="1"/>
    <cellStyle name="40% - Accent1 7" xfId="8983" hidden="1"/>
    <cellStyle name="40% - Accent1 7" xfId="4446" hidden="1"/>
    <cellStyle name="40% - Accent1 7" xfId="14148" hidden="1"/>
    <cellStyle name="40% - Accent1 7" xfId="19319" hidden="1"/>
    <cellStyle name="40% - Accent1 7" xfId="19678" hidden="1"/>
    <cellStyle name="40% - Accent1 7" xfId="5899" hidden="1"/>
    <cellStyle name="40% - Accent1 7" xfId="22572" hidden="1"/>
    <cellStyle name="40% - Accent1 7" xfId="22931" hidden="1"/>
    <cellStyle name="40% - Accent1 7" xfId="11249" hidden="1"/>
    <cellStyle name="40% - Accent1 7" xfId="25738" hidden="1"/>
    <cellStyle name="40% - Accent1 7" xfId="28483" hidden="1"/>
    <cellStyle name="40% - Accent1 7" xfId="28495" hidden="1"/>
    <cellStyle name="40% - Accent1 7" xfId="28623" hidden="1"/>
    <cellStyle name="40% - Accent1 7" xfId="28714" hidden="1"/>
    <cellStyle name="40% - Accent1 7" xfId="29298" hidden="1"/>
    <cellStyle name="40% - Accent1 7" xfId="29362" hidden="1"/>
    <cellStyle name="40% - Accent1 7" xfId="29453" hidden="1"/>
    <cellStyle name="40% - Accent1 7" xfId="29204" hidden="1"/>
    <cellStyle name="40% - Accent1 7" xfId="29078" hidden="1"/>
    <cellStyle name="40% - Accent1 7" xfId="29113" hidden="1"/>
    <cellStyle name="40% - Accent1 7" xfId="29555" hidden="1"/>
    <cellStyle name="40% - Accent1 7" xfId="29957" hidden="1"/>
    <cellStyle name="40% - Accent1 7" xfId="30048" hidden="1"/>
    <cellStyle name="40% - Accent1 7" xfId="29550" hidden="1"/>
    <cellStyle name="40% - Accent1 7" xfId="29618" hidden="1"/>
    <cellStyle name="40% - Accent1 7" xfId="29042" hidden="1"/>
    <cellStyle name="40% - Accent1 7" xfId="30143" hidden="1"/>
    <cellStyle name="40% - Accent1 7" xfId="30489" hidden="1"/>
    <cellStyle name="40% - Accent1 7" xfId="30580" hidden="1"/>
    <cellStyle name="40% - Accent1 7" xfId="29223" hidden="1"/>
    <cellStyle name="40% - Accent1 7" xfId="30826" hidden="1"/>
    <cellStyle name="40% - Accent1 7" xfId="30917" hidden="1"/>
    <cellStyle name="40% - Accent1 7" xfId="29781" hidden="1"/>
    <cellStyle name="40% - Accent1 7" xfId="31163" hidden="1"/>
    <cellStyle name="40% - Accent1 7" xfId="31275" hidden="1"/>
    <cellStyle name="40% - Accent1 7" xfId="31287" hidden="1"/>
    <cellStyle name="40% - Accent1 7" xfId="31415" hidden="1"/>
    <cellStyle name="40% - Accent1 7" xfId="31506" hidden="1"/>
    <cellStyle name="40% - Accent1 7" xfId="32090" hidden="1"/>
    <cellStyle name="40% - Accent1 7" xfId="32154" hidden="1"/>
    <cellStyle name="40% - Accent1 7" xfId="32245" hidden="1"/>
    <cellStyle name="40% - Accent1 7" xfId="31996" hidden="1"/>
    <cellStyle name="40% - Accent1 7" xfId="31870" hidden="1"/>
    <cellStyle name="40% - Accent1 7" xfId="31905" hidden="1"/>
    <cellStyle name="40% - Accent1 7" xfId="32347" hidden="1"/>
    <cellStyle name="40% - Accent1 7" xfId="32749" hidden="1"/>
    <cellStyle name="40% - Accent1 7" xfId="32840" hidden="1"/>
    <cellStyle name="40% - Accent1 7" xfId="32342" hidden="1"/>
    <cellStyle name="40% - Accent1 7" xfId="32410" hidden="1"/>
    <cellStyle name="40% - Accent1 7" xfId="31834" hidden="1"/>
    <cellStyle name="40% - Accent1 7" xfId="32935" hidden="1"/>
    <cellStyle name="40% - Accent1 7" xfId="33281" hidden="1"/>
    <cellStyle name="40% - Accent1 7" xfId="33372" hidden="1"/>
    <cellStyle name="40% - Accent1 7" xfId="32015" hidden="1"/>
    <cellStyle name="40% - Accent1 7" xfId="33618" hidden="1"/>
    <cellStyle name="40% - Accent1 7" xfId="33709" hidden="1"/>
    <cellStyle name="40% - Accent1 7" xfId="32573" hidden="1"/>
    <cellStyle name="40% - Accent1 7" xfId="33955" hidden="1"/>
    <cellStyle name="40% - Accent1 8" xfId="455" hidden="1"/>
    <cellStyle name="40% - Accent1 8" xfId="699" hidden="1"/>
    <cellStyle name="40% - Accent1 8" xfId="1033" hidden="1"/>
    <cellStyle name="40% - Accent1 8" xfId="1375" hidden="1"/>
    <cellStyle name="40% - Accent1 8" xfId="6587" hidden="1"/>
    <cellStyle name="40% - Accent1 8" xfId="6923" hidden="1"/>
    <cellStyle name="40% - Accent1 8" xfId="7268" hidden="1"/>
    <cellStyle name="40% - Accent1 8" xfId="5295" hidden="1"/>
    <cellStyle name="40% - Accent1 8" xfId="8384" hidden="1"/>
    <cellStyle name="40% - Accent1 8" xfId="5067" hidden="1"/>
    <cellStyle name="40% - Accent1 8" xfId="5207" hidden="1"/>
    <cellStyle name="40% - Accent1 8" xfId="13362" hidden="1"/>
    <cellStyle name="40% - Accent1 8" xfId="13704" hidden="1"/>
    <cellStyle name="40% - Accent1 8" xfId="5755" hidden="1"/>
    <cellStyle name="40% - Accent1 8" xfId="14676" hidden="1"/>
    <cellStyle name="40% - Accent1 8" xfId="5933" hidden="1"/>
    <cellStyle name="40% - Accent1 8" xfId="6273" hidden="1"/>
    <cellStyle name="40% - Accent1 8" xfId="19445" hidden="1"/>
    <cellStyle name="40% - Accent1 8" xfId="19787" hidden="1"/>
    <cellStyle name="40% - Accent1 8" xfId="5284" hidden="1"/>
    <cellStyle name="40% - Accent1 8" xfId="22698" hidden="1"/>
    <cellStyle name="40% - Accent1 8" xfId="23040" hidden="1"/>
    <cellStyle name="40% - Accent1 8" xfId="18840" hidden="1"/>
    <cellStyle name="40% - Accent1 8" xfId="25864" hidden="1"/>
    <cellStyle name="40% - Accent1 8" xfId="28499" hidden="1"/>
    <cellStyle name="40% - Accent1 8" xfId="28573" hidden="1"/>
    <cellStyle name="40% - Accent1 8" xfId="28651" hidden="1"/>
    <cellStyle name="40% - Accent1 8" xfId="28729" hidden="1"/>
    <cellStyle name="40% - Accent1 8" xfId="29311" hidden="1"/>
    <cellStyle name="40% - Accent1 8" xfId="29390" hidden="1"/>
    <cellStyle name="40% - Accent1 8" xfId="29469" hidden="1"/>
    <cellStyle name="40% - Accent1 8" xfId="29151" hidden="1"/>
    <cellStyle name="40% - Accent1 8" xfId="29599" hidden="1"/>
    <cellStyle name="40% - Accent1 8" xfId="29120" hidden="1"/>
    <cellStyle name="40% - Accent1 8" xfId="29136" hidden="1"/>
    <cellStyle name="40% - Accent1 8" xfId="29985" hidden="1"/>
    <cellStyle name="40% - Accent1 8" xfId="30063" hidden="1"/>
    <cellStyle name="40% - Accent1 8" xfId="29214" hidden="1"/>
    <cellStyle name="40% - Accent1 8" xfId="30172" hidden="1"/>
    <cellStyle name="40% - Accent1 8" xfId="29228" hidden="1"/>
    <cellStyle name="40% - Accent1 8" xfId="29280" hidden="1"/>
    <cellStyle name="40% - Accent1 8" xfId="30517" hidden="1"/>
    <cellStyle name="40% - Accent1 8" xfId="30595" hidden="1"/>
    <cellStyle name="40% - Accent1 8" xfId="29148" hidden="1"/>
    <cellStyle name="40% - Accent1 8" xfId="30854" hidden="1"/>
    <cellStyle name="40% - Accent1 8" xfId="30932" hidden="1"/>
    <cellStyle name="40% - Accent1 8" xfId="30444" hidden="1"/>
    <cellStyle name="40% - Accent1 8" xfId="31191" hidden="1"/>
    <cellStyle name="40% - Accent1 8" xfId="31291" hidden="1"/>
    <cellStyle name="40% - Accent1 8" xfId="31365" hidden="1"/>
    <cellStyle name="40% - Accent1 8" xfId="31443" hidden="1"/>
    <cellStyle name="40% - Accent1 8" xfId="31521" hidden="1"/>
    <cellStyle name="40% - Accent1 8" xfId="32103" hidden="1"/>
    <cellStyle name="40% - Accent1 8" xfId="32182" hidden="1"/>
    <cellStyle name="40% - Accent1 8" xfId="32261" hidden="1"/>
    <cellStyle name="40% - Accent1 8" xfId="31943" hidden="1"/>
    <cellStyle name="40% - Accent1 8" xfId="32391" hidden="1"/>
    <cellStyle name="40% - Accent1 8" xfId="31912" hidden="1"/>
    <cellStyle name="40% - Accent1 8" xfId="31928" hidden="1"/>
    <cellStyle name="40% - Accent1 8" xfId="32777" hidden="1"/>
    <cellStyle name="40% - Accent1 8" xfId="32855" hidden="1"/>
    <cellStyle name="40% - Accent1 8" xfId="32006" hidden="1"/>
    <cellStyle name="40% - Accent1 8" xfId="32964" hidden="1"/>
    <cellStyle name="40% - Accent1 8" xfId="32020" hidden="1"/>
    <cellStyle name="40% - Accent1 8" xfId="32072" hidden="1"/>
    <cellStyle name="40% - Accent1 8" xfId="33309" hidden="1"/>
    <cellStyle name="40% - Accent1 8" xfId="33387" hidden="1"/>
    <cellStyle name="40% - Accent1 8" xfId="31940" hidden="1"/>
    <cellStyle name="40% - Accent1 8" xfId="33646" hidden="1"/>
    <cellStyle name="40% - Accent1 8" xfId="33724" hidden="1"/>
    <cellStyle name="40% - Accent1 8" xfId="33236" hidden="1"/>
    <cellStyle name="40% - Accent1 8" xfId="33983" hidden="1"/>
    <cellStyle name="40% - Accent1 9" xfId="489" hidden="1"/>
    <cellStyle name="40% - Accent1 9" xfId="811" hidden="1"/>
    <cellStyle name="40% - Accent1 9" xfId="1135" hidden="1"/>
    <cellStyle name="40% - Accent1 9" xfId="1477" hidden="1"/>
    <cellStyle name="40% - Accent1 9" xfId="6701" hidden="1"/>
    <cellStyle name="40% - Accent1 9" xfId="7026" hidden="1"/>
    <cellStyle name="40% - Accent1 9" xfId="7371" hidden="1"/>
    <cellStyle name="40% - Accent1 9" xfId="10745" hidden="1"/>
    <cellStyle name="40% - Accent1 9" xfId="5260" hidden="1"/>
    <cellStyle name="40% - Accent1 9" xfId="5385" hidden="1"/>
    <cellStyle name="40% - Accent1 9" xfId="13140" hidden="1"/>
    <cellStyle name="40% - Accent1 9" xfId="13464" hidden="1"/>
    <cellStyle name="40% - Accent1 9" xfId="13806" hidden="1"/>
    <cellStyle name="40% - Accent1 9" xfId="16953" hidden="1"/>
    <cellStyle name="40% - Accent1 9" xfId="4827" hidden="1"/>
    <cellStyle name="40% - Accent1 9" xfId="4690" hidden="1"/>
    <cellStyle name="40% - Accent1 9" xfId="19221" hidden="1"/>
    <cellStyle name="40% - Accent1 9" xfId="19547" hidden="1"/>
    <cellStyle name="40% - Accent1 9" xfId="19889" hidden="1"/>
    <cellStyle name="40% - Accent1 9" xfId="22474" hidden="1"/>
    <cellStyle name="40% - Accent1 9" xfId="22800" hidden="1"/>
    <cellStyle name="40% - Accent1 9" xfId="23142" hidden="1"/>
    <cellStyle name="40% - Accent1 9" xfId="25642" hidden="1"/>
    <cellStyle name="40% - Accent1 9" xfId="25966" hidden="1"/>
    <cellStyle name="40% - Accent1 9" xfId="28512" hidden="1"/>
    <cellStyle name="40% - Accent1 9" xfId="28586" hidden="1"/>
    <cellStyle name="40% - Accent1 9" xfId="28662" hidden="1"/>
    <cellStyle name="40% - Accent1 9" xfId="28740" hidden="1"/>
    <cellStyle name="40% - Accent1 9" xfId="29325" hidden="1"/>
    <cellStyle name="40% - Accent1 9" xfId="29401" hidden="1"/>
    <cellStyle name="40% - Accent1 9" xfId="29480" hidden="1"/>
    <cellStyle name="40% - Accent1 9" xfId="29752" hidden="1"/>
    <cellStyle name="40% - Accent1 9" xfId="29144" hidden="1"/>
    <cellStyle name="40% - Accent1 9" xfId="29161" hidden="1"/>
    <cellStyle name="40% - Accent1 9" xfId="29920" hidden="1"/>
    <cellStyle name="40% - Accent1 9" xfId="29996" hidden="1"/>
    <cellStyle name="40% - Accent1 9" xfId="30074" hidden="1"/>
    <cellStyle name="40% - Accent1 9" xfId="30310" hidden="1"/>
    <cellStyle name="40% - Accent1 9" xfId="29087" hidden="1"/>
    <cellStyle name="40% - Accent1 9" xfId="29069" hidden="1"/>
    <cellStyle name="40% - Accent1 9" xfId="30452" hidden="1"/>
    <cellStyle name="40% - Accent1 9" xfId="30528" hidden="1"/>
    <cellStyle name="40% - Accent1 9" xfId="30606" hidden="1"/>
    <cellStyle name="40% - Accent1 9" xfId="30789" hidden="1"/>
    <cellStyle name="40% - Accent1 9" xfId="30865" hidden="1"/>
    <cellStyle name="40% - Accent1 9" xfId="30943" hidden="1"/>
    <cellStyle name="40% - Accent1 9" xfId="31126" hidden="1"/>
    <cellStyle name="40% - Accent1 9" xfId="31202" hidden="1"/>
    <cellStyle name="40% - Accent1 9" xfId="31304" hidden="1"/>
    <cellStyle name="40% - Accent1 9" xfId="31378" hidden="1"/>
    <cellStyle name="40% - Accent1 9" xfId="31454" hidden="1"/>
    <cellStyle name="40% - Accent1 9" xfId="31532" hidden="1"/>
    <cellStyle name="40% - Accent1 9" xfId="32117" hidden="1"/>
    <cellStyle name="40% - Accent1 9" xfId="32193" hidden="1"/>
    <cellStyle name="40% - Accent1 9" xfId="32272" hidden="1"/>
    <cellStyle name="40% - Accent1 9" xfId="32544" hidden="1"/>
    <cellStyle name="40% - Accent1 9" xfId="31936" hidden="1"/>
    <cellStyle name="40% - Accent1 9" xfId="31953" hidden="1"/>
    <cellStyle name="40% - Accent1 9" xfId="32712" hidden="1"/>
    <cellStyle name="40% - Accent1 9" xfId="32788" hidden="1"/>
    <cellStyle name="40% - Accent1 9" xfId="32866" hidden="1"/>
    <cellStyle name="40% - Accent1 9" xfId="33102" hidden="1"/>
    <cellStyle name="40% - Accent1 9" xfId="31879" hidden="1"/>
    <cellStyle name="40% - Accent1 9" xfId="31861" hidden="1"/>
    <cellStyle name="40% - Accent1 9" xfId="33244" hidden="1"/>
    <cellStyle name="40% - Accent1 9" xfId="33320" hidden="1"/>
    <cellStyle name="40% - Accent1 9" xfId="33398" hidden="1"/>
    <cellStyle name="40% - Accent1 9" xfId="33581" hidden="1"/>
    <cellStyle name="40% - Accent1 9" xfId="33657" hidden="1"/>
    <cellStyle name="40% - Accent1 9" xfId="33735" hidden="1"/>
    <cellStyle name="40% - Accent1 9" xfId="33918" hidden="1"/>
    <cellStyle name="40% - Accent1 9" xfId="33994" hidden="1"/>
    <cellStyle name="40% - Accent2" xfId="26" builtinId="35" hidden="1" customBuiltin="1"/>
    <cellStyle name="40% - Accent2" xfId="74" builtinId="35" hidden="1" customBuiltin="1"/>
    <cellStyle name="40% - Accent2" xfId="109" builtinId="35" hidden="1" customBuiltin="1"/>
    <cellStyle name="40% - Accent2" xfId="152" builtinId="35" hidden="1" customBuiltin="1"/>
    <cellStyle name="40% - Accent2" xfId="194" builtinId="35" hidden="1" customBuiltin="1"/>
    <cellStyle name="40% - Accent2" xfId="228" builtinId="35" hidden="1" customBuiltin="1"/>
    <cellStyle name="40% - Accent2" xfId="265" builtinId="35" hidden="1" customBuiltin="1"/>
    <cellStyle name="40% - Accent2" xfId="302" builtinId="35" hidden="1" customBuiltin="1"/>
    <cellStyle name="40% - Accent2" xfId="336" builtinId="35" hidden="1" customBuiltin="1"/>
    <cellStyle name="40% - Accent2" xfId="371" builtinId="35" hidden="1" customBuiltin="1"/>
    <cellStyle name="40% - Accent2" xfId="3922" builtinId="35" hidden="1" customBuiltin="1"/>
    <cellStyle name="40% - Accent2" xfId="3956" builtinId="35" hidden="1" customBuiltin="1"/>
    <cellStyle name="40% - Accent2" xfId="3993" builtinId="35" hidden="1" customBuiltin="1"/>
    <cellStyle name="40% - Accent2" xfId="4030" builtinId="35" hidden="1" customBuiltin="1"/>
    <cellStyle name="40% - Accent2" xfId="4064" builtinId="35" hidden="1" customBuiltin="1"/>
    <cellStyle name="40% - Accent2" xfId="4262" builtinId="35" hidden="1" customBuiltin="1"/>
    <cellStyle name="40% - Accent2" xfId="7709" builtinId="35" hidden="1" customBuiltin="1"/>
    <cellStyle name="40% - Accent2" xfId="10744" builtinId="35" hidden="1" customBuiltin="1"/>
    <cellStyle name="40% - Accent2" xfId="4568" builtinId="35" hidden="1" customBuiltin="1"/>
    <cellStyle name="40% - Accent2" xfId="10852" builtinId="35" hidden="1" customBuiltin="1"/>
    <cellStyle name="40% - Accent2" xfId="5576" builtinId="35" hidden="1" customBuiltin="1"/>
    <cellStyle name="40% - Accent2" xfId="4812" builtinId="35" hidden="1" customBuiltin="1"/>
    <cellStyle name="40% - Accent2" xfId="4802" builtinId="35" hidden="1" customBuiltin="1"/>
    <cellStyle name="40% - Accent2" xfId="6004" builtinId="35" hidden="1" customBuiltin="1"/>
    <cellStyle name="40% - Accent2" xfId="8300" builtinId="35" hidden="1" customBuiltin="1"/>
    <cellStyle name="40% - Accent2" xfId="4966" builtinId="35" hidden="1" customBuiltin="1"/>
    <cellStyle name="40% - Accent2" xfId="5870" builtinId="35" hidden="1" customBuiltin="1"/>
    <cellStyle name="40% - Accent2" xfId="11063"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14600" builtinId="35" hidden="1" customBuiltin="1"/>
    <cellStyle name="40% - Accent2" xfId="4841" builtinId="35" hidden="1" customBuiltin="1"/>
    <cellStyle name="40% - Accent2" xfId="7669" builtinId="35" hidden="1" customBuiltin="1"/>
    <cellStyle name="40% - Accent2" xfId="17216" builtinId="35" hidden="1" customBuiltin="1"/>
    <cellStyle name="40% - Accent2" xfId="18067" builtinId="35" hidden="1" customBuiltin="1"/>
    <cellStyle name="40% - Accent2" xfId="20245" builtinId="35" hidden="1" customBuiltin="1"/>
    <cellStyle name="40% - Accent2" xfId="14582" builtinId="35" hidden="1" customBuiltin="1"/>
    <cellStyle name="40% - Accent2" xfId="5320" builtinId="35" hidden="1" customBuiltin="1"/>
    <cellStyle name="40% - Accent2" xfId="14278" builtinId="35" hidden="1" customBuiltin="1"/>
    <cellStyle name="40% - Accent2" xfId="20499" builtinId="35" hidden="1" customBuiltin="1"/>
    <cellStyle name="40% - Accent2" xfId="21338" builtinId="35" hidden="1" customBuiltin="1"/>
    <cellStyle name="40% - Accent2" xfId="23450" builtinId="35" hidden="1" customBuiltin="1"/>
    <cellStyle name="40% - Accent2" xfId="20111" builtinId="35" hidden="1" customBuiltin="1"/>
    <cellStyle name="40% - Accent2" xfId="5618" builtinId="35" hidden="1" customBuiltin="1"/>
    <cellStyle name="40% - Accent2" xfId="17014" builtinId="35" hidden="1" customBuiltin="1"/>
    <cellStyle name="40% - Accent2" xfId="23698" builtinId="35" hidden="1" customBuiltin="1"/>
    <cellStyle name="40% - Accent2 10" xfId="565" hidden="1"/>
    <cellStyle name="40% - Accent2 10" xfId="889" hidden="1"/>
    <cellStyle name="40% - Accent2 10" xfId="1210" hidden="1"/>
    <cellStyle name="40% - Accent2 10" xfId="1552" hidden="1"/>
    <cellStyle name="40% - Accent2 10" xfId="6779" hidden="1"/>
    <cellStyle name="40% - Accent2 10" xfId="7101" hidden="1"/>
    <cellStyle name="40% - Accent2 10" xfId="7447" hidden="1"/>
    <cellStyle name="40% - Accent2 10" xfId="5178" hidden="1"/>
    <cellStyle name="40% - Accent2 10" xfId="4892" hidden="1"/>
    <cellStyle name="40% - Accent2 10" xfId="5778" hidden="1"/>
    <cellStyle name="40% - Accent2 10" xfId="13218" hidden="1"/>
    <cellStyle name="40% - Accent2 10" xfId="13539" hidden="1"/>
    <cellStyle name="40% - Accent2 10" xfId="13881" hidden="1"/>
    <cellStyle name="40% - Accent2 10" xfId="4336" hidden="1"/>
    <cellStyle name="40% - Accent2 10" xfId="5947" hidden="1"/>
    <cellStyle name="40% - Accent2 10" xfId="8079" hidden="1"/>
    <cellStyle name="40% - Accent2 10" xfId="19301" hidden="1"/>
    <cellStyle name="40% - Accent2 10" xfId="19622" hidden="1"/>
    <cellStyle name="40% - Accent2 10" xfId="19964" hidden="1"/>
    <cellStyle name="40% - Accent2 10" xfId="22554" hidden="1"/>
    <cellStyle name="40% - Accent2 10" xfId="22875" hidden="1"/>
    <cellStyle name="40% - Accent2 10" xfId="23217" hidden="1"/>
    <cellStyle name="40% - Accent2 10" xfId="25720" hidden="1"/>
    <cellStyle name="40% - Accent2 10" xfId="26041" hidden="1"/>
    <cellStyle name="40% - Accent2 10" xfId="28540" hidden="1"/>
    <cellStyle name="40% - Accent2 10" xfId="28614" hidden="1"/>
    <cellStyle name="40% - Accent2 10" xfId="28690" hidden="1"/>
    <cellStyle name="40% - Accent2 10" xfId="28768" hidden="1"/>
    <cellStyle name="40% - Accent2 10" xfId="29353" hidden="1"/>
    <cellStyle name="40% - Accent2 10" xfId="29429" hidden="1"/>
    <cellStyle name="40% - Accent2 10" xfId="29508" hidden="1"/>
    <cellStyle name="40% - Accent2 10" xfId="29134" hidden="1"/>
    <cellStyle name="40% - Accent2 10" xfId="29095" hidden="1"/>
    <cellStyle name="40% - Accent2 10" xfId="29217" hidden="1"/>
    <cellStyle name="40% - Accent2 10" xfId="29948" hidden="1"/>
    <cellStyle name="40% - Accent2 10" xfId="30024" hidden="1"/>
    <cellStyle name="40% - Accent2 10" xfId="30102" hidden="1"/>
    <cellStyle name="40% - Accent2 10" xfId="29032" hidden="1"/>
    <cellStyle name="40% - Accent2 10" xfId="29231" hidden="1"/>
    <cellStyle name="40% - Accent2 10" xfId="29573" hidden="1"/>
    <cellStyle name="40% - Accent2 10" xfId="30480" hidden="1"/>
    <cellStyle name="40% - Accent2 10" xfId="30556" hidden="1"/>
    <cellStyle name="40% - Accent2 10" xfId="30634" hidden="1"/>
    <cellStyle name="40% - Accent2 10" xfId="30817" hidden="1"/>
    <cellStyle name="40% - Accent2 10" xfId="30893" hidden="1"/>
    <cellStyle name="40% - Accent2 10" xfId="30971" hidden="1"/>
    <cellStyle name="40% - Accent2 10" xfId="31154" hidden="1"/>
    <cellStyle name="40% - Accent2 10" xfId="31230" hidden="1"/>
    <cellStyle name="40% - Accent2 10" xfId="31332" hidden="1"/>
    <cellStyle name="40% - Accent2 10" xfId="31406" hidden="1"/>
    <cellStyle name="40% - Accent2 10" xfId="31482" hidden="1"/>
    <cellStyle name="40% - Accent2 10" xfId="31560" hidden="1"/>
    <cellStyle name="40% - Accent2 10" xfId="32145" hidden="1"/>
    <cellStyle name="40% - Accent2 10" xfId="32221" hidden="1"/>
    <cellStyle name="40% - Accent2 10" xfId="32300" hidden="1"/>
    <cellStyle name="40% - Accent2 10" xfId="31926" hidden="1"/>
    <cellStyle name="40% - Accent2 10" xfId="31887" hidden="1"/>
    <cellStyle name="40% - Accent2 10" xfId="32009" hidden="1"/>
    <cellStyle name="40% - Accent2 10" xfId="32740" hidden="1"/>
    <cellStyle name="40% - Accent2 10" xfId="32816" hidden="1"/>
    <cellStyle name="40% - Accent2 10" xfId="32894" hidden="1"/>
    <cellStyle name="40% - Accent2 10" xfId="31824" hidden="1"/>
    <cellStyle name="40% - Accent2 10" xfId="32023" hidden="1"/>
    <cellStyle name="40% - Accent2 10" xfId="32365" hidden="1"/>
    <cellStyle name="40% - Accent2 10" xfId="33272" hidden="1"/>
    <cellStyle name="40% - Accent2 10" xfId="33348" hidden="1"/>
    <cellStyle name="40% - Accent2 10" xfId="33426" hidden="1"/>
    <cellStyle name="40% - Accent2 10" xfId="33609" hidden="1"/>
    <cellStyle name="40% - Accent2 10" xfId="33685" hidden="1"/>
    <cellStyle name="40% - Accent2 10" xfId="33763" hidden="1"/>
    <cellStyle name="40% - Accent2 10" xfId="33946" hidden="1"/>
    <cellStyle name="40% - Accent2 10" xfId="34022" hidden="1"/>
    <cellStyle name="40% - Accent2 11" xfId="599" hidden="1"/>
    <cellStyle name="40% - Accent2 11" xfId="924" hidden="1"/>
    <cellStyle name="40% - Accent2 11" xfId="1244" hidden="1"/>
    <cellStyle name="40% - Accent2 11" xfId="1586" hidden="1"/>
    <cellStyle name="40% - Accent2 11" xfId="6814" hidden="1"/>
    <cellStyle name="40% - Accent2 11" xfId="7135" hidden="1"/>
    <cellStyle name="40% - Accent2 11" xfId="7481" hidden="1"/>
    <cellStyle name="40% - Accent2 11" xfId="10716" hidden="1"/>
    <cellStyle name="40% - Accent2 11" xfId="4166" hidden="1"/>
    <cellStyle name="40% - Accent2 11" xfId="4984" hidden="1"/>
    <cellStyle name="40% - Accent2 11" xfId="13253" hidden="1"/>
    <cellStyle name="40% - Accent2 11" xfId="13573" hidden="1"/>
    <cellStyle name="40% - Accent2 11" xfId="13915" hidden="1"/>
    <cellStyle name="40% - Accent2 11" xfId="16925" hidden="1"/>
    <cellStyle name="40% - Accent2 11" xfId="7591" hidden="1"/>
    <cellStyle name="40% - Accent2 11" xfId="10738" hidden="1"/>
    <cellStyle name="40% - Accent2 11" xfId="19336" hidden="1"/>
    <cellStyle name="40% - Accent2 11" xfId="19656" hidden="1"/>
    <cellStyle name="40% - Accent2 11" xfId="19998" hidden="1"/>
    <cellStyle name="40% - Accent2 11" xfId="22589" hidden="1"/>
    <cellStyle name="40% - Accent2 11" xfId="22909" hidden="1"/>
    <cellStyle name="40% - Accent2 11" xfId="23251" hidden="1"/>
    <cellStyle name="40% - Accent2 11" xfId="25755" hidden="1"/>
    <cellStyle name="40% - Accent2 11" xfId="26075" hidden="1"/>
    <cellStyle name="40% - Accent2 11" xfId="28553" hidden="1"/>
    <cellStyle name="40% - Accent2 11" xfId="28628" hidden="1"/>
    <cellStyle name="40% - Accent2 11" xfId="28703" hidden="1"/>
    <cellStyle name="40% - Accent2 11" xfId="28781" hidden="1"/>
    <cellStyle name="40% - Accent2 11" xfId="29367" hidden="1"/>
    <cellStyle name="40% - Accent2 11" xfId="29442" hidden="1"/>
    <cellStyle name="40% - Accent2 11" xfId="29521" hidden="1"/>
    <cellStyle name="40% - Accent2 11" xfId="29747" hidden="1"/>
    <cellStyle name="40% - Accent2 11" xfId="29020" hidden="1"/>
    <cellStyle name="40% - Accent2 11" xfId="29106" hidden="1"/>
    <cellStyle name="40% - Accent2 11" xfId="29962" hidden="1"/>
    <cellStyle name="40% - Accent2 11" xfId="30037" hidden="1"/>
    <cellStyle name="40% - Accent2 11" xfId="30115" hidden="1"/>
    <cellStyle name="40% - Accent2 11" xfId="30306" hidden="1"/>
    <cellStyle name="40% - Accent2 11" xfId="29534" hidden="1"/>
    <cellStyle name="40% - Accent2 11" xfId="29751" hidden="1"/>
    <cellStyle name="40% - Accent2 11" xfId="30494" hidden="1"/>
    <cellStyle name="40% - Accent2 11" xfId="30569" hidden="1"/>
    <cellStyle name="40% - Accent2 11" xfId="30647" hidden="1"/>
    <cellStyle name="40% - Accent2 11" xfId="30831" hidden="1"/>
    <cellStyle name="40% - Accent2 11" xfId="30906" hidden="1"/>
    <cellStyle name="40% - Accent2 11" xfId="30984" hidden="1"/>
    <cellStyle name="40% - Accent2 11" xfId="31168" hidden="1"/>
    <cellStyle name="40% - Accent2 11" xfId="31243" hidden="1"/>
    <cellStyle name="40% - Accent2 11" xfId="31345" hidden="1"/>
    <cellStyle name="40% - Accent2 11" xfId="31420" hidden="1"/>
    <cellStyle name="40% - Accent2 11" xfId="31495" hidden="1"/>
    <cellStyle name="40% - Accent2 11" xfId="31573" hidden="1"/>
    <cellStyle name="40% - Accent2 11" xfId="32159" hidden="1"/>
    <cellStyle name="40% - Accent2 11" xfId="32234" hidden="1"/>
    <cellStyle name="40% - Accent2 11" xfId="32313" hidden="1"/>
    <cellStyle name="40% - Accent2 11" xfId="32539" hidden="1"/>
    <cellStyle name="40% - Accent2 11" xfId="31812" hidden="1"/>
    <cellStyle name="40% - Accent2 11" xfId="31898" hidden="1"/>
    <cellStyle name="40% - Accent2 11" xfId="32754" hidden="1"/>
    <cellStyle name="40% - Accent2 11" xfId="32829" hidden="1"/>
    <cellStyle name="40% - Accent2 11" xfId="32907" hidden="1"/>
    <cellStyle name="40% - Accent2 11" xfId="33098" hidden="1"/>
    <cellStyle name="40% - Accent2 11" xfId="32326" hidden="1"/>
    <cellStyle name="40% - Accent2 11" xfId="32543" hidden="1"/>
    <cellStyle name="40% - Accent2 11" xfId="33286" hidden="1"/>
    <cellStyle name="40% - Accent2 11" xfId="33361" hidden="1"/>
    <cellStyle name="40% - Accent2 11" xfId="33439" hidden="1"/>
    <cellStyle name="40% - Accent2 11" xfId="33623" hidden="1"/>
    <cellStyle name="40% - Accent2 11" xfId="33698" hidden="1"/>
    <cellStyle name="40% - Accent2 11" xfId="33776" hidden="1"/>
    <cellStyle name="40% - Accent2 11" xfId="33960" hidden="1"/>
    <cellStyle name="40% - Accent2 11" xfId="34035" hidden="1"/>
    <cellStyle name="40% - Accent2 12" xfId="1621" hidden="1"/>
    <cellStyle name="40% - Accent2 12" xfId="2887" hidden="1"/>
    <cellStyle name="40% - Accent2 12" xfId="9513" hidden="1"/>
    <cellStyle name="40% - Accent2 12" xfId="12026" hidden="1"/>
    <cellStyle name="40% - Accent2 12" xfId="15764" hidden="1"/>
    <cellStyle name="40% - Accent2 12" xfId="18132" hidden="1"/>
    <cellStyle name="40% - Accent2 12" xfId="21401" hidden="1"/>
    <cellStyle name="40% - Accent2 12" xfId="24585" hidden="1"/>
    <cellStyle name="40% - Accent2 12" xfId="28794" hidden="1"/>
    <cellStyle name="40% - Accent2 12" xfId="28909" hidden="1"/>
    <cellStyle name="40% - Accent2 12" xfId="29632" hidden="1"/>
    <cellStyle name="40% - Accent2 12" xfId="29805" hidden="1"/>
    <cellStyle name="40% - Accent2 12" xfId="30198" hidden="1"/>
    <cellStyle name="40% - Accent2 12" xfId="30346" hidden="1"/>
    <cellStyle name="40% - Accent2 12" xfId="30684" hidden="1"/>
    <cellStyle name="40% - Accent2 12" xfId="31021" hidden="1"/>
    <cellStyle name="40% - Accent2 12" xfId="31586" hidden="1"/>
    <cellStyle name="40% - Accent2 12" xfId="31701" hidden="1"/>
    <cellStyle name="40% - Accent2 12" xfId="32424" hidden="1"/>
    <cellStyle name="40% - Accent2 12" xfId="32597" hidden="1"/>
    <cellStyle name="40% - Accent2 12" xfId="32990" hidden="1"/>
    <cellStyle name="40% - Accent2 12" xfId="33138" hidden="1"/>
    <cellStyle name="40% - Accent2 12" xfId="33476" hidden="1"/>
    <cellStyle name="40% - Accent2 12" xfId="33813" hidden="1"/>
    <cellStyle name="40% - Accent2 3 2 3 2" xfId="1716" hidden="1"/>
    <cellStyle name="40% - Accent2 3 2 3 2" xfId="2982" hidden="1"/>
    <cellStyle name="40% - Accent2 3 2 3 2" xfId="9608" hidden="1"/>
    <cellStyle name="40% - Accent2 3 2 3 2" xfId="12121" hidden="1"/>
    <cellStyle name="40% - Accent2 3 2 3 2" xfId="15859" hidden="1"/>
    <cellStyle name="40% - Accent2 3 2 3 2" xfId="18227" hidden="1"/>
    <cellStyle name="40% - Accent2 3 2 3 2" xfId="21496" hidden="1"/>
    <cellStyle name="40% - Accent2 3 2 3 2" xfId="24680" hidden="1"/>
    <cellStyle name="40% - Accent2 3 2 3 2" xfId="28880" hidden="1"/>
    <cellStyle name="40% - Accent2 3 2 3 2" xfId="28995" hidden="1"/>
    <cellStyle name="40% - Accent2 3 2 3 2" xfId="29718" hidden="1"/>
    <cellStyle name="40% - Accent2 3 2 3 2" xfId="29891" hidden="1"/>
    <cellStyle name="40% - Accent2 3 2 3 2" xfId="30284" hidden="1"/>
    <cellStyle name="40% - Accent2 3 2 3 2" xfId="30432" hidden="1"/>
    <cellStyle name="40% - Accent2 3 2 3 2" xfId="30770" hidden="1"/>
    <cellStyle name="40% - Accent2 3 2 3 2" xfId="31107" hidden="1"/>
    <cellStyle name="40% - Accent2 3 2 3 2" xfId="31672" hidden="1"/>
    <cellStyle name="40% - Accent2 3 2 3 2" xfId="31787" hidden="1"/>
    <cellStyle name="40% - Accent2 3 2 3 2" xfId="32510" hidden="1"/>
    <cellStyle name="40% - Accent2 3 2 3 2" xfId="32683" hidden="1"/>
    <cellStyle name="40% - Accent2 3 2 3 2" xfId="33076" hidden="1"/>
    <cellStyle name="40% - Accent2 3 2 3 2" xfId="33224" hidden="1"/>
    <cellStyle name="40% - Accent2 3 2 3 2" xfId="33562" hidden="1"/>
    <cellStyle name="40% - Accent2 3 2 3 2" xfId="33899" hidden="1"/>
    <cellStyle name="40% - Accent2 3 2 4 2" xfId="1681" hidden="1"/>
    <cellStyle name="40% - Accent2 3 2 4 2" xfId="2947" hidden="1"/>
    <cellStyle name="40% - Accent2 3 2 4 2" xfId="9573" hidden="1"/>
    <cellStyle name="40% - Accent2 3 2 4 2" xfId="12086" hidden="1"/>
    <cellStyle name="40% - Accent2 3 2 4 2" xfId="15824" hidden="1"/>
    <cellStyle name="40% - Accent2 3 2 4 2" xfId="18192" hidden="1"/>
    <cellStyle name="40% - Accent2 3 2 4 2" xfId="21461" hidden="1"/>
    <cellStyle name="40% - Accent2 3 2 4 2" xfId="24645" hidden="1"/>
    <cellStyle name="40% - Accent2 3 2 4 2" xfId="28845" hidden="1"/>
    <cellStyle name="40% - Accent2 3 2 4 2" xfId="28960" hidden="1"/>
    <cellStyle name="40% - Accent2 3 2 4 2" xfId="29683" hidden="1"/>
    <cellStyle name="40% - Accent2 3 2 4 2" xfId="29856" hidden="1"/>
    <cellStyle name="40% - Accent2 3 2 4 2" xfId="30249" hidden="1"/>
    <cellStyle name="40% - Accent2 3 2 4 2" xfId="30397" hidden="1"/>
    <cellStyle name="40% - Accent2 3 2 4 2" xfId="30735" hidden="1"/>
    <cellStyle name="40% - Accent2 3 2 4 2" xfId="31072" hidden="1"/>
    <cellStyle name="40% - Accent2 3 2 4 2" xfId="31637" hidden="1"/>
    <cellStyle name="40% - Accent2 3 2 4 2" xfId="31752" hidden="1"/>
    <cellStyle name="40% - Accent2 3 2 4 2" xfId="32475" hidden="1"/>
    <cellStyle name="40% - Accent2 3 2 4 2" xfId="32648" hidden="1"/>
    <cellStyle name="40% - Accent2 3 2 4 2" xfId="33041" hidden="1"/>
    <cellStyle name="40% - Accent2 3 2 4 2" xfId="33189" hidden="1"/>
    <cellStyle name="40% - Accent2 3 2 4 2" xfId="33527" hidden="1"/>
    <cellStyle name="40% - Accent2 3 2 4 2" xfId="33864" hidden="1"/>
    <cellStyle name="40% - Accent2 3 3 3 2" xfId="1680" hidden="1"/>
    <cellStyle name="40% - Accent2 3 3 3 2" xfId="2946" hidden="1"/>
    <cellStyle name="40% - Accent2 3 3 3 2" xfId="9572" hidden="1"/>
    <cellStyle name="40% - Accent2 3 3 3 2" xfId="12085" hidden="1"/>
    <cellStyle name="40% - Accent2 3 3 3 2" xfId="15823" hidden="1"/>
    <cellStyle name="40% - Accent2 3 3 3 2" xfId="18191" hidden="1"/>
    <cellStyle name="40% - Accent2 3 3 3 2" xfId="21460" hidden="1"/>
    <cellStyle name="40% - Accent2 3 3 3 2" xfId="24644" hidden="1"/>
    <cellStyle name="40% - Accent2 3 3 3 2" xfId="28844" hidden="1"/>
    <cellStyle name="40% - Accent2 3 3 3 2" xfId="28959" hidden="1"/>
    <cellStyle name="40% - Accent2 3 3 3 2" xfId="29682" hidden="1"/>
    <cellStyle name="40% - Accent2 3 3 3 2" xfId="29855" hidden="1"/>
    <cellStyle name="40% - Accent2 3 3 3 2" xfId="30248" hidden="1"/>
    <cellStyle name="40% - Accent2 3 3 3 2" xfId="30396" hidden="1"/>
    <cellStyle name="40% - Accent2 3 3 3 2" xfId="30734" hidden="1"/>
    <cellStyle name="40% - Accent2 3 3 3 2" xfId="31071" hidden="1"/>
    <cellStyle name="40% - Accent2 3 3 3 2" xfId="31636" hidden="1"/>
    <cellStyle name="40% - Accent2 3 3 3 2" xfId="31751" hidden="1"/>
    <cellStyle name="40% - Accent2 3 3 3 2" xfId="32474" hidden="1"/>
    <cellStyle name="40% - Accent2 3 3 3 2" xfId="32647" hidden="1"/>
    <cellStyle name="40% - Accent2 3 3 3 2" xfId="33040" hidden="1"/>
    <cellStyle name="40% - Accent2 3 3 3 2" xfId="33188" hidden="1"/>
    <cellStyle name="40% - Accent2 3 3 3 2" xfId="33526" hidden="1"/>
    <cellStyle name="40% - Accent2 3 3 3 2" xfId="33863" hidden="1"/>
    <cellStyle name="40% - Accent2 4 2 2" xfId="1682" hidden="1"/>
    <cellStyle name="40% - Accent2 4 2 2" xfId="2948" hidden="1"/>
    <cellStyle name="40% - Accent2 4 2 2" xfId="9574" hidden="1"/>
    <cellStyle name="40% - Accent2 4 2 2" xfId="12087" hidden="1"/>
    <cellStyle name="40% - Accent2 4 2 2" xfId="15825" hidden="1"/>
    <cellStyle name="40% - Accent2 4 2 2" xfId="18193" hidden="1"/>
    <cellStyle name="40% - Accent2 4 2 2" xfId="21462" hidden="1"/>
    <cellStyle name="40% - Accent2 4 2 2" xfId="24646" hidden="1"/>
    <cellStyle name="40% - Accent2 4 2 2" xfId="28846" hidden="1"/>
    <cellStyle name="40% - Accent2 4 2 2" xfId="28961" hidden="1"/>
    <cellStyle name="40% - Accent2 4 2 2" xfId="29684" hidden="1"/>
    <cellStyle name="40% - Accent2 4 2 2" xfId="29857" hidden="1"/>
    <cellStyle name="40% - Accent2 4 2 2" xfId="30250" hidden="1"/>
    <cellStyle name="40% - Accent2 4 2 2" xfId="30398" hidden="1"/>
    <cellStyle name="40% - Accent2 4 2 2" xfId="30736" hidden="1"/>
    <cellStyle name="40% - Accent2 4 2 2" xfId="31073" hidden="1"/>
    <cellStyle name="40% - Accent2 4 2 2" xfId="31638" hidden="1"/>
    <cellStyle name="40% - Accent2 4 2 2" xfId="31753" hidden="1"/>
    <cellStyle name="40% - Accent2 4 2 2" xfId="32476" hidden="1"/>
    <cellStyle name="40% - Accent2 4 2 2" xfId="32649" hidden="1"/>
    <cellStyle name="40% - Accent2 4 2 2" xfId="33042" hidden="1"/>
    <cellStyle name="40% - Accent2 4 2 2" xfId="33190" hidden="1"/>
    <cellStyle name="40% - Accent2 4 2 2" xfId="33528" hidden="1"/>
    <cellStyle name="40% - Accent2 4 2 2" xfId="33865" hidden="1"/>
    <cellStyle name="40% - Accent2 4 3" xfId="1644" hidden="1"/>
    <cellStyle name="40% - Accent2 4 3" xfId="2910" hidden="1"/>
    <cellStyle name="40% - Accent2 4 3" xfId="9536" hidden="1"/>
    <cellStyle name="40% - Accent2 4 3" xfId="12049" hidden="1"/>
    <cellStyle name="40% - Accent2 4 3" xfId="15787" hidden="1"/>
    <cellStyle name="40% - Accent2 4 3" xfId="18155" hidden="1"/>
    <cellStyle name="40% - Accent2 4 3" xfId="21424" hidden="1"/>
    <cellStyle name="40% - Accent2 4 3" xfId="24608" hidden="1"/>
    <cellStyle name="40% - Accent2 4 3" xfId="28808" hidden="1"/>
    <cellStyle name="40% - Accent2 4 3" xfId="28923" hidden="1"/>
    <cellStyle name="40% - Accent2 4 3" xfId="29646" hidden="1"/>
    <cellStyle name="40% - Accent2 4 3" xfId="29819" hidden="1"/>
    <cellStyle name="40% - Accent2 4 3" xfId="30212" hidden="1"/>
    <cellStyle name="40% - Accent2 4 3" xfId="30360" hidden="1"/>
    <cellStyle name="40% - Accent2 4 3" xfId="30698" hidden="1"/>
    <cellStyle name="40% - Accent2 4 3" xfId="31035" hidden="1"/>
    <cellStyle name="40% - Accent2 4 3" xfId="31600" hidden="1"/>
    <cellStyle name="40% - Accent2 4 3" xfId="31715" hidden="1"/>
    <cellStyle name="40% - Accent2 4 3" xfId="32438" hidden="1"/>
    <cellStyle name="40% - Accent2 4 3" xfId="32611" hidden="1"/>
    <cellStyle name="40% - Accent2 4 3" xfId="33004" hidden="1"/>
    <cellStyle name="40% - Accent2 4 3" xfId="33152" hidden="1"/>
    <cellStyle name="40% - Accent2 4 3" xfId="33490" hidden="1"/>
    <cellStyle name="40% - Accent2 4 3" xfId="33827" hidden="1"/>
    <cellStyle name="40% - Accent2 6" xfId="412" hidden="1"/>
    <cellStyle name="40% - Accent2 6" xfId="405" hidden="1"/>
    <cellStyle name="40% - Accent2 6" xfId="798" hidden="1"/>
    <cellStyle name="40% - Accent2 6" xfId="1263" hidden="1"/>
    <cellStyle name="40% - Accent2 6" xfId="6351" hidden="1"/>
    <cellStyle name="40% - Accent2 6" xfId="6688" hidden="1"/>
    <cellStyle name="40% - Accent2 6" xfId="7154" hidden="1"/>
    <cellStyle name="40% - Accent2 6" xfId="7832" hidden="1"/>
    <cellStyle name="40% - Accent2 6" xfId="5959" hidden="1"/>
    <cellStyle name="40% - Accent2 6" xfId="5005" hidden="1"/>
    <cellStyle name="40% - Accent2 6" xfId="4729" hidden="1"/>
    <cellStyle name="40% - Accent2 6" xfId="13127" hidden="1"/>
    <cellStyle name="40% - Accent2 6" xfId="13592" hidden="1"/>
    <cellStyle name="40% - Accent2 6" xfId="14205" hidden="1"/>
    <cellStyle name="40% - Accent2 6" xfId="10686" hidden="1"/>
    <cellStyle name="40% - Accent2 6" xfId="4210" hidden="1"/>
    <cellStyle name="40% - Accent2 6" xfId="4782" hidden="1"/>
    <cellStyle name="40% - Accent2 6" xfId="19208" hidden="1"/>
    <cellStyle name="40% - Accent2 6" xfId="19675" hidden="1"/>
    <cellStyle name="40% - Accent2 6" xfId="20052" hidden="1"/>
    <cellStyle name="40% - Accent2 6" xfId="22461" hidden="1"/>
    <cellStyle name="40% - Accent2 6" xfId="22928" hidden="1"/>
    <cellStyle name="40% - Accent2 6" xfId="23299" hidden="1"/>
    <cellStyle name="40% - Accent2 6" xfId="25629" hidden="1"/>
    <cellStyle name="40% - Accent2 6" xfId="28485" hidden="1"/>
    <cellStyle name="40% - Accent2 6" xfId="28481" hidden="1"/>
    <cellStyle name="40% - Accent2 6" xfId="28582" hidden="1"/>
    <cellStyle name="40% - Accent2 6" xfId="28712" hidden="1"/>
    <cellStyle name="40% - Accent2 6" xfId="29295" hidden="1"/>
    <cellStyle name="40% - Accent2 6" xfId="29321" hidden="1"/>
    <cellStyle name="40% - Accent2 6" xfId="29451" hidden="1"/>
    <cellStyle name="40% - Accent2 6" xfId="29561" hidden="1"/>
    <cellStyle name="40% - Accent2 6" xfId="29232" hidden="1"/>
    <cellStyle name="40% - Accent2 6" xfId="29112" hidden="1"/>
    <cellStyle name="40% - Accent2 6" xfId="29073" hidden="1"/>
    <cellStyle name="40% - Accent2 6" xfId="29916" hidden="1"/>
    <cellStyle name="40% - Accent2 6" xfId="30046" hidden="1"/>
    <cellStyle name="40% - Accent2 6" xfId="30148" hidden="1"/>
    <cellStyle name="40% - Accent2 6" xfId="29739" hidden="1"/>
    <cellStyle name="40% - Accent2 6" xfId="29025" hidden="1"/>
    <cellStyle name="40% - Accent2 6" xfId="29080" hidden="1"/>
    <cellStyle name="40% - Accent2 6" xfId="30448" hidden="1"/>
    <cellStyle name="40% - Accent2 6" xfId="30578" hidden="1"/>
    <cellStyle name="40% - Accent2 6" xfId="30656" hidden="1"/>
    <cellStyle name="40% - Accent2 6" xfId="30785" hidden="1"/>
    <cellStyle name="40% - Accent2 6" xfId="30915" hidden="1"/>
    <cellStyle name="40% - Accent2 6" xfId="30993" hidden="1"/>
    <cellStyle name="40% - Accent2 6" xfId="31122" hidden="1"/>
    <cellStyle name="40% - Accent2 6" xfId="31277" hidden="1"/>
    <cellStyle name="40% - Accent2 6" xfId="31273" hidden="1"/>
    <cellStyle name="40% - Accent2 6" xfId="31374" hidden="1"/>
    <cellStyle name="40% - Accent2 6" xfId="31504" hidden="1"/>
    <cellStyle name="40% - Accent2 6" xfId="32087" hidden="1"/>
    <cellStyle name="40% - Accent2 6" xfId="32113" hidden="1"/>
    <cellStyle name="40% - Accent2 6" xfId="32243" hidden="1"/>
    <cellStyle name="40% - Accent2 6" xfId="32353" hidden="1"/>
    <cellStyle name="40% - Accent2 6" xfId="32024" hidden="1"/>
    <cellStyle name="40% - Accent2 6" xfId="31904" hidden="1"/>
    <cellStyle name="40% - Accent2 6" xfId="31865" hidden="1"/>
    <cellStyle name="40% - Accent2 6" xfId="32708" hidden="1"/>
    <cellStyle name="40% - Accent2 6" xfId="32838" hidden="1"/>
    <cellStyle name="40% - Accent2 6" xfId="32940" hidden="1"/>
    <cellStyle name="40% - Accent2 6" xfId="32531" hidden="1"/>
    <cellStyle name="40% - Accent2 6" xfId="31817" hidden="1"/>
    <cellStyle name="40% - Accent2 6" xfId="31872" hidden="1"/>
    <cellStyle name="40% - Accent2 6" xfId="33240" hidden="1"/>
    <cellStyle name="40% - Accent2 6" xfId="33370" hidden="1"/>
    <cellStyle name="40% - Accent2 6" xfId="33448" hidden="1"/>
    <cellStyle name="40% - Accent2 6" xfId="33577" hidden="1"/>
    <cellStyle name="40% - Accent2 6" xfId="33707" hidden="1"/>
    <cellStyle name="40% - Accent2 6" xfId="33785" hidden="1"/>
    <cellStyle name="40% - Accent2 6" xfId="33914" hidden="1"/>
    <cellStyle name="40% - Accent2 7" xfId="459" hidden="1"/>
    <cellStyle name="40% - Accent2 7" xfId="767" hidden="1"/>
    <cellStyle name="40% - Accent2 7" xfId="1095" hidden="1"/>
    <cellStyle name="40% - Accent2 7" xfId="1437" hidden="1"/>
    <cellStyle name="40% - Accent2 7" xfId="6657" hidden="1"/>
    <cellStyle name="40% - Accent2 7" xfId="6986" hidden="1"/>
    <cellStyle name="40% - Accent2 7" xfId="7331" hidden="1"/>
    <cellStyle name="40% - Accent2 7" xfId="4392" hidden="1"/>
    <cellStyle name="40% - Accent2 7" xfId="7625" hidden="1"/>
    <cellStyle name="40% - Accent2 7" xfId="4370" hidden="1"/>
    <cellStyle name="40% - Accent2 7" xfId="12532" hidden="1"/>
    <cellStyle name="40% - Accent2 7" xfId="13424" hidden="1"/>
    <cellStyle name="40% - Accent2 7" xfId="13766" hidden="1"/>
    <cellStyle name="40% - Accent2 7" xfId="5374" hidden="1"/>
    <cellStyle name="40% - Accent2 7" xfId="14037" hidden="1"/>
    <cellStyle name="40% - Accent2 7" xfId="11639" hidden="1"/>
    <cellStyle name="40% - Accent2 7" xfId="18630" hidden="1"/>
    <cellStyle name="40% - Accent2 7" xfId="19507" hidden="1"/>
    <cellStyle name="40% - Accent2 7" xfId="19849" hidden="1"/>
    <cellStyle name="40% - Accent2 7" xfId="21892" hidden="1"/>
    <cellStyle name="40% - Accent2 7" xfId="22760" hidden="1"/>
    <cellStyle name="40% - Accent2 7" xfId="23102" hidden="1"/>
    <cellStyle name="40% - Accent2 7" xfId="25071" hidden="1"/>
    <cellStyle name="40% - Accent2 7" xfId="25926" hidden="1"/>
    <cellStyle name="40% - Accent2 7" xfId="28501" hidden="1"/>
    <cellStyle name="40% - Accent2 7" xfId="28579" hidden="1"/>
    <cellStyle name="40% - Accent2 7" xfId="28656" hidden="1"/>
    <cellStyle name="40% - Accent2 7" xfId="28734" hidden="1"/>
    <cellStyle name="40% - Accent2 7" xfId="29318" hidden="1"/>
    <cellStyle name="40% - Accent2 7" xfId="29395" hidden="1"/>
    <cellStyle name="40% - Accent2 7" xfId="29474" hidden="1"/>
    <cellStyle name="40% - Accent2 7" xfId="29039" hidden="1"/>
    <cellStyle name="40% - Accent2 7" xfId="29535" hidden="1"/>
    <cellStyle name="40% - Accent2 7" xfId="29035" hidden="1"/>
    <cellStyle name="40% - Accent2 7" xfId="29906" hidden="1"/>
    <cellStyle name="40% - Accent2 7" xfId="29990" hidden="1"/>
    <cellStyle name="40% - Accent2 7" xfId="30068" hidden="1"/>
    <cellStyle name="40% - Accent2 7" xfId="29158" hidden="1"/>
    <cellStyle name="40% - Accent2 7" xfId="30126" hidden="1"/>
    <cellStyle name="40% - Accent2 7" xfId="29792" hidden="1"/>
    <cellStyle name="40% - Accent2 7" xfId="30442" hidden="1"/>
    <cellStyle name="40% - Accent2 7" xfId="30522" hidden="1"/>
    <cellStyle name="40% - Accent2 7" xfId="30600" hidden="1"/>
    <cellStyle name="40% - Accent2 7" xfId="30780" hidden="1"/>
    <cellStyle name="40% - Accent2 7" xfId="30859" hidden="1"/>
    <cellStyle name="40% - Accent2 7" xfId="30937" hidden="1"/>
    <cellStyle name="40% - Accent2 7" xfId="31117" hidden="1"/>
    <cellStyle name="40% - Accent2 7" xfId="31196" hidden="1"/>
    <cellStyle name="40% - Accent2 7" xfId="31293" hidden="1"/>
    <cellStyle name="40% - Accent2 7" xfId="31371" hidden="1"/>
    <cellStyle name="40% - Accent2 7" xfId="31448" hidden="1"/>
    <cellStyle name="40% - Accent2 7" xfId="31526" hidden="1"/>
    <cellStyle name="40% - Accent2 7" xfId="32110" hidden="1"/>
    <cellStyle name="40% - Accent2 7" xfId="32187" hidden="1"/>
    <cellStyle name="40% - Accent2 7" xfId="32266" hidden="1"/>
    <cellStyle name="40% - Accent2 7" xfId="31831" hidden="1"/>
    <cellStyle name="40% - Accent2 7" xfId="32327" hidden="1"/>
    <cellStyle name="40% - Accent2 7" xfId="31827" hidden="1"/>
    <cellStyle name="40% - Accent2 7" xfId="32698" hidden="1"/>
    <cellStyle name="40% - Accent2 7" xfId="32782" hidden="1"/>
    <cellStyle name="40% - Accent2 7" xfId="32860" hidden="1"/>
    <cellStyle name="40% - Accent2 7" xfId="31950" hidden="1"/>
    <cellStyle name="40% - Accent2 7" xfId="32918" hidden="1"/>
    <cellStyle name="40% - Accent2 7" xfId="32584" hidden="1"/>
    <cellStyle name="40% - Accent2 7" xfId="33234" hidden="1"/>
    <cellStyle name="40% - Accent2 7" xfId="33314" hidden="1"/>
    <cellStyle name="40% - Accent2 7" xfId="33392" hidden="1"/>
    <cellStyle name="40% - Accent2 7" xfId="33572" hidden="1"/>
    <cellStyle name="40% - Accent2 7" xfId="33651" hidden="1"/>
    <cellStyle name="40% - Accent2 7" xfId="33729" hidden="1"/>
    <cellStyle name="40% - Accent2 7" xfId="33909" hidden="1"/>
    <cellStyle name="40% - Accent2 7" xfId="33988" hidden="1"/>
    <cellStyle name="40% - Accent2 8" xfId="493" hidden="1"/>
    <cellStyle name="40% - Accent2 8" xfId="815" hidden="1"/>
    <cellStyle name="40% - Accent2 8" xfId="1139" hidden="1"/>
    <cellStyle name="40% - Accent2 8" xfId="1481" hidden="1"/>
    <cellStyle name="40% - Accent2 8" xfId="6705" hidden="1"/>
    <cellStyle name="40% - Accent2 8" xfId="7030" hidden="1"/>
    <cellStyle name="40% - Accent2 8" xfId="7375" hidden="1"/>
    <cellStyle name="40% - Accent2 8" xfId="10623" hidden="1"/>
    <cellStyle name="40% - Accent2 8" xfId="5149" hidden="1"/>
    <cellStyle name="40% - Accent2 8" xfId="4734" hidden="1"/>
    <cellStyle name="40% - Accent2 8" xfId="13144" hidden="1"/>
    <cellStyle name="40% - Accent2 8" xfId="13468" hidden="1"/>
    <cellStyle name="40% - Accent2 8" xfId="13810" hidden="1"/>
    <cellStyle name="40% - Accent2 8" xfId="16846" hidden="1"/>
    <cellStyle name="40% - Accent2 8" xfId="4835" hidden="1"/>
    <cellStyle name="40% - Accent2 8" xfId="5022" hidden="1"/>
    <cellStyle name="40% - Accent2 8" xfId="19225" hidden="1"/>
    <cellStyle name="40% - Accent2 8" xfId="19551" hidden="1"/>
    <cellStyle name="40% - Accent2 8" xfId="19893" hidden="1"/>
    <cellStyle name="40% - Accent2 8" xfId="22478" hidden="1"/>
    <cellStyle name="40% - Accent2 8" xfId="22804" hidden="1"/>
    <cellStyle name="40% - Accent2 8" xfId="23146" hidden="1"/>
    <cellStyle name="40% - Accent2 8" xfId="25646" hidden="1"/>
    <cellStyle name="40% - Accent2 8" xfId="25970" hidden="1"/>
    <cellStyle name="40% - Accent2 8" xfId="28514" hidden="1"/>
    <cellStyle name="40% - Accent2 8" xfId="28588" hidden="1"/>
    <cellStyle name="40% - Accent2 8" xfId="28664" hidden="1"/>
    <cellStyle name="40% - Accent2 8" xfId="28742" hidden="1"/>
    <cellStyle name="40% - Accent2 8" xfId="29327" hidden="1"/>
    <cellStyle name="40% - Accent2 8" xfId="29403" hidden="1"/>
    <cellStyle name="40% - Accent2 8" xfId="29482" hidden="1"/>
    <cellStyle name="40% - Accent2 8" xfId="29733" hidden="1"/>
    <cellStyle name="40% - Accent2 8" xfId="29132" hidden="1"/>
    <cellStyle name="40% - Accent2 8" xfId="29075" hidden="1"/>
    <cellStyle name="40% - Accent2 8" xfId="29922" hidden="1"/>
    <cellStyle name="40% - Accent2 8" xfId="29998" hidden="1"/>
    <cellStyle name="40% - Accent2 8" xfId="30076" hidden="1"/>
    <cellStyle name="40% - Accent2 8" xfId="30297" hidden="1"/>
    <cellStyle name="40% - Accent2 8" xfId="29090" hidden="1"/>
    <cellStyle name="40% - Accent2 8" xfId="29116" hidden="1"/>
    <cellStyle name="40% - Accent2 8" xfId="30454" hidden="1"/>
    <cellStyle name="40% - Accent2 8" xfId="30530" hidden="1"/>
    <cellStyle name="40% - Accent2 8" xfId="30608" hidden="1"/>
    <cellStyle name="40% - Accent2 8" xfId="30791" hidden="1"/>
    <cellStyle name="40% - Accent2 8" xfId="30867" hidden="1"/>
    <cellStyle name="40% - Accent2 8" xfId="30945" hidden="1"/>
    <cellStyle name="40% - Accent2 8" xfId="31128" hidden="1"/>
    <cellStyle name="40% - Accent2 8" xfId="31204" hidden="1"/>
    <cellStyle name="40% - Accent2 8" xfId="31306" hidden="1"/>
    <cellStyle name="40% - Accent2 8" xfId="31380" hidden="1"/>
    <cellStyle name="40% - Accent2 8" xfId="31456" hidden="1"/>
    <cellStyle name="40% - Accent2 8" xfId="31534" hidden="1"/>
    <cellStyle name="40% - Accent2 8" xfId="32119" hidden="1"/>
    <cellStyle name="40% - Accent2 8" xfId="32195" hidden="1"/>
    <cellStyle name="40% - Accent2 8" xfId="32274" hidden="1"/>
    <cellStyle name="40% - Accent2 8" xfId="32525" hidden="1"/>
    <cellStyle name="40% - Accent2 8" xfId="31924" hidden="1"/>
    <cellStyle name="40% - Accent2 8" xfId="31867" hidden="1"/>
    <cellStyle name="40% - Accent2 8" xfId="32714" hidden="1"/>
    <cellStyle name="40% - Accent2 8" xfId="32790" hidden="1"/>
    <cellStyle name="40% - Accent2 8" xfId="32868" hidden="1"/>
    <cellStyle name="40% - Accent2 8" xfId="33089" hidden="1"/>
    <cellStyle name="40% - Accent2 8" xfId="31882" hidden="1"/>
    <cellStyle name="40% - Accent2 8" xfId="31908" hidden="1"/>
    <cellStyle name="40% - Accent2 8" xfId="33246" hidden="1"/>
    <cellStyle name="40% - Accent2 8" xfId="33322" hidden="1"/>
    <cellStyle name="40% - Accent2 8" xfId="33400" hidden="1"/>
    <cellStyle name="40% - Accent2 8" xfId="33583" hidden="1"/>
    <cellStyle name="40% - Accent2 8" xfId="33659" hidden="1"/>
    <cellStyle name="40% - Accent2 8" xfId="33737" hidden="1"/>
    <cellStyle name="40% - Accent2 8" xfId="33920" hidden="1"/>
    <cellStyle name="40% - Accent2 8" xfId="33996" hidden="1"/>
    <cellStyle name="40% - Accent2 9" xfId="529" hidden="1"/>
    <cellStyle name="40% - Accent2 9" xfId="853" hidden="1"/>
    <cellStyle name="40% - Accent2 9" xfId="1174" hidden="1"/>
    <cellStyle name="40% - Accent2 9" xfId="1516" hidden="1"/>
    <cellStyle name="40% - Accent2 9" xfId="6743" hidden="1"/>
    <cellStyle name="40% - Accent2 9" xfId="7065" hidden="1"/>
    <cellStyle name="40% - Accent2 9" xfId="7411" hidden="1"/>
    <cellStyle name="40% - Accent2 9" xfId="10697" hidden="1"/>
    <cellStyle name="40% - Accent2 9" xfId="5967" hidden="1"/>
    <cellStyle name="40% - Accent2 9" xfId="4989" hidden="1"/>
    <cellStyle name="40% - Accent2 9" xfId="13182" hidden="1"/>
    <cellStyle name="40% - Accent2 9" xfId="13503" hidden="1"/>
    <cellStyle name="40% - Accent2 9" xfId="13845" hidden="1"/>
    <cellStyle name="40% - Accent2 9" xfId="16907" hidden="1"/>
    <cellStyle name="40% - Accent2 9" xfId="8255" hidden="1"/>
    <cellStyle name="40% - Accent2 9" xfId="5362" hidden="1"/>
    <cellStyle name="40% - Accent2 9" xfId="19264" hidden="1"/>
    <cellStyle name="40% - Accent2 9" xfId="19586" hidden="1"/>
    <cellStyle name="40% - Accent2 9" xfId="19928" hidden="1"/>
    <cellStyle name="40% - Accent2 9" xfId="22517" hidden="1"/>
    <cellStyle name="40% - Accent2 9" xfId="22839" hidden="1"/>
    <cellStyle name="40% - Accent2 9" xfId="23181" hidden="1"/>
    <cellStyle name="40% - Accent2 9" xfId="25684" hidden="1"/>
    <cellStyle name="40% - Accent2 9" xfId="26005" hidden="1"/>
    <cellStyle name="40% - Accent2 9" xfId="28527" hidden="1"/>
    <cellStyle name="40% - Accent2 9" xfId="28601" hidden="1"/>
    <cellStyle name="40% - Accent2 9" xfId="28677" hidden="1"/>
    <cellStyle name="40% - Accent2 9" xfId="28755" hidden="1"/>
    <cellStyle name="40% - Accent2 9" xfId="29340" hidden="1"/>
    <cellStyle name="40% - Accent2 9" xfId="29416" hidden="1"/>
    <cellStyle name="40% - Accent2 9" xfId="29495" hidden="1"/>
    <cellStyle name="40% - Accent2 9" xfId="29743" hidden="1"/>
    <cellStyle name="40% - Accent2 9" xfId="29235" hidden="1"/>
    <cellStyle name="40% - Accent2 9" xfId="29108" hidden="1"/>
    <cellStyle name="40% - Accent2 9" xfId="29935" hidden="1"/>
    <cellStyle name="40% - Accent2 9" xfId="30011" hidden="1"/>
    <cellStyle name="40% - Accent2 9" xfId="30089" hidden="1"/>
    <cellStyle name="40% - Accent2 9" xfId="30303" hidden="1"/>
    <cellStyle name="40% - Accent2 9" xfId="29588" hidden="1"/>
    <cellStyle name="40% - Accent2 9" xfId="29157" hidden="1"/>
    <cellStyle name="40% - Accent2 9" xfId="30467" hidden="1"/>
    <cellStyle name="40% - Accent2 9" xfId="30543" hidden="1"/>
    <cellStyle name="40% - Accent2 9" xfId="30621" hidden="1"/>
    <cellStyle name="40% - Accent2 9" xfId="30804" hidden="1"/>
    <cellStyle name="40% - Accent2 9" xfId="30880" hidden="1"/>
    <cellStyle name="40% - Accent2 9" xfId="30958" hidden="1"/>
    <cellStyle name="40% - Accent2 9" xfId="31141" hidden="1"/>
    <cellStyle name="40% - Accent2 9" xfId="31217" hidden="1"/>
    <cellStyle name="40% - Accent2 9" xfId="31319" hidden="1"/>
    <cellStyle name="40% - Accent2 9" xfId="31393" hidden="1"/>
    <cellStyle name="40% - Accent2 9" xfId="31469" hidden="1"/>
    <cellStyle name="40% - Accent2 9" xfId="31547" hidden="1"/>
    <cellStyle name="40% - Accent2 9" xfId="32132" hidden="1"/>
    <cellStyle name="40% - Accent2 9" xfId="32208" hidden="1"/>
    <cellStyle name="40% - Accent2 9" xfId="32287" hidden="1"/>
    <cellStyle name="40% - Accent2 9" xfId="32535" hidden="1"/>
    <cellStyle name="40% - Accent2 9" xfId="32027" hidden="1"/>
    <cellStyle name="40% - Accent2 9" xfId="31900" hidden="1"/>
    <cellStyle name="40% - Accent2 9" xfId="32727" hidden="1"/>
    <cellStyle name="40% - Accent2 9" xfId="32803" hidden="1"/>
    <cellStyle name="40% - Accent2 9" xfId="32881" hidden="1"/>
    <cellStyle name="40% - Accent2 9" xfId="33095" hidden="1"/>
    <cellStyle name="40% - Accent2 9" xfId="32380" hidden="1"/>
    <cellStyle name="40% - Accent2 9" xfId="31949" hidden="1"/>
    <cellStyle name="40% - Accent2 9" xfId="33259" hidden="1"/>
    <cellStyle name="40% - Accent2 9" xfId="33335" hidden="1"/>
    <cellStyle name="40% - Accent2 9" xfId="33413" hidden="1"/>
    <cellStyle name="40% - Accent2 9" xfId="33596" hidden="1"/>
    <cellStyle name="40% - Accent2 9" xfId="33672" hidden="1"/>
    <cellStyle name="40% - Accent2 9" xfId="33750" hidden="1"/>
    <cellStyle name="40% - Accent2 9" xfId="33933" hidden="1"/>
    <cellStyle name="40% - Accent2 9" xfId="34009" hidden="1"/>
    <cellStyle name="40% - Accent3" xfId="30" builtinId="39" hidden="1" customBuiltin="1"/>
    <cellStyle name="40% - Accent3" xfId="78" builtinId="39" hidden="1" customBuiltin="1"/>
    <cellStyle name="40% - Accent3" xfId="113" builtinId="39" hidden="1" customBuiltin="1"/>
    <cellStyle name="40% - Accent3" xfId="156" builtinId="39" hidden="1" customBuiltin="1"/>
    <cellStyle name="40% - Accent3" xfId="198" builtinId="39" hidden="1" customBuiltin="1"/>
    <cellStyle name="40% - Accent3" xfId="232" builtinId="39" hidden="1" customBuiltin="1"/>
    <cellStyle name="40% - Accent3" xfId="269" builtinId="39" hidden="1" customBuiltin="1"/>
    <cellStyle name="40% - Accent3" xfId="306" builtinId="39" hidden="1" customBuiltin="1"/>
    <cellStyle name="40% - Accent3" xfId="340" builtinId="39" hidden="1" customBuiltin="1"/>
    <cellStyle name="40% - Accent3" xfId="375"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266" builtinId="39" hidden="1" customBuiltin="1"/>
    <cellStyle name="40% - Accent3" xfId="7799" builtinId="39" hidden="1" customBuiltin="1"/>
    <cellStyle name="40% - Accent3" xfId="7901" builtinId="39" hidden="1" customBuiltin="1"/>
    <cellStyle name="40% - Accent3" xfId="5896" builtinId="39" hidden="1" customBuiltin="1"/>
    <cellStyle name="40% - Accent3" xfId="4816"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4339" builtinId="39" hidden="1" customBuiltin="1"/>
    <cellStyle name="40% - Accent3" xfId="5860" builtinId="39" hidden="1" customBuiltin="1"/>
    <cellStyle name="40% - Accent3" xfId="4242" builtinId="39" hidden="1" customBuiltin="1"/>
    <cellStyle name="40% - Accent3" xfId="4528" builtinId="39" hidden="1" customBuiltin="1"/>
    <cellStyle name="40% - Accent3" xfId="14177"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7015" builtinId="39" hidden="1" customBuiltin="1"/>
    <cellStyle name="40% - Accent3" xfId="5338" builtinId="39" hidden="1" customBuiltin="1"/>
    <cellStyle name="40% - Accent3" xfId="12871" builtinId="39" hidden="1" customBuiltin="1"/>
    <cellStyle name="40% - Accent3" xfId="10757" builtinId="39" hidden="1" customBuiltin="1"/>
    <cellStyle name="40% - Accent3" xfId="11714" builtinId="39" hidden="1" customBuiltin="1"/>
    <cellStyle name="40% - Accent3" xfId="7694" builtinId="39" hidden="1" customBuiltin="1"/>
    <cellStyle name="40% - Accent3" xfId="10807" builtinId="39" hidden="1" customBuiltin="1"/>
    <cellStyle name="40% - Accent3" xfId="11343" builtinId="39" hidden="1" customBuiltin="1"/>
    <cellStyle name="40% - Accent3" xfId="14053" builtinId="39" hidden="1" customBuiltin="1"/>
    <cellStyle name="40% - Accent3" xfId="16961" builtinId="39" hidden="1" customBuiltin="1"/>
    <cellStyle name="40% - Accent3" xfId="4094" builtinId="39" hidden="1" customBuiltin="1"/>
    <cellStyle name="40% - Accent3" xfId="11468" builtinId="39" hidden="1" customBuiltin="1"/>
    <cellStyle name="40% - Accent3" xfId="4575" builtinId="39" hidden="1" customBuiltin="1"/>
    <cellStyle name="40% - Accent3" xfId="4641" builtinId="39" hidden="1" customBuiltin="1"/>
    <cellStyle name="40% - Accent3" xfId="9199" builtinId="39" hidden="1" customBuiltin="1"/>
    <cellStyle name="40% - Accent3" xfId="6003" builtinId="39" hidden="1" customBuiltin="1"/>
    <cellStyle name="40% - Accent3" xfId="6270" builtinId="39" hidden="1" customBuiltin="1"/>
    <cellStyle name="40% - Accent3" xfId="6057" builtinId="39" hidden="1" customBuiltin="1"/>
    <cellStyle name="40% - Accent3 10" xfId="533" hidden="1"/>
    <cellStyle name="40% - Accent3 10" xfId="857" hidden="1"/>
    <cellStyle name="40% - Accent3 10" xfId="1178" hidden="1"/>
    <cellStyle name="40% - Accent3 10" xfId="1520" hidden="1"/>
    <cellStyle name="40% - Accent3 10" xfId="6747" hidden="1"/>
    <cellStyle name="40% - Accent3 10" xfId="7069" hidden="1"/>
    <cellStyle name="40% - Accent3 10" xfId="7415" hidden="1"/>
    <cellStyle name="40% - Accent3 10" xfId="10762" hidden="1"/>
    <cellStyle name="40% - Accent3 10" xfId="5195" hidden="1"/>
    <cellStyle name="40% - Accent3 10" xfId="5558" hidden="1"/>
    <cellStyle name="40% - Accent3 10" xfId="13186" hidden="1"/>
    <cellStyle name="40% - Accent3 10" xfId="13507" hidden="1"/>
    <cellStyle name="40% - Accent3 10" xfId="13849" hidden="1"/>
    <cellStyle name="40% - Accent3 10" xfId="16966" hidden="1"/>
    <cellStyle name="40% - Accent3 10" xfId="8342" hidden="1"/>
    <cellStyle name="40% - Accent3 10" xfId="5614" hidden="1"/>
    <cellStyle name="40% - Accent3 10" xfId="19268" hidden="1"/>
    <cellStyle name="40% - Accent3 10" xfId="19590" hidden="1"/>
    <cellStyle name="40% - Accent3 10" xfId="19932" hidden="1"/>
    <cellStyle name="40% - Accent3 10" xfId="22521" hidden="1"/>
    <cellStyle name="40% - Accent3 10" xfId="22843" hidden="1"/>
    <cellStyle name="40% - Accent3 10" xfId="23185" hidden="1"/>
    <cellStyle name="40% - Accent3 10" xfId="25688" hidden="1"/>
    <cellStyle name="40% - Accent3 10" xfId="26009" hidden="1"/>
    <cellStyle name="40% - Accent3 10" xfId="28529" hidden="1"/>
    <cellStyle name="40% - Accent3 10" xfId="28603" hidden="1"/>
    <cellStyle name="40% - Accent3 10" xfId="28679" hidden="1"/>
    <cellStyle name="40% - Accent3 10" xfId="28757" hidden="1"/>
    <cellStyle name="40% - Accent3 10" xfId="29342" hidden="1"/>
    <cellStyle name="40% - Accent3 10" xfId="29418" hidden="1"/>
    <cellStyle name="40% - Accent3 10" xfId="29497" hidden="1"/>
    <cellStyle name="40% - Accent3 10" xfId="29755" hidden="1"/>
    <cellStyle name="40% - Accent3 10" xfId="29135" hidden="1"/>
    <cellStyle name="40% - Accent3 10" xfId="29189" hidden="1"/>
    <cellStyle name="40% - Accent3 10" xfId="29937" hidden="1"/>
    <cellStyle name="40% - Accent3 10" xfId="30013" hidden="1"/>
    <cellStyle name="40% - Accent3 10" xfId="30091" hidden="1"/>
    <cellStyle name="40% - Accent3 10" xfId="30313" hidden="1"/>
    <cellStyle name="40% - Accent3 10" xfId="29596" hidden="1"/>
    <cellStyle name="40% - Accent3 10" xfId="29197" hidden="1"/>
    <cellStyle name="40% - Accent3 10" xfId="30469" hidden="1"/>
    <cellStyle name="40% - Accent3 10" xfId="30545" hidden="1"/>
    <cellStyle name="40% - Accent3 10" xfId="30623" hidden="1"/>
    <cellStyle name="40% - Accent3 10" xfId="30806" hidden="1"/>
    <cellStyle name="40% - Accent3 10" xfId="30882" hidden="1"/>
    <cellStyle name="40% - Accent3 10" xfId="30960" hidden="1"/>
    <cellStyle name="40% - Accent3 10" xfId="31143" hidden="1"/>
    <cellStyle name="40% - Accent3 10" xfId="31219" hidden="1"/>
    <cellStyle name="40% - Accent3 10" xfId="31321" hidden="1"/>
    <cellStyle name="40% - Accent3 10" xfId="31395" hidden="1"/>
    <cellStyle name="40% - Accent3 10" xfId="31471" hidden="1"/>
    <cellStyle name="40% - Accent3 10" xfId="31549" hidden="1"/>
    <cellStyle name="40% - Accent3 10" xfId="32134" hidden="1"/>
    <cellStyle name="40% - Accent3 10" xfId="32210" hidden="1"/>
    <cellStyle name="40% - Accent3 10" xfId="32289" hidden="1"/>
    <cellStyle name="40% - Accent3 10" xfId="32547" hidden="1"/>
    <cellStyle name="40% - Accent3 10" xfId="31927" hidden="1"/>
    <cellStyle name="40% - Accent3 10" xfId="31981" hidden="1"/>
    <cellStyle name="40% - Accent3 10" xfId="32729" hidden="1"/>
    <cellStyle name="40% - Accent3 10" xfId="32805" hidden="1"/>
    <cellStyle name="40% - Accent3 10" xfId="32883" hidden="1"/>
    <cellStyle name="40% - Accent3 10" xfId="33105" hidden="1"/>
    <cellStyle name="40% - Accent3 10" xfId="32388" hidden="1"/>
    <cellStyle name="40% - Accent3 10" xfId="31989" hidden="1"/>
    <cellStyle name="40% - Accent3 10" xfId="33261" hidden="1"/>
    <cellStyle name="40% - Accent3 10" xfId="33337" hidden="1"/>
    <cellStyle name="40% - Accent3 10" xfId="33415" hidden="1"/>
    <cellStyle name="40% - Accent3 10" xfId="33598" hidden="1"/>
    <cellStyle name="40% - Accent3 10" xfId="33674" hidden="1"/>
    <cellStyle name="40% - Accent3 10" xfId="33752" hidden="1"/>
    <cellStyle name="40% - Accent3 10" xfId="33935" hidden="1"/>
    <cellStyle name="40% - Accent3 10" xfId="34011" hidden="1"/>
    <cellStyle name="40% - Accent3 11" xfId="569" hidden="1"/>
    <cellStyle name="40% - Accent3 11" xfId="893" hidden="1"/>
    <cellStyle name="40% - Accent3 11" xfId="1214" hidden="1"/>
    <cellStyle name="40% - Accent3 11" xfId="1556" hidden="1"/>
    <cellStyle name="40% - Accent3 11" xfId="6783" hidden="1"/>
    <cellStyle name="40% - Accent3 11" xfId="7105" hidden="1"/>
    <cellStyle name="40% - Accent3 11" xfId="7451" hidden="1"/>
    <cellStyle name="40% - Accent3 11" xfId="5592" hidden="1"/>
    <cellStyle name="40% - Accent3 11" xfId="5258" hidden="1"/>
    <cellStyle name="40% - Accent3 11" xfId="4986" hidden="1"/>
    <cellStyle name="40% - Accent3 11" xfId="13222" hidden="1"/>
    <cellStyle name="40% - Accent3 11" xfId="13543" hidden="1"/>
    <cellStyle name="40% - Accent3 11" xfId="13885" hidden="1"/>
    <cellStyle name="40% - Accent3 11" xfId="4280" hidden="1"/>
    <cellStyle name="40% - Accent3 11" xfId="7708" hidden="1"/>
    <cellStyle name="40% - Accent3 11" xfId="7513" hidden="1"/>
    <cellStyle name="40% - Accent3 11" xfId="19305" hidden="1"/>
    <cellStyle name="40% - Accent3 11" xfId="19626" hidden="1"/>
    <cellStyle name="40% - Accent3 11" xfId="19968" hidden="1"/>
    <cellStyle name="40% - Accent3 11" xfId="22558" hidden="1"/>
    <cellStyle name="40% - Accent3 11" xfId="22879" hidden="1"/>
    <cellStyle name="40% - Accent3 11" xfId="23221" hidden="1"/>
    <cellStyle name="40% - Accent3 11" xfId="25724" hidden="1"/>
    <cellStyle name="40% - Accent3 11" xfId="26045" hidden="1"/>
    <cellStyle name="40% - Accent3 11" xfId="28542" hidden="1"/>
    <cellStyle name="40% - Accent3 11" xfId="28616" hidden="1"/>
    <cellStyle name="40% - Accent3 11" xfId="28692" hidden="1"/>
    <cellStyle name="40% - Accent3 11" xfId="28770" hidden="1"/>
    <cellStyle name="40% - Accent3 11" xfId="29355" hidden="1"/>
    <cellStyle name="40% - Accent3 11" xfId="29431" hidden="1"/>
    <cellStyle name="40% - Accent3 11" xfId="29510" hidden="1"/>
    <cellStyle name="40% - Accent3 11" xfId="29195" hidden="1"/>
    <cellStyle name="40% - Accent3 11" xfId="29143" hidden="1"/>
    <cellStyle name="40% - Accent3 11" xfId="29107" hidden="1"/>
    <cellStyle name="40% - Accent3 11" xfId="29950" hidden="1"/>
    <cellStyle name="40% - Accent3 11" xfId="30026" hidden="1"/>
    <cellStyle name="40% - Accent3 11" xfId="30104" hidden="1"/>
    <cellStyle name="40% - Accent3 11" xfId="29029" hidden="1"/>
    <cellStyle name="40% - Accent3 11" xfId="29547" hidden="1"/>
    <cellStyle name="40% - Accent3 11" xfId="29530" hidden="1"/>
    <cellStyle name="40% - Accent3 11" xfId="30482" hidden="1"/>
    <cellStyle name="40% - Accent3 11" xfId="30558" hidden="1"/>
    <cellStyle name="40% - Accent3 11" xfId="30636" hidden="1"/>
    <cellStyle name="40% - Accent3 11" xfId="30819" hidden="1"/>
    <cellStyle name="40% - Accent3 11" xfId="30895" hidden="1"/>
    <cellStyle name="40% - Accent3 11" xfId="30973" hidden="1"/>
    <cellStyle name="40% - Accent3 11" xfId="31156" hidden="1"/>
    <cellStyle name="40% - Accent3 11" xfId="31232" hidden="1"/>
    <cellStyle name="40% - Accent3 11" xfId="31334" hidden="1"/>
    <cellStyle name="40% - Accent3 11" xfId="31408" hidden="1"/>
    <cellStyle name="40% - Accent3 11" xfId="31484" hidden="1"/>
    <cellStyle name="40% - Accent3 11" xfId="31562" hidden="1"/>
    <cellStyle name="40% - Accent3 11" xfId="32147" hidden="1"/>
    <cellStyle name="40% - Accent3 11" xfId="32223" hidden="1"/>
    <cellStyle name="40% - Accent3 11" xfId="32302" hidden="1"/>
    <cellStyle name="40% - Accent3 11" xfId="31987" hidden="1"/>
    <cellStyle name="40% - Accent3 11" xfId="31935" hidden="1"/>
    <cellStyle name="40% - Accent3 11" xfId="31899" hidden="1"/>
    <cellStyle name="40% - Accent3 11" xfId="32742" hidden="1"/>
    <cellStyle name="40% - Accent3 11" xfId="32818" hidden="1"/>
    <cellStyle name="40% - Accent3 11" xfId="32896" hidden="1"/>
    <cellStyle name="40% - Accent3 11" xfId="31821" hidden="1"/>
    <cellStyle name="40% - Accent3 11" xfId="32339" hidden="1"/>
    <cellStyle name="40% - Accent3 11" xfId="32322" hidden="1"/>
    <cellStyle name="40% - Accent3 11" xfId="33274" hidden="1"/>
    <cellStyle name="40% - Accent3 11" xfId="33350" hidden="1"/>
    <cellStyle name="40% - Accent3 11" xfId="33428" hidden="1"/>
    <cellStyle name="40% - Accent3 11" xfId="33611" hidden="1"/>
    <cellStyle name="40% - Accent3 11" xfId="33687" hidden="1"/>
    <cellStyle name="40% - Accent3 11" xfId="33765" hidden="1"/>
    <cellStyle name="40% - Accent3 11" xfId="33948" hidden="1"/>
    <cellStyle name="40% - Accent3 11" xfId="34024" hidden="1"/>
    <cellStyle name="40% - Accent3 12" xfId="603" hidden="1"/>
    <cellStyle name="40% - Accent3 12" xfId="928" hidden="1"/>
    <cellStyle name="40% - Accent3 12" xfId="1248" hidden="1"/>
    <cellStyle name="40% - Accent3 12" xfId="1590" hidden="1"/>
    <cellStyle name="40% - Accent3 12" xfId="6818" hidden="1"/>
    <cellStyle name="40% - Accent3 12" xfId="7139" hidden="1"/>
    <cellStyle name="40% - Accent3 12" xfId="7485" hidden="1"/>
    <cellStyle name="40% - Accent3 12" xfId="10781" hidden="1"/>
    <cellStyle name="40% - Accent3 12" xfId="6046" hidden="1"/>
    <cellStyle name="40% - Accent3 12" xfId="5377" hidden="1"/>
    <cellStyle name="40% - Accent3 12" xfId="13257" hidden="1"/>
    <cellStyle name="40% - Accent3 12" xfId="13577" hidden="1"/>
    <cellStyle name="40% - Accent3 12" xfId="13919" hidden="1"/>
    <cellStyle name="40% - Accent3 12" xfId="16985" hidden="1"/>
    <cellStyle name="40% - Accent3 12" xfId="11110" hidden="1"/>
    <cellStyle name="40% - Accent3 12" xfId="7204" hidden="1"/>
    <cellStyle name="40% - Accent3 12" xfId="19340" hidden="1"/>
    <cellStyle name="40% - Accent3 12" xfId="19660" hidden="1"/>
    <cellStyle name="40% - Accent3 12" xfId="20002" hidden="1"/>
    <cellStyle name="40% - Accent3 12" xfId="22593" hidden="1"/>
    <cellStyle name="40% - Accent3 12" xfId="22913" hidden="1"/>
    <cellStyle name="40% - Accent3 12" xfId="23255" hidden="1"/>
    <cellStyle name="40% - Accent3 12" xfId="25759" hidden="1"/>
    <cellStyle name="40% - Accent3 12" xfId="26079" hidden="1"/>
    <cellStyle name="40% - Accent3 12" xfId="28555" hidden="1"/>
    <cellStyle name="40% - Accent3 12" xfId="28630" hidden="1"/>
    <cellStyle name="40% - Accent3 12" xfId="28705" hidden="1"/>
    <cellStyle name="40% - Accent3 12" xfId="28783" hidden="1"/>
    <cellStyle name="40% - Accent3 12" xfId="29369" hidden="1"/>
    <cellStyle name="40% - Accent3 12" xfId="29444" hidden="1"/>
    <cellStyle name="40% - Accent3 12" xfId="29523" hidden="1"/>
    <cellStyle name="40% - Accent3 12" xfId="29759" hidden="1"/>
    <cellStyle name="40% - Accent3 12" xfId="29250" hidden="1"/>
    <cellStyle name="40% - Accent3 12" xfId="29160" hidden="1"/>
    <cellStyle name="40% - Accent3 12" xfId="29964" hidden="1"/>
    <cellStyle name="40% - Accent3 12" xfId="30039" hidden="1"/>
    <cellStyle name="40% - Accent3 12" xfId="30117" hidden="1"/>
    <cellStyle name="40% - Accent3 12" xfId="30317" hidden="1"/>
    <cellStyle name="40% - Accent3 12" xfId="29778" hidden="1"/>
    <cellStyle name="40% - Accent3 12" xfId="29461" hidden="1"/>
    <cellStyle name="40% - Accent3 12" xfId="30496" hidden="1"/>
    <cellStyle name="40% - Accent3 12" xfId="30571" hidden="1"/>
    <cellStyle name="40% - Accent3 12" xfId="30649" hidden="1"/>
    <cellStyle name="40% - Accent3 12" xfId="30833" hidden="1"/>
    <cellStyle name="40% - Accent3 12" xfId="30908" hidden="1"/>
    <cellStyle name="40% - Accent3 12" xfId="30986" hidden="1"/>
    <cellStyle name="40% - Accent3 12" xfId="31170" hidden="1"/>
    <cellStyle name="40% - Accent3 12" xfId="31245" hidden="1"/>
    <cellStyle name="40% - Accent3 12" xfId="31347" hidden="1"/>
    <cellStyle name="40% - Accent3 12" xfId="31422" hidden="1"/>
    <cellStyle name="40% - Accent3 12" xfId="31497" hidden="1"/>
    <cellStyle name="40% - Accent3 12" xfId="31575" hidden="1"/>
    <cellStyle name="40% - Accent3 12" xfId="32161" hidden="1"/>
    <cellStyle name="40% - Accent3 12" xfId="32236" hidden="1"/>
    <cellStyle name="40% - Accent3 12" xfId="32315" hidden="1"/>
    <cellStyle name="40% - Accent3 12" xfId="32551" hidden="1"/>
    <cellStyle name="40% - Accent3 12" xfId="32042" hidden="1"/>
    <cellStyle name="40% - Accent3 12" xfId="31952" hidden="1"/>
    <cellStyle name="40% - Accent3 12" xfId="32756" hidden="1"/>
    <cellStyle name="40% - Accent3 12" xfId="32831" hidden="1"/>
    <cellStyle name="40% - Accent3 12" xfId="32909" hidden="1"/>
    <cellStyle name="40% - Accent3 12" xfId="33109" hidden="1"/>
    <cellStyle name="40% - Accent3 12" xfId="32570" hidden="1"/>
    <cellStyle name="40% - Accent3 12" xfId="32253" hidden="1"/>
    <cellStyle name="40% - Accent3 12" xfId="33288" hidden="1"/>
    <cellStyle name="40% - Accent3 12" xfId="33363" hidden="1"/>
    <cellStyle name="40% - Accent3 12" xfId="33441" hidden="1"/>
    <cellStyle name="40% - Accent3 12" xfId="33625" hidden="1"/>
    <cellStyle name="40% - Accent3 12" xfId="33700" hidden="1"/>
    <cellStyle name="40% - Accent3 12" xfId="33778" hidden="1"/>
    <cellStyle name="40% - Accent3 12" xfId="33962" hidden="1"/>
    <cellStyle name="40% - Accent3 12" xfId="34037" hidden="1"/>
    <cellStyle name="40% - Accent3 13" xfId="1625" hidden="1"/>
    <cellStyle name="40% - Accent3 13" xfId="2891" hidden="1"/>
    <cellStyle name="40% - Accent3 13" xfId="9517" hidden="1"/>
    <cellStyle name="40% - Accent3 13" xfId="12030" hidden="1"/>
    <cellStyle name="40% - Accent3 13" xfId="15768" hidden="1"/>
    <cellStyle name="40% - Accent3 13" xfId="18136" hidden="1"/>
    <cellStyle name="40% - Accent3 13" xfId="21405" hidden="1"/>
    <cellStyle name="40% - Accent3 13" xfId="24589" hidden="1"/>
    <cellStyle name="40% - Accent3 13" xfId="28796" hidden="1"/>
    <cellStyle name="40% - Accent3 13" xfId="28911" hidden="1"/>
    <cellStyle name="40% - Accent3 13" xfId="29634" hidden="1"/>
    <cellStyle name="40% - Accent3 13" xfId="29807" hidden="1"/>
    <cellStyle name="40% - Accent3 13" xfId="30200" hidden="1"/>
    <cellStyle name="40% - Accent3 13" xfId="30348" hidden="1"/>
    <cellStyle name="40% - Accent3 13" xfId="30686" hidden="1"/>
    <cellStyle name="40% - Accent3 13" xfId="31023" hidden="1"/>
    <cellStyle name="40% - Accent3 13" xfId="31588" hidden="1"/>
    <cellStyle name="40% - Accent3 13" xfId="31703" hidden="1"/>
    <cellStyle name="40% - Accent3 13" xfId="32426" hidden="1"/>
    <cellStyle name="40% - Accent3 13" xfId="32599" hidden="1"/>
    <cellStyle name="40% - Accent3 13" xfId="32992" hidden="1"/>
    <cellStyle name="40% - Accent3 13" xfId="33140" hidden="1"/>
    <cellStyle name="40% - Accent3 13" xfId="33478" hidden="1"/>
    <cellStyle name="40% - Accent3 13" xfId="33815" hidden="1"/>
    <cellStyle name="40% - Accent3 3 2 3 2" xfId="1717" hidden="1"/>
    <cellStyle name="40% - Accent3 3 2 3 2" xfId="2983" hidden="1"/>
    <cellStyle name="40% - Accent3 3 2 3 2" xfId="9609" hidden="1"/>
    <cellStyle name="40% - Accent3 3 2 3 2" xfId="12122" hidden="1"/>
    <cellStyle name="40% - Accent3 3 2 3 2" xfId="15860" hidden="1"/>
    <cellStyle name="40% - Accent3 3 2 3 2" xfId="18228" hidden="1"/>
    <cellStyle name="40% - Accent3 3 2 3 2" xfId="21497" hidden="1"/>
    <cellStyle name="40% - Accent3 3 2 3 2" xfId="24681" hidden="1"/>
    <cellStyle name="40% - Accent3 3 2 3 2" xfId="28881" hidden="1"/>
    <cellStyle name="40% - Accent3 3 2 3 2" xfId="28996" hidden="1"/>
    <cellStyle name="40% - Accent3 3 2 3 2" xfId="29719" hidden="1"/>
    <cellStyle name="40% - Accent3 3 2 3 2" xfId="29892" hidden="1"/>
    <cellStyle name="40% - Accent3 3 2 3 2" xfId="30285" hidden="1"/>
    <cellStyle name="40% - Accent3 3 2 3 2" xfId="30433" hidden="1"/>
    <cellStyle name="40% - Accent3 3 2 3 2" xfId="30771" hidden="1"/>
    <cellStyle name="40% - Accent3 3 2 3 2" xfId="31108" hidden="1"/>
    <cellStyle name="40% - Accent3 3 2 3 2" xfId="31673" hidden="1"/>
    <cellStyle name="40% - Accent3 3 2 3 2" xfId="31788" hidden="1"/>
    <cellStyle name="40% - Accent3 3 2 3 2" xfId="32511" hidden="1"/>
    <cellStyle name="40% - Accent3 3 2 3 2" xfId="32684" hidden="1"/>
    <cellStyle name="40% - Accent3 3 2 3 2" xfId="33077" hidden="1"/>
    <cellStyle name="40% - Accent3 3 2 3 2" xfId="33225" hidden="1"/>
    <cellStyle name="40% - Accent3 3 2 3 2" xfId="33563" hidden="1"/>
    <cellStyle name="40% - Accent3 3 2 3 2" xfId="33900" hidden="1"/>
    <cellStyle name="40% - Accent3 3 2 4 2" xfId="1684" hidden="1"/>
    <cellStyle name="40% - Accent3 3 2 4 2" xfId="2950" hidden="1"/>
    <cellStyle name="40% - Accent3 3 2 4 2" xfId="9576" hidden="1"/>
    <cellStyle name="40% - Accent3 3 2 4 2" xfId="12089" hidden="1"/>
    <cellStyle name="40% - Accent3 3 2 4 2" xfId="15827" hidden="1"/>
    <cellStyle name="40% - Accent3 3 2 4 2" xfId="18195" hidden="1"/>
    <cellStyle name="40% - Accent3 3 2 4 2" xfId="21464" hidden="1"/>
    <cellStyle name="40% - Accent3 3 2 4 2" xfId="24648" hidden="1"/>
    <cellStyle name="40% - Accent3 3 2 4 2" xfId="28848" hidden="1"/>
    <cellStyle name="40% - Accent3 3 2 4 2" xfId="28963" hidden="1"/>
    <cellStyle name="40% - Accent3 3 2 4 2" xfId="29686" hidden="1"/>
    <cellStyle name="40% - Accent3 3 2 4 2" xfId="29859" hidden="1"/>
    <cellStyle name="40% - Accent3 3 2 4 2" xfId="30252" hidden="1"/>
    <cellStyle name="40% - Accent3 3 2 4 2" xfId="30400" hidden="1"/>
    <cellStyle name="40% - Accent3 3 2 4 2" xfId="30738" hidden="1"/>
    <cellStyle name="40% - Accent3 3 2 4 2" xfId="31075" hidden="1"/>
    <cellStyle name="40% - Accent3 3 2 4 2" xfId="31640" hidden="1"/>
    <cellStyle name="40% - Accent3 3 2 4 2" xfId="31755" hidden="1"/>
    <cellStyle name="40% - Accent3 3 2 4 2" xfId="32478" hidden="1"/>
    <cellStyle name="40% - Accent3 3 2 4 2" xfId="32651" hidden="1"/>
    <cellStyle name="40% - Accent3 3 2 4 2" xfId="33044" hidden="1"/>
    <cellStyle name="40% - Accent3 3 2 4 2" xfId="33192" hidden="1"/>
    <cellStyle name="40% - Accent3 3 2 4 2" xfId="33530" hidden="1"/>
    <cellStyle name="40% - Accent3 3 2 4 2" xfId="33867" hidden="1"/>
    <cellStyle name="40% - Accent3 3 3 3 2" xfId="1683" hidden="1"/>
    <cellStyle name="40% - Accent3 3 3 3 2" xfId="2949" hidden="1"/>
    <cellStyle name="40% - Accent3 3 3 3 2" xfId="9575" hidden="1"/>
    <cellStyle name="40% - Accent3 3 3 3 2" xfId="12088" hidden="1"/>
    <cellStyle name="40% - Accent3 3 3 3 2" xfId="15826" hidden="1"/>
    <cellStyle name="40% - Accent3 3 3 3 2" xfId="18194" hidden="1"/>
    <cellStyle name="40% - Accent3 3 3 3 2" xfId="21463" hidden="1"/>
    <cellStyle name="40% - Accent3 3 3 3 2" xfId="24647" hidden="1"/>
    <cellStyle name="40% - Accent3 3 3 3 2" xfId="28847" hidden="1"/>
    <cellStyle name="40% - Accent3 3 3 3 2" xfId="28962" hidden="1"/>
    <cellStyle name="40% - Accent3 3 3 3 2" xfId="29685" hidden="1"/>
    <cellStyle name="40% - Accent3 3 3 3 2" xfId="29858" hidden="1"/>
    <cellStyle name="40% - Accent3 3 3 3 2" xfId="30251" hidden="1"/>
    <cellStyle name="40% - Accent3 3 3 3 2" xfId="30399" hidden="1"/>
    <cellStyle name="40% - Accent3 3 3 3 2" xfId="30737" hidden="1"/>
    <cellStyle name="40% - Accent3 3 3 3 2" xfId="31074" hidden="1"/>
    <cellStyle name="40% - Accent3 3 3 3 2" xfId="31639" hidden="1"/>
    <cellStyle name="40% - Accent3 3 3 3 2" xfId="31754" hidden="1"/>
    <cellStyle name="40% - Accent3 3 3 3 2" xfId="32477" hidden="1"/>
    <cellStyle name="40% - Accent3 3 3 3 2" xfId="32650" hidden="1"/>
    <cellStyle name="40% - Accent3 3 3 3 2" xfId="33043" hidden="1"/>
    <cellStyle name="40% - Accent3 3 3 3 2" xfId="33191" hidden="1"/>
    <cellStyle name="40% - Accent3 3 3 3 2" xfId="33529" hidden="1"/>
    <cellStyle name="40% - Accent3 3 3 3 2" xfId="33866" hidden="1"/>
    <cellStyle name="40% - Accent3 4 2 3 2" xfId="1718" hidden="1"/>
    <cellStyle name="40% - Accent3 4 2 3 2" xfId="2984" hidden="1"/>
    <cellStyle name="40% - Accent3 4 2 3 2" xfId="9610" hidden="1"/>
    <cellStyle name="40% - Accent3 4 2 3 2" xfId="12123" hidden="1"/>
    <cellStyle name="40% - Accent3 4 2 3 2" xfId="15861" hidden="1"/>
    <cellStyle name="40% - Accent3 4 2 3 2" xfId="18229" hidden="1"/>
    <cellStyle name="40% - Accent3 4 2 3 2" xfId="21498" hidden="1"/>
    <cellStyle name="40% - Accent3 4 2 3 2" xfId="24682" hidden="1"/>
    <cellStyle name="40% - Accent3 4 2 3 2" xfId="28882" hidden="1"/>
    <cellStyle name="40% - Accent3 4 2 3 2" xfId="28997" hidden="1"/>
    <cellStyle name="40% - Accent3 4 2 3 2" xfId="29720" hidden="1"/>
    <cellStyle name="40% - Accent3 4 2 3 2" xfId="29893" hidden="1"/>
    <cellStyle name="40% - Accent3 4 2 3 2" xfId="30286" hidden="1"/>
    <cellStyle name="40% - Accent3 4 2 3 2" xfId="30434" hidden="1"/>
    <cellStyle name="40% - Accent3 4 2 3 2" xfId="30772" hidden="1"/>
    <cellStyle name="40% - Accent3 4 2 3 2" xfId="31109" hidden="1"/>
    <cellStyle name="40% - Accent3 4 2 3 2" xfId="31674" hidden="1"/>
    <cellStyle name="40% - Accent3 4 2 3 2" xfId="31789" hidden="1"/>
    <cellStyle name="40% - Accent3 4 2 3 2" xfId="32512" hidden="1"/>
    <cellStyle name="40% - Accent3 4 2 3 2" xfId="32685" hidden="1"/>
    <cellStyle name="40% - Accent3 4 2 3 2" xfId="33078" hidden="1"/>
    <cellStyle name="40% - Accent3 4 2 3 2" xfId="33226" hidden="1"/>
    <cellStyle name="40% - Accent3 4 2 3 2" xfId="33564" hidden="1"/>
    <cellStyle name="40% - Accent3 4 2 3 2" xfId="33901" hidden="1"/>
    <cellStyle name="40% - Accent3 4 2 4 2" xfId="1686" hidden="1"/>
    <cellStyle name="40% - Accent3 4 2 4 2" xfId="2952" hidden="1"/>
    <cellStyle name="40% - Accent3 4 2 4 2" xfId="9578" hidden="1"/>
    <cellStyle name="40% - Accent3 4 2 4 2" xfId="12091" hidden="1"/>
    <cellStyle name="40% - Accent3 4 2 4 2" xfId="15829" hidden="1"/>
    <cellStyle name="40% - Accent3 4 2 4 2" xfId="18197" hidden="1"/>
    <cellStyle name="40% - Accent3 4 2 4 2" xfId="21466" hidden="1"/>
    <cellStyle name="40% - Accent3 4 2 4 2" xfId="24650" hidden="1"/>
    <cellStyle name="40% - Accent3 4 2 4 2" xfId="28850" hidden="1"/>
    <cellStyle name="40% - Accent3 4 2 4 2" xfId="28965" hidden="1"/>
    <cellStyle name="40% - Accent3 4 2 4 2" xfId="29688" hidden="1"/>
    <cellStyle name="40% - Accent3 4 2 4 2" xfId="29861" hidden="1"/>
    <cellStyle name="40% - Accent3 4 2 4 2" xfId="30254" hidden="1"/>
    <cellStyle name="40% - Accent3 4 2 4 2" xfId="30402" hidden="1"/>
    <cellStyle name="40% - Accent3 4 2 4 2" xfId="30740" hidden="1"/>
    <cellStyle name="40% - Accent3 4 2 4 2" xfId="31077" hidden="1"/>
    <cellStyle name="40% - Accent3 4 2 4 2" xfId="31642" hidden="1"/>
    <cellStyle name="40% - Accent3 4 2 4 2" xfId="31757" hidden="1"/>
    <cellStyle name="40% - Accent3 4 2 4 2" xfId="32480" hidden="1"/>
    <cellStyle name="40% - Accent3 4 2 4 2" xfId="32653" hidden="1"/>
    <cellStyle name="40% - Accent3 4 2 4 2" xfId="33046" hidden="1"/>
    <cellStyle name="40% - Accent3 4 2 4 2" xfId="33194" hidden="1"/>
    <cellStyle name="40% - Accent3 4 2 4 2" xfId="33532" hidden="1"/>
    <cellStyle name="40% - Accent3 4 2 4 2" xfId="33869" hidden="1"/>
    <cellStyle name="40% - Accent3 4 3 3 2" xfId="1685" hidden="1"/>
    <cellStyle name="40% - Accent3 4 3 3 2" xfId="2951" hidden="1"/>
    <cellStyle name="40% - Accent3 4 3 3 2" xfId="9577" hidden="1"/>
    <cellStyle name="40% - Accent3 4 3 3 2" xfId="12090" hidden="1"/>
    <cellStyle name="40% - Accent3 4 3 3 2" xfId="15828" hidden="1"/>
    <cellStyle name="40% - Accent3 4 3 3 2" xfId="18196" hidden="1"/>
    <cellStyle name="40% - Accent3 4 3 3 2" xfId="21465" hidden="1"/>
    <cellStyle name="40% - Accent3 4 3 3 2" xfId="24649" hidden="1"/>
    <cellStyle name="40% - Accent3 4 3 3 2" xfId="28849" hidden="1"/>
    <cellStyle name="40% - Accent3 4 3 3 2" xfId="28964" hidden="1"/>
    <cellStyle name="40% - Accent3 4 3 3 2" xfId="29687" hidden="1"/>
    <cellStyle name="40% - Accent3 4 3 3 2" xfId="29860" hidden="1"/>
    <cellStyle name="40% - Accent3 4 3 3 2" xfId="30253" hidden="1"/>
    <cellStyle name="40% - Accent3 4 3 3 2" xfId="30401" hidden="1"/>
    <cellStyle name="40% - Accent3 4 3 3 2" xfId="30739" hidden="1"/>
    <cellStyle name="40% - Accent3 4 3 3 2" xfId="31076" hidden="1"/>
    <cellStyle name="40% - Accent3 4 3 3 2" xfId="31641" hidden="1"/>
    <cellStyle name="40% - Accent3 4 3 3 2" xfId="31756" hidden="1"/>
    <cellStyle name="40% - Accent3 4 3 3 2" xfId="32479" hidden="1"/>
    <cellStyle name="40% - Accent3 4 3 3 2" xfId="32652" hidden="1"/>
    <cellStyle name="40% - Accent3 4 3 3 2" xfId="33045" hidden="1"/>
    <cellStyle name="40% - Accent3 4 3 3 2" xfId="33193" hidden="1"/>
    <cellStyle name="40% - Accent3 4 3 3 2" xfId="33531" hidden="1"/>
    <cellStyle name="40% - Accent3 4 3 3 2" xfId="33868" hidden="1"/>
    <cellStyle name="40% - Accent3 5 2" xfId="1646" hidden="1"/>
    <cellStyle name="40% - Accent3 5 2" xfId="2912" hidden="1"/>
    <cellStyle name="40% - Accent3 5 2" xfId="9538" hidden="1"/>
    <cellStyle name="40% - Accent3 5 2" xfId="12051" hidden="1"/>
    <cellStyle name="40% - Accent3 5 2" xfId="15789" hidden="1"/>
    <cellStyle name="40% - Accent3 5 2" xfId="18157" hidden="1"/>
    <cellStyle name="40% - Accent3 5 2" xfId="21426" hidden="1"/>
    <cellStyle name="40% - Accent3 5 2" xfId="24610" hidden="1"/>
    <cellStyle name="40% - Accent3 5 2" xfId="28810" hidden="1"/>
    <cellStyle name="40% - Accent3 5 2" xfId="28925" hidden="1"/>
    <cellStyle name="40% - Accent3 5 2" xfId="29648" hidden="1"/>
    <cellStyle name="40% - Accent3 5 2" xfId="29821" hidden="1"/>
    <cellStyle name="40% - Accent3 5 2" xfId="30214" hidden="1"/>
    <cellStyle name="40% - Accent3 5 2" xfId="30362" hidden="1"/>
    <cellStyle name="40% - Accent3 5 2" xfId="30700" hidden="1"/>
    <cellStyle name="40% - Accent3 5 2" xfId="31037" hidden="1"/>
    <cellStyle name="40% - Accent3 5 2" xfId="31602" hidden="1"/>
    <cellStyle name="40% - Accent3 5 2" xfId="31717" hidden="1"/>
    <cellStyle name="40% - Accent3 5 2" xfId="32440" hidden="1"/>
    <cellStyle name="40% - Accent3 5 2" xfId="32613" hidden="1"/>
    <cellStyle name="40% - Accent3 5 2" xfId="33006" hidden="1"/>
    <cellStyle name="40% - Accent3 5 2" xfId="33154" hidden="1"/>
    <cellStyle name="40% - Accent3 5 2" xfId="33492" hidden="1"/>
    <cellStyle name="40% - Accent3 5 2" xfId="33829" hidden="1"/>
    <cellStyle name="40% - Accent3 7" xfId="416" hidden="1"/>
    <cellStyle name="40% - Accent3 7" xfId="624" hidden="1"/>
    <cellStyle name="40% - Accent3 7" xfId="961" hidden="1"/>
    <cellStyle name="40% - Accent3 7" xfId="1303" hidden="1"/>
    <cellStyle name="40% - Accent3 7" xfId="6512" hidden="1"/>
    <cellStyle name="40% - Accent3 7" xfId="6851" hidden="1"/>
    <cellStyle name="40% - Accent3 7" xfId="7194" hidden="1"/>
    <cellStyle name="40% - Accent3 7" xfId="5544" hidden="1"/>
    <cellStyle name="40% - Accent3 7" xfId="5212" hidden="1"/>
    <cellStyle name="40% - Accent3 7" xfId="5002" hidden="1"/>
    <cellStyle name="40% - Accent3 7" xfId="10878" hidden="1"/>
    <cellStyle name="40% - Accent3 7" xfId="13290" hidden="1"/>
    <cellStyle name="40% - Accent3 7" xfId="13632" hidden="1"/>
    <cellStyle name="40% - Accent3 7" xfId="4607" hidden="1"/>
    <cellStyle name="40% - Accent3 7" xfId="5528" hidden="1"/>
    <cellStyle name="40% - Accent3 7" xfId="5756" hidden="1"/>
    <cellStyle name="40% - Accent3 7" xfId="17048" hidden="1"/>
    <cellStyle name="40% - Accent3 7" xfId="19373" hidden="1"/>
    <cellStyle name="40% - Accent3 7" xfId="19715" hidden="1"/>
    <cellStyle name="40% - Accent3 7" xfId="20333" hidden="1"/>
    <cellStyle name="40% - Accent3 7" xfId="22626" hidden="1"/>
    <cellStyle name="40% - Accent3 7" xfId="22968" hidden="1"/>
    <cellStyle name="40% - Accent3 7" xfId="23537" hidden="1"/>
    <cellStyle name="40% - Accent3 7" xfId="25792" hidden="1"/>
    <cellStyle name="40% - Accent3 7" xfId="28487" hidden="1"/>
    <cellStyle name="40% - Accent3 7" xfId="28564" hidden="1"/>
    <cellStyle name="40% - Accent3 7" xfId="28642" hidden="1"/>
    <cellStyle name="40% - Accent3 7" xfId="28720" hidden="1"/>
    <cellStyle name="40% - Accent3 7" xfId="29302" hidden="1"/>
    <cellStyle name="40% - Accent3 7" xfId="29381" hidden="1"/>
    <cellStyle name="40% - Accent3 7" xfId="29459" hidden="1"/>
    <cellStyle name="40% - Accent3 7" xfId="29185" hidden="1"/>
    <cellStyle name="40% - Accent3 7" xfId="29137" hidden="1"/>
    <cellStyle name="40% - Accent3 7" xfId="29111" hidden="1"/>
    <cellStyle name="40% - Accent3 7" xfId="29771" hidden="1"/>
    <cellStyle name="40% - Accent3 7" xfId="29976" hidden="1"/>
    <cellStyle name="40% - Accent3 7" xfId="30054" hidden="1"/>
    <cellStyle name="40% - Accent3 7" xfId="29058" hidden="1"/>
    <cellStyle name="40% - Accent3 7" xfId="29184" hidden="1"/>
    <cellStyle name="40% - Accent3 7" xfId="29215" hidden="1"/>
    <cellStyle name="40% - Accent3 7" xfId="30320" hidden="1"/>
    <cellStyle name="40% - Accent3 7" xfId="30508" hidden="1"/>
    <cellStyle name="40% - Accent3 7" xfId="30586" hidden="1"/>
    <cellStyle name="40% - Accent3 7" xfId="30662" hidden="1"/>
    <cellStyle name="40% - Accent3 7" xfId="30845" hidden="1"/>
    <cellStyle name="40% - Accent3 7" xfId="30923" hidden="1"/>
    <cellStyle name="40% - Accent3 7" xfId="30999" hidden="1"/>
    <cellStyle name="40% - Accent3 7" xfId="31182" hidden="1"/>
    <cellStyle name="40% - Accent3 7" xfId="31279" hidden="1"/>
    <cellStyle name="40% - Accent3 7" xfId="31356" hidden="1"/>
    <cellStyle name="40% - Accent3 7" xfId="31434" hidden="1"/>
    <cellStyle name="40% - Accent3 7" xfId="31512" hidden="1"/>
    <cellStyle name="40% - Accent3 7" xfId="32094" hidden="1"/>
    <cellStyle name="40% - Accent3 7" xfId="32173" hidden="1"/>
    <cellStyle name="40% - Accent3 7" xfId="32251" hidden="1"/>
    <cellStyle name="40% - Accent3 7" xfId="31977" hidden="1"/>
    <cellStyle name="40% - Accent3 7" xfId="31929" hidden="1"/>
    <cellStyle name="40% - Accent3 7" xfId="31903" hidden="1"/>
    <cellStyle name="40% - Accent3 7" xfId="32563" hidden="1"/>
    <cellStyle name="40% - Accent3 7" xfId="32768" hidden="1"/>
    <cellStyle name="40% - Accent3 7" xfId="32846" hidden="1"/>
    <cellStyle name="40% - Accent3 7" xfId="31850" hidden="1"/>
    <cellStyle name="40% - Accent3 7" xfId="31976" hidden="1"/>
    <cellStyle name="40% - Accent3 7" xfId="32007" hidden="1"/>
    <cellStyle name="40% - Accent3 7" xfId="33112" hidden="1"/>
    <cellStyle name="40% - Accent3 7" xfId="33300" hidden="1"/>
    <cellStyle name="40% - Accent3 7" xfId="33378" hidden="1"/>
    <cellStyle name="40% - Accent3 7" xfId="33454" hidden="1"/>
    <cellStyle name="40% - Accent3 7" xfId="33637" hidden="1"/>
    <cellStyle name="40% - Accent3 7" xfId="33715" hidden="1"/>
    <cellStyle name="40% - Accent3 7" xfId="33791" hidden="1"/>
    <cellStyle name="40% - Accent3 7" xfId="33974" hidden="1"/>
    <cellStyle name="40% - Accent3 8" xfId="463" hidden="1"/>
    <cellStyle name="40% - Accent3 8" xfId="425" hidden="1"/>
    <cellStyle name="40% - Accent3 8" xfId="952" hidden="1"/>
    <cellStyle name="40% - Accent3 8" xfId="1294" hidden="1"/>
    <cellStyle name="40% - Accent3 8" xfId="6364" hidden="1"/>
    <cellStyle name="40% - Accent3 8" xfId="6842" hidden="1"/>
    <cellStyle name="40% - Accent3 8" xfId="7185" hidden="1"/>
    <cellStyle name="40% - Accent3 8" xfId="5677" hidden="1"/>
    <cellStyle name="40% - Accent3 8" xfId="10750" hidden="1"/>
    <cellStyle name="40% - Accent3 8" xfId="6290" hidden="1"/>
    <cellStyle name="40% - Accent3 8" xfId="10277" hidden="1"/>
    <cellStyle name="40% - Accent3 8" xfId="13281" hidden="1"/>
    <cellStyle name="40% - Accent3 8" xfId="13623" hidden="1"/>
    <cellStyle name="40% - Accent3 8" xfId="4091" hidden="1"/>
    <cellStyle name="40% - Accent3 8" xfId="16959" hidden="1"/>
    <cellStyle name="40% - Accent3 8" xfId="12444" hidden="1"/>
    <cellStyle name="40% - Accent3 8" xfId="16516" hidden="1"/>
    <cellStyle name="40% - Accent3 8" xfId="19364" hidden="1"/>
    <cellStyle name="40% - Accent3 8" xfId="19706" hidden="1"/>
    <cellStyle name="40% - Accent3 8" xfId="20085" hidden="1"/>
    <cellStyle name="40% - Accent3 8" xfId="22617" hidden="1"/>
    <cellStyle name="40% - Accent3 8" xfId="22959" hidden="1"/>
    <cellStyle name="40% - Accent3 8" xfId="23320" hidden="1"/>
    <cellStyle name="40% - Accent3 8" xfId="25783" hidden="1"/>
    <cellStyle name="40% - Accent3 8" xfId="28503" hidden="1"/>
    <cellStyle name="40% - Accent3 8" xfId="28492" hidden="1"/>
    <cellStyle name="40% - Accent3 8" xfId="28639" hidden="1"/>
    <cellStyle name="40% - Accent3 8" xfId="28717" hidden="1"/>
    <cellStyle name="40% - Accent3 8" xfId="29297" hidden="1"/>
    <cellStyle name="40% - Accent3 8" xfId="29378" hidden="1"/>
    <cellStyle name="40% - Accent3 8" xfId="29456" hidden="1"/>
    <cellStyle name="40% - Accent3 8" xfId="29205" hidden="1"/>
    <cellStyle name="40% - Accent3 8" xfId="29753" hidden="1"/>
    <cellStyle name="40% - Accent3 8" xfId="29281" hidden="1"/>
    <cellStyle name="40% - Accent3 8" xfId="29729" hidden="1"/>
    <cellStyle name="40% - Accent3 8" xfId="29973" hidden="1"/>
    <cellStyle name="40% - Accent3 8" xfId="30051" hidden="1"/>
    <cellStyle name="40% - Accent3 8" xfId="29007" hidden="1"/>
    <cellStyle name="40% - Accent3 8" xfId="30311" hidden="1"/>
    <cellStyle name="40% - Accent3 8" xfId="29903" hidden="1"/>
    <cellStyle name="40% - Accent3 8" xfId="30294" hidden="1"/>
    <cellStyle name="40% - Accent3 8" xfId="30505" hidden="1"/>
    <cellStyle name="40% - Accent3 8" xfId="30583" hidden="1"/>
    <cellStyle name="40% - Accent3 8" xfId="30657" hidden="1"/>
    <cellStyle name="40% - Accent3 8" xfId="30842" hidden="1"/>
    <cellStyle name="40% - Accent3 8" xfId="30920" hidden="1"/>
    <cellStyle name="40% - Accent3 8" xfId="30994" hidden="1"/>
    <cellStyle name="40% - Accent3 8" xfId="31179" hidden="1"/>
    <cellStyle name="40% - Accent3 8" xfId="31295" hidden="1"/>
    <cellStyle name="40% - Accent3 8" xfId="31284" hidden="1"/>
    <cellStyle name="40% - Accent3 8" xfId="31431" hidden="1"/>
    <cellStyle name="40% - Accent3 8" xfId="31509" hidden="1"/>
    <cellStyle name="40% - Accent3 8" xfId="32089" hidden="1"/>
    <cellStyle name="40% - Accent3 8" xfId="32170" hidden="1"/>
    <cellStyle name="40% - Accent3 8" xfId="32248" hidden="1"/>
    <cellStyle name="40% - Accent3 8" xfId="31997" hidden="1"/>
    <cellStyle name="40% - Accent3 8" xfId="32545" hidden="1"/>
    <cellStyle name="40% - Accent3 8" xfId="32073" hidden="1"/>
    <cellStyle name="40% - Accent3 8" xfId="32521" hidden="1"/>
    <cellStyle name="40% - Accent3 8" xfId="32765" hidden="1"/>
    <cellStyle name="40% - Accent3 8" xfId="32843" hidden="1"/>
    <cellStyle name="40% - Accent3 8" xfId="31799" hidden="1"/>
    <cellStyle name="40% - Accent3 8" xfId="33103" hidden="1"/>
    <cellStyle name="40% - Accent3 8" xfId="32695" hidden="1"/>
    <cellStyle name="40% - Accent3 8" xfId="33086" hidden="1"/>
    <cellStyle name="40% - Accent3 8" xfId="33297" hidden="1"/>
    <cellStyle name="40% - Accent3 8" xfId="33375" hidden="1"/>
    <cellStyle name="40% - Accent3 8" xfId="33449" hidden="1"/>
    <cellStyle name="40% - Accent3 8" xfId="33634" hidden="1"/>
    <cellStyle name="40% - Accent3 8" xfId="33712" hidden="1"/>
    <cellStyle name="40% - Accent3 8" xfId="33786" hidden="1"/>
    <cellStyle name="40% - Accent3 8" xfId="33971" hidden="1"/>
    <cellStyle name="40% - Accent3 9" xfId="497" hidden="1"/>
    <cellStyle name="40% - Accent3 9" xfId="819" hidden="1"/>
    <cellStyle name="40% - Accent3 9" xfId="1143" hidden="1"/>
    <cellStyle name="40% - Accent3 9" xfId="1485" hidden="1"/>
    <cellStyle name="40% - Accent3 9" xfId="6709" hidden="1"/>
    <cellStyle name="40% - Accent3 9" xfId="7034" hidden="1"/>
    <cellStyle name="40% - Accent3 9" xfId="7379" hidden="1"/>
    <cellStyle name="40% - Accent3 9" xfId="7670" hidden="1"/>
    <cellStyle name="40% - Accent3 9" xfId="5494" hidden="1"/>
    <cellStyle name="40% - Accent3 9" xfId="4878" hidden="1"/>
    <cellStyle name="40% - Accent3 9" xfId="13148" hidden="1"/>
    <cellStyle name="40% - Accent3 9" xfId="13472" hidden="1"/>
    <cellStyle name="40% - Accent3 9" xfId="13814" hidden="1"/>
    <cellStyle name="40% - Accent3 9" xfId="14068" hidden="1"/>
    <cellStyle name="40% - Accent3 9" xfId="10822" hidden="1"/>
    <cellStyle name="40% - Accent3 9" xfId="5707" hidden="1"/>
    <cellStyle name="40% - Accent3 9" xfId="19229" hidden="1"/>
    <cellStyle name="40% - Accent3 9" xfId="19555" hidden="1"/>
    <cellStyle name="40% - Accent3 9" xfId="19897" hidden="1"/>
    <cellStyle name="40% - Accent3 9" xfId="22482" hidden="1"/>
    <cellStyle name="40% - Accent3 9" xfId="22808" hidden="1"/>
    <cellStyle name="40% - Accent3 9" xfId="23150" hidden="1"/>
    <cellStyle name="40% - Accent3 9" xfId="25650" hidden="1"/>
    <cellStyle name="40% - Accent3 9" xfId="25974" hidden="1"/>
    <cellStyle name="40% - Accent3 9" xfId="28516" hidden="1"/>
    <cellStyle name="40% - Accent3 9" xfId="28590" hidden="1"/>
    <cellStyle name="40% - Accent3 9" xfId="28666" hidden="1"/>
    <cellStyle name="40% - Accent3 9" xfId="28744" hidden="1"/>
    <cellStyle name="40% - Accent3 9" xfId="29329" hidden="1"/>
    <cellStyle name="40% - Accent3 9" xfId="29405" hidden="1"/>
    <cellStyle name="40% - Accent3 9" xfId="29484" hidden="1"/>
    <cellStyle name="40% - Accent3 9" xfId="29541" hidden="1"/>
    <cellStyle name="40% - Accent3 9" xfId="29180" hidden="1"/>
    <cellStyle name="40% - Accent3 9" xfId="29094" hidden="1"/>
    <cellStyle name="40% - Accent3 9" xfId="29924" hidden="1"/>
    <cellStyle name="40% - Accent3 9" xfId="30000" hidden="1"/>
    <cellStyle name="40% - Accent3 9" xfId="30078" hidden="1"/>
    <cellStyle name="40% - Accent3 9" xfId="30131" hidden="1"/>
    <cellStyle name="40% - Accent3 9" xfId="29768" hidden="1"/>
    <cellStyle name="40% - Accent3 9" xfId="29211" hidden="1"/>
    <cellStyle name="40% - Accent3 9" xfId="30456" hidden="1"/>
    <cellStyle name="40% - Accent3 9" xfId="30532" hidden="1"/>
    <cellStyle name="40% - Accent3 9" xfId="30610" hidden="1"/>
    <cellStyle name="40% - Accent3 9" xfId="30793" hidden="1"/>
    <cellStyle name="40% - Accent3 9" xfId="30869" hidden="1"/>
    <cellStyle name="40% - Accent3 9" xfId="30947" hidden="1"/>
    <cellStyle name="40% - Accent3 9" xfId="31130" hidden="1"/>
    <cellStyle name="40% - Accent3 9" xfId="31206" hidden="1"/>
    <cellStyle name="40% - Accent3 9" xfId="31308" hidden="1"/>
    <cellStyle name="40% - Accent3 9" xfId="31382" hidden="1"/>
    <cellStyle name="40% - Accent3 9" xfId="31458" hidden="1"/>
    <cellStyle name="40% - Accent3 9" xfId="31536" hidden="1"/>
    <cellStyle name="40% - Accent3 9" xfId="32121" hidden="1"/>
    <cellStyle name="40% - Accent3 9" xfId="32197" hidden="1"/>
    <cellStyle name="40% - Accent3 9" xfId="32276" hidden="1"/>
    <cellStyle name="40% - Accent3 9" xfId="32333" hidden="1"/>
    <cellStyle name="40% - Accent3 9" xfId="31972" hidden="1"/>
    <cellStyle name="40% - Accent3 9" xfId="31886" hidden="1"/>
    <cellStyle name="40% - Accent3 9" xfId="32716" hidden="1"/>
    <cellStyle name="40% - Accent3 9" xfId="32792" hidden="1"/>
    <cellStyle name="40% - Accent3 9" xfId="32870" hidden="1"/>
    <cellStyle name="40% - Accent3 9" xfId="32923" hidden="1"/>
    <cellStyle name="40% - Accent3 9" xfId="32560" hidden="1"/>
    <cellStyle name="40% - Accent3 9" xfId="32003" hidden="1"/>
    <cellStyle name="40% - Accent3 9" xfId="33248" hidden="1"/>
    <cellStyle name="40% - Accent3 9" xfId="33324" hidden="1"/>
    <cellStyle name="40% - Accent3 9" xfId="33402" hidden="1"/>
    <cellStyle name="40% - Accent3 9" xfId="33585" hidden="1"/>
    <cellStyle name="40% - Accent3 9" xfId="33661" hidden="1"/>
    <cellStyle name="40% - Accent3 9" xfId="33739" hidden="1"/>
    <cellStyle name="40% - Accent3 9" xfId="33922" hidden="1"/>
    <cellStyle name="40% - Accent3 9" xfId="33998" hidden="1"/>
    <cellStyle name="40% - Accent4" xfId="34" builtinId="43" hidden="1" customBuiltin="1"/>
    <cellStyle name="40% - Accent4" xfId="82" builtinId="43" hidden="1" customBuiltin="1"/>
    <cellStyle name="40% - Accent4" xfId="117" builtinId="43" hidden="1" customBuiltin="1"/>
    <cellStyle name="40% - Accent4" xfId="160"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5770" builtinId="43" hidden="1" customBuiltin="1"/>
    <cellStyle name="40% - Accent4" xfId="6437" builtinId="43" hidden="1" customBuiltin="1"/>
    <cellStyle name="40% - Accent4" xfId="14234" builtinId="43" hidden="1" customBuiltin="1"/>
    <cellStyle name="40% - Accent4" xfId="5673" builtinId="43" hidden="1" customBuiltin="1"/>
    <cellStyle name="40% - Accent4 10" xfId="537" hidden="1"/>
    <cellStyle name="40% - Accent4 10" xfId="861" hidden="1"/>
    <cellStyle name="40% - Accent4 10" xfId="1182" hidden="1"/>
    <cellStyle name="40% - Accent4 10" xfId="1524" hidden="1"/>
    <cellStyle name="40% - Accent4 10" xfId="6751" hidden="1"/>
    <cellStyle name="40% - Accent4 10" xfId="7073" hidden="1"/>
    <cellStyle name="40% - Accent4 10" xfId="7419" hidden="1"/>
    <cellStyle name="40% - Accent4 10" xfId="8267" hidden="1"/>
    <cellStyle name="40% - Accent4 10" xfId="4536" hidden="1"/>
    <cellStyle name="40% - Accent4 10" xfId="4152" hidden="1"/>
    <cellStyle name="40% - Accent4 10" xfId="13190" hidden="1"/>
    <cellStyle name="40% - Accent4 10" xfId="13511" hidden="1"/>
    <cellStyle name="40% - Accent4 10" xfId="13853" hidden="1"/>
    <cellStyle name="40% - Accent4 10" xfId="14572" hidden="1"/>
    <cellStyle name="40% - Accent4 10" xfId="5029" hidden="1"/>
    <cellStyle name="40% - Accent4 10" xfId="5024" hidden="1"/>
    <cellStyle name="40% - Accent4 10" xfId="19272" hidden="1"/>
    <cellStyle name="40% - Accent4 10" xfId="19594" hidden="1"/>
    <cellStyle name="40% - Accent4 10" xfId="19936" hidden="1"/>
    <cellStyle name="40% - Accent4 10" xfId="22525" hidden="1"/>
    <cellStyle name="40% - Accent4 10" xfId="22847" hidden="1"/>
    <cellStyle name="40% - Accent4 10" xfId="23189" hidden="1"/>
    <cellStyle name="40% - Accent4 10" xfId="25692" hidden="1"/>
    <cellStyle name="40% - Accent4 10" xfId="26013" hidden="1"/>
    <cellStyle name="40% - Accent4 10" xfId="28531" hidden="1"/>
    <cellStyle name="40% - Accent4 10" xfId="28605" hidden="1"/>
    <cellStyle name="40% - Accent4 10" xfId="28681" hidden="1"/>
    <cellStyle name="40% - Accent4 10" xfId="28759" hidden="1"/>
    <cellStyle name="40% - Accent4 10" xfId="29344" hidden="1"/>
    <cellStyle name="40% - Accent4 10" xfId="29420" hidden="1"/>
    <cellStyle name="40% - Accent4 10" xfId="29499" hidden="1"/>
    <cellStyle name="40% - Accent4 10" xfId="29590" hidden="1"/>
    <cellStyle name="40% - Accent4 10" xfId="29051" hidden="1"/>
    <cellStyle name="40% - Accent4 10" xfId="29016" hidden="1"/>
    <cellStyle name="40% - Accent4 10" xfId="29939" hidden="1"/>
    <cellStyle name="40% - Accent4 10" xfId="30015" hidden="1"/>
    <cellStyle name="40% - Accent4 10" xfId="30093" hidden="1"/>
    <cellStyle name="40% - Accent4 10" xfId="30168" hidden="1"/>
    <cellStyle name="40% - Accent4 10" xfId="29118" hidden="1"/>
    <cellStyle name="40% - Accent4 10" xfId="29117" hidden="1"/>
    <cellStyle name="40% - Accent4 10" xfId="30471" hidden="1"/>
    <cellStyle name="40% - Accent4 10" xfId="30547" hidden="1"/>
    <cellStyle name="40% - Accent4 10" xfId="30625" hidden="1"/>
    <cellStyle name="40% - Accent4 10" xfId="30808" hidden="1"/>
    <cellStyle name="40% - Accent4 10" xfId="30884" hidden="1"/>
    <cellStyle name="40% - Accent4 10" xfId="30962" hidden="1"/>
    <cellStyle name="40% - Accent4 10" xfId="31145" hidden="1"/>
    <cellStyle name="40% - Accent4 10" xfId="31221" hidden="1"/>
    <cellStyle name="40% - Accent4 10" xfId="31323" hidden="1"/>
    <cellStyle name="40% - Accent4 10" xfId="31397" hidden="1"/>
    <cellStyle name="40% - Accent4 10" xfId="31473" hidden="1"/>
    <cellStyle name="40% - Accent4 10" xfId="31551" hidden="1"/>
    <cellStyle name="40% - Accent4 10" xfId="32136" hidden="1"/>
    <cellStyle name="40% - Accent4 10" xfId="32212" hidden="1"/>
    <cellStyle name="40% - Accent4 10" xfId="32291" hidden="1"/>
    <cellStyle name="40% - Accent4 10" xfId="32382" hidden="1"/>
    <cellStyle name="40% - Accent4 10" xfId="31843" hidden="1"/>
    <cellStyle name="40% - Accent4 10" xfId="31808" hidden="1"/>
    <cellStyle name="40% - Accent4 10" xfId="32731" hidden="1"/>
    <cellStyle name="40% - Accent4 10" xfId="32807" hidden="1"/>
    <cellStyle name="40% - Accent4 10" xfId="32885" hidden="1"/>
    <cellStyle name="40% - Accent4 10" xfId="32960" hidden="1"/>
    <cellStyle name="40% - Accent4 10" xfId="31910" hidden="1"/>
    <cellStyle name="40% - Accent4 10" xfId="31909" hidden="1"/>
    <cellStyle name="40% - Accent4 10" xfId="33263" hidden="1"/>
    <cellStyle name="40% - Accent4 10" xfId="33339" hidden="1"/>
    <cellStyle name="40% - Accent4 10" xfId="33417" hidden="1"/>
    <cellStyle name="40% - Accent4 10" xfId="33600" hidden="1"/>
    <cellStyle name="40% - Accent4 10" xfId="33676" hidden="1"/>
    <cellStyle name="40% - Accent4 10" xfId="33754" hidden="1"/>
    <cellStyle name="40% - Accent4 10" xfId="33937" hidden="1"/>
    <cellStyle name="40% - Accent4 10" xfId="34013" hidden="1"/>
    <cellStyle name="40% - Accent4 11" xfId="573" hidden="1"/>
    <cellStyle name="40% - Accent4 11" xfId="897" hidden="1"/>
    <cellStyle name="40% - Accent4 11" xfId="1218" hidden="1"/>
    <cellStyle name="40% - Accent4 11" xfId="1560" hidden="1"/>
    <cellStyle name="40% - Accent4 11" xfId="6787" hidden="1"/>
    <cellStyle name="40% - Accent4 11" xfId="7109" hidden="1"/>
    <cellStyle name="40% - Accent4 11" xfId="7455" hidden="1"/>
    <cellStyle name="40% - Accent4 11" xfId="7630" hidden="1"/>
    <cellStyle name="40% - Accent4 11" xfId="5926" hidden="1"/>
    <cellStyle name="40% - Accent4 11" xfId="5557" hidden="1"/>
    <cellStyle name="40% - Accent4 11" xfId="13226" hidden="1"/>
    <cellStyle name="40% - Accent4 11" xfId="13547" hidden="1"/>
    <cellStyle name="40% - Accent4 11" xfId="13889" hidden="1"/>
    <cellStyle name="40% - Accent4 11" xfId="14039" hidden="1"/>
    <cellStyle name="40% - Accent4 11" xfId="7823" hidden="1"/>
    <cellStyle name="40% - Accent4 11" xfId="4149" hidden="1"/>
    <cellStyle name="40% - Accent4 11" xfId="19309" hidden="1"/>
    <cellStyle name="40% - Accent4 11" xfId="19630" hidden="1"/>
    <cellStyle name="40% - Accent4 11" xfId="19972" hidden="1"/>
    <cellStyle name="40% - Accent4 11" xfId="22562" hidden="1"/>
    <cellStyle name="40% - Accent4 11" xfId="22883" hidden="1"/>
    <cellStyle name="40% - Accent4 11" xfId="23225" hidden="1"/>
    <cellStyle name="40% - Accent4 11" xfId="25728" hidden="1"/>
    <cellStyle name="40% - Accent4 11" xfId="26049" hidden="1"/>
    <cellStyle name="40% - Accent4 11" xfId="28544" hidden="1"/>
    <cellStyle name="40% - Accent4 11" xfId="28618" hidden="1"/>
    <cellStyle name="40% - Accent4 11" xfId="28694" hidden="1"/>
    <cellStyle name="40% - Accent4 11" xfId="28772" hidden="1"/>
    <cellStyle name="40% - Accent4 11" xfId="29357" hidden="1"/>
    <cellStyle name="40% - Accent4 11" xfId="29433" hidden="1"/>
    <cellStyle name="40% - Accent4 11" xfId="29512" hidden="1"/>
    <cellStyle name="40% - Accent4 11" xfId="29536" hidden="1"/>
    <cellStyle name="40% - Accent4 11" xfId="29227" hidden="1"/>
    <cellStyle name="40% - Accent4 11" xfId="29188" hidden="1"/>
    <cellStyle name="40% - Accent4 11" xfId="29952" hidden="1"/>
    <cellStyle name="40% - Accent4 11" xfId="30028" hidden="1"/>
    <cellStyle name="40% - Accent4 11" xfId="30106" hidden="1"/>
    <cellStyle name="40% - Accent4 11" xfId="30127" hidden="1"/>
    <cellStyle name="40% - Accent4 11" xfId="29560" hidden="1"/>
    <cellStyle name="40% - Accent4 11" xfId="29013" hidden="1"/>
    <cellStyle name="40% - Accent4 11" xfId="30484" hidden="1"/>
    <cellStyle name="40% - Accent4 11" xfId="30560" hidden="1"/>
    <cellStyle name="40% - Accent4 11" xfId="30638" hidden="1"/>
    <cellStyle name="40% - Accent4 11" xfId="30821" hidden="1"/>
    <cellStyle name="40% - Accent4 11" xfId="30897" hidden="1"/>
    <cellStyle name="40% - Accent4 11" xfId="30975" hidden="1"/>
    <cellStyle name="40% - Accent4 11" xfId="31158" hidden="1"/>
    <cellStyle name="40% - Accent4 11" xfId="31234" hidden="1"/>
    <cellStyle name="40% - Accent4 11" xfId="31336" hidden="1"/>
    <cellStyle name="40% - Accent4 11" xfId="31410" hidden="1"/>
    <cellStyle name="40% - Accent4 11" xfId="31486" hidden="1"/>
    <cellStyle name="40% - Accent4 11" xfId="31564" hidden="1"/>
    <cellStyle name="40% - Accent4 11" xfId="32149" hidden="1"/>
    <cellStyle name="40% - Accent4 11" xfId="32225" hidden="1"/>
    <cellStyle name="40% - Accent4 11" xfId="32304" hidden="1"/>
    <cellStyle name="40% - Accent4 11" xfId="32328" hidden="1"/>
    <cellStyle name="40% - Accent4 11" xfId="32019" hidden="1"/>
    <cellStyle name="40% - Accent4 11" xfId="31980" hidden="1"/>
    <cellStyle name="40% - Accent4 11" xfId="32744" hidden="1"/>
    <cellStyle name="40% - Accent4 11" xfId="32820" hidden="1"/>
    <cellStyle name="40% - Accent4 11" xfId="32898" hidden="1"/>
    <cellStyle name="40% - Accent4 11" xfId="32919" hidden="1"/>
    <cellStyle name="40% - Accent4 11" xfId="32352" hidden="1"/>
    <cellStyle name="40% - Accent4 11" xfId="31805" hidden="1"/>
    <cellStyle name="40% - Accent4 11" xfId="33276" hidden="1"/>
    <cellStyle name="40% - Accent4 11" xfId="33352" hidden="1"/>
    <cellStyle name="40% - Accent4 11" xfId="33430" hidden="1"/>
    <cellStyle name="40% - Accent4 11" xfId="33613" hidden="1"/>
    <cellStyle name="40% - Accent4 11" xfId="33689" hidden="1"/>
    <cellStyle name="40% - Accent4 11" xfId="33767" hidden="1"/>
    <cellStyle name="40% - Accent4 11" xfId="33950" hidden="1"/>
    <cellStyle name="40% - Accent4 11" xfId="34026" hidden="1"/>
    <cellStyle name="40% - Accent4 12" xfId="607" hidden="1"/>
    <cellStyle name="40% - Accent4 12" xfId="932" hidden="1"/>
    <cellStyle name="40% - Accent4 12" xfId="1252" hidden="1"/>
    <cellStyle name="40% - Accent4 12" xfId="1594" hidden="1"/>
    <cellStyle name="40% - Accent4 12" xfId="6822" hidden="1"/>
    <cellStyle name="40% - Accent4 12" xfId="7143" hidden="1"/>
    <cellStyle name="40% - Accent4 12" xfId="7489" hidden="1"/>
    <cellStyle name="40% - Accent4 12" xfId="8390" hidden="1"/>
    <cellStyle name="40% - Accent4 12" xfId="5996" hidden="1"/>
    <cellStyle name="40% - Accent4 12" xfId="6183" hidden="1"/>
    <cellStyle name="40% - Accent4 12" xfId="13261" hidden="1"/>
    <cellStyle name="40% - Accent4 12" xfId="13581" hidden="1"/>
    <cellStyle name="40% - Accent4 12" xfId="13923" hidden="1"/>
    <cellStyle name="40% - Accent4 12" xfId="14681" hidden="1"/>
    <cellStyle name="40% - Accent4 12" xfId="12277" hidden="1"/>
    <cellStyle name="40% - Accent4 12" xfId="6330" hidden="1"/>
    <cellStyle name="40% - Accent4 12" xfId="19344" hidden="1"/>
    <cellStyle name="40% - Accent4 12" xfId="19664" hidden="1"/>
    <cellStyle name="40% - Accent4 12" xfId="20006" hidden="1"/>
    <cellStyle name="40% - Accent4 12" xfId="22597" hidden="1"/>
    <cellStyle name="40% - Accent4 12" xfId="22917" hidden="1"/>
    <cellStyle name="40% - Accent4 12" xfId="23259" hidden="1"/>
    <cellStyle name="40% - Accent4 12" xfId="25763" hidden="1"/>
    <cellStyle name="40% - Accent4 12" xfId="26083" hidden="1"/>
    <cellStyle name="40% - Accent4 12" xfId="28557" hidden="1"/>
    <cellStyle name="40% - Accent4 12" xfId="28632" hidden="1"/>
    <cellStyle name="40% - Accent4 12" xfId="28707" hidden="1"/>
    <cellStyle name="40% - Accent4 12" xfId="28785" hidden="1"/>
    <cellStyle name="40% - Accent4 12" xfId="29371" hidden="1"/>
    <cellStyle name="40% - Accent4 12" xfId="29446" hidden="1"/>
    <cellStyle name="40% - Accent4 12" xfId="29525" hidden="1"/>
    <cellStyle name="40% - Accent4 12" xfId="29600" hidden="1"/>
    <cellStyle name="40% - Accent4 12" xfId="29240" hidden="1"/>
    <cellStyle name="40% - Accent4 12" xfId="29262" hidden="1"/>
    <cellStyle name="40% - Accent4 12" xfId="29966" hidden="1"/>
    <cellStyle name="40% - Accent4 12" xfId="30041" hidden="1"/>
    <cellStyle name="40% - Accent4 12" xfId="30119" hidden="1"/>
    <cellStyle name="40% - Accent4 12" xfId="30173" hidden="1"/>
    <cellStyle name="40% - Accent4 12" xfId="29901" hidden="1"/>
    <cellStyle name="40% - Accent4 12" xfId="29290" hidden="1"/>
    <cellStyle name="40% - Accent4 12" xfId="30498" hidden="1"/>
    <cellStyle name="40% - Accent4 12" xfId="30573" hidden="1"/>
    <cellStyle name="40% - Accent4 12" xfId="30651" hidden="1"/>
    <cellStyle name="40% - Accent4 12" xfId="30835" hidden="1"/>
    <cellStyle name="40% - Accent4 12" xfId="30910" hidden="1"/>
    <cellStyle name="40% - Accent4 12" xfId="30988" hidden="1"/>
    <cellStyle name="40% - Accent4 12" xfId="31172" hidden="1"/>
    <cellStyle name="40% - Accent4 12" xfId="31247" hidden="1"/>
    <cellStyle name="40% - Accent4 12" xfId="31349" hidden="1"/>
    <cellStyle name="40% - Accent4 12" xfId="31424" hidden="1"/>
    <cellStyle name="40% - Accent4 12" xfId="31499" hidden="1"/>
    <cellStyle name="40% - Accent4 12" xfId="31577" hidden="1"/>
    <cellStyle name="40% - Accent4 12" xfId="32163" hidden="1"/>
    <cellStyle name="40% - Accent4 12" xfId="32238" hidden="1"/>
    <cellStyle name="40% - Accent4 12" xfId="32317" hidden="1"/>
    <cellStyle name="40% - Accent4 12" xfId="32392" hidden="1"/>
    <cellStyle name="40% - Accent4 12" xfId="32032" hidden="1"/>
    <cellStyle name="40% - Accent4 12" xfId="32054" hidden="1"/>
    <cellStyle name="40% - Accent4 12" xfId="32758" hidden="1"/>
    <cellStyle name="40% - Accent4 12" xfId="32833" hidden="1"/>
    <cellStyle name="40% - Accent4 12" xfId="32911" hidden="1"/>
    <cellStyle name="40% - Accent4 12" xfId="32965" hidden="1"/>
    <cellStyle name="40% - Accent4 12" xfId="32693" hidden="1"/>
    <cellStyle name="40% - Accent4 12" xfId="32082" hidden="1"/>
    <cellStyle name="40% - Accent4 12" xfId="33290" hidden="1"/>
    <cellStyle name="40% - Accent4 12" xfId="33365" hidden="1"/>
    <cellStyle name="40% - Accent4 12" xfId="33443" hidden="1"/>
    <cellStyle name="40% - Accent4 12" xfId="33627" hidden="1"/>
    <cellStyle name="40% - Accent4 12" xfId="33702" hidden="1"/>
    <cellStyle name="40% - Accent4 12" xfId="33780" hidden="1"/>
    <cellStyle name="40% - Accent4 12" xfId="33964" hidden="1"/>
    <cellStyle name="40% - Accent4 12" xfId="34039" hidden="1"/>
    <cellStyle name="40% - Accent4 13" xfId="1629" hidden="1"/>
    <cellStyle name="40% - Accent4 13" xfId="2895" hidden="1"/>
    <cellStyle name="40% - Accent4 13" xfId="9521" hidden="1"/>
    <cellStyle name="40% - Accent4 13" xfId="12034" hidden="1"/>
    <cellStyle name="40% - Accent4 13" xfId="15772" hidden="1"/>
    <cellStyle name="40% - Accent4 13" xfId="18140" hidden="1"/>
    <cellStyle name="40% - Accent4 13" xfId="21409" hidden="1"/>
    <cellStyle name="40% - Accent4 13" xfId="24593" hidden="1"/>
    <cellStyle name="40% - Accent4 13" xfId="28798" hidden="1"/>
    <cellStyle name="40% - Accent4 13" xfId="28913" hidden="1"/>
    <cellStyle name="40% - Accent4 13" xfId="29636" hidden="1"/>
    <cellStyle name="40% - Accent4 13" xfId="29809" hidden="1"/>
    <cellStyle name="40% - Accent4 13" xfId="30202" hidden="1"/>
    <cellStyle name="40% - Accent4 13" xfId="30350" hidden="1"/>
    <cellStyle name="40% - Accent4 13" xfId="30688" hidden="1"/>
    <cellStyle name="40% - Accent4 13" xfId="31025" hidden="1"/>
    <cellStyle name="40% - Accent4 13" xfId="31590" hidden="1"/>
    <cellStyle name="40% - Accent4 13" xfId="31705" hidden="1"/>
    <cellStyle name="40% - Accent4 13" xfId="32428" hidden="1"/>
    <cellStyle name="40% - Accent4 13" xfId="32601" hidden="1"/>
    <cellStyle name="40% - Accent4 13" xfId="32994" hidden="1"/>
    <cellStyle name="40% - Accent4 13" xfId="33142" hidden="1"/>
    <cellStyle name="40% - Accent4 13" xfId="33480" hidden="1"/>
    <cellStyle name="40% - Accent4 13" xfId="33817" hidden="1"/>
    <cellStyle name="40% - Accent4 3 2 3 2" xfId="1719" hidden="1"/>
    <cellStyle name="40% - Accent4 3 2 3 2" xfId="2985" hidden="1"/>
    <cellStyle name="40% - Accent4 3 2 3 2" xfId="9611" hidden="1"/>
    <cellStyle name="40% - Accent4 3 2 3 2" xfId="12124" hidden="1"/>
    <cellStyle name="40% - Accent4 3 2 3 2" xfId="15862" hidden="1"/>
    <cellStyle name="40% - Accent4 3 2 3 2" xfId="18230" hidden="1"/>
    <cellStyle name="40% - Accent4 3 2 3 2" xfId="21499" hidden="1"/>
    <cellStyle name="40% - Accent4 3 2 3 2" xfId="24683" hidden="1"/>
    <cellStyle name="40% - Accent4 3 2 3 2" xfId="28883" hidden="1"/>
    <cellStyle name="40% - Accent4 3 2 3 2" xfId="28998" hidden="1"/>
    <cellStyle name="40% - Accent4 3 2 3 2" xfId="29721" hidden="1"/>
    <cellStyle name="40% - Accent4 3 2 3 2" xfId="29894" hidden="1"/>
    <cellStyle name="40% - Accent4 3 2 3 2" xfId="30287" hidden="1"/>
    <cellStyle name="40% - Accent4 3 2 3 2" xfId="30435" hidden="1"/>
    <cellStyle name="40% - Accent4 3 2 3 2" xfId="30773" hidden="1"/>
    <cellStyle name="40% - Accent4 3 2 3 2" xfId="31110" hidden="1"/>
    <cellStyle name="40% - Accent4 3 2 3 2" xfId="31675" hidden="1"/>
    <cellStyle name="40% - Accent4 3 2 3 2" xfId="31790" hidden="1"/>
    <cellStyle name="40% - Accent4 3 2 3 2" xfId="32513" hidden="1"/>
    <cellStyle name="40% - Accent4 3 2 3 2" xfId="32686" hidden="1"/>
    <cellStyle name="40% - Accent4 3 2 3 2" xfId="33079" hidden="1"/>
    <cellStyle name="40% - Accent4 3 2 3 2" xfId="33227" hidden="1"/>
    <cellStyle name="40% - Accent4 3 2 3 2" xfId="33565" hidden="1"/>
    <cellStyle name="40% - Accent4 3 2 3 2" xfId="33902" hidden="1"/>
    <cellStyle name="40% - Accent4 3 2 4 2" xfId="1688" hidden="1"/>
    <cellStyle name="40% - Accent4 3 2 4 2" xfId="2954" hidden="1"/>
    <cellStyle name="40% - Accent4 3 2 4 2" xfId="9580" hidden="1"/>
    <cellStyle name="40% - Accent4 3 2 4 2" xfId="12093" hidden="1"/>
    <cellStyle name="40% - Accent4 3 2 4 2" xfId="15831" hidden="1"/>
    <cellStyle name="40% - Accent4 3 2 4 2" xfId="18199" hidden="1"/>
    <cellStyle name="40% - Accent4 3 2 4 2" xfId="21468" hidden="1"/>
    <cellStyle name="40% - Accent4 3 2 4 2" xfId="24652" hidden="1"/>
    <cellStyle name="40% - Accent4 3 2 4 2" xfId="28852" hidden="1"/>
    <cellStyle name="40% - Accent4 3 2 4 2" xfId="28967" hidden="1"/>
    <cellStyle name="40% - Accent4 3 2 4 2" xfId="29690" hidden="1"/>
    <cellStyle name="40% - Accent4 3 2 4 2" xfId="29863" hidden="1"/>
    <cellStyle name="40% - Accent4 3 2 4 2" xfId="30256" hidden="1"/>
    <cellStyle name="40% - Accent4 3 2 4 2" xfId="30404" hidden="1"/>
    <cellStyle name="40% - Accent4 3 2 4 2" xfId="30742" hidden="1"/>
    <cellStyle name="40% - Accent4 3 2 4 2" xfId="31079" hidden="1"/>
    <cellStyle name="40% - Accent4 3 2 4 2" xfId="31644" hidden="1"/>
    <cellStyle name="40% - Accent4 3 2 4 2" xfId="31759" hidden="1"/>
    <cellStyle name="40% - Accent4 3 2 4 2" xfId="32482" hidden="1"/>
    <cellStyle name="40% - Accent4 3 2 4 2" xfId="32655" hidden="1"/>
    <cellStyle name="40% - Accent4 3 2 4 2" xfId="33048" hidden="1"/>
    <cellStyle name="40% - Accent4 3 2 4 2" xfId="33196" hidden="1"/>
    <cellStyle name="40% - Accent4 3 2 4 2" xfId="33534" hidden="1"/>
    <cellStyle name="40% - Accent4 3 2 4 2" xfId="33871" hidden="1"/>
    <cellStyle name="40% - Accent4 3 3 3 2" xfId="1687" hidden="1"/>
    <cellStyle name="40% - Accent4 3 3 3 2" xfId="2953" hidden="1"/>
    <cellStyle name="40% - Accent4 3 3 3 2" xfId="9579" hidden="1"/>
    <cellStyle name="40% - Accent4 3 3 3 2" xfId="12092" hidden="1"/>
    <cellStyle name="40% - Accent4 3 3 3 2" xfId="15830" hidden="1"/>
    <cellStyle name="40% - Accent4 3 3 3 2" xfId="18198" hidden="1"/>
    <cellStyle name="40% - Accent4 3 3 3 2" xfId="21467" hidden="1"/>
    <cellStyle name="40% - Accent4 3 3 3 2" xfId="24651" hidden="1"/>
    <cellStyle name="40% - Accent4 3 3 3 2" xfId="28851" hidden="1"/>
    <cellStyle name="40% - Accent4 3 3 3 2" xfId="28966" hidden="1"/>
    <cellStyle name="40% - Accent4 3 3 3 2" xfId="29689" hidden="1"/>
    <cellStyle name="40% - Accent4 3 3 3 2" xfId="29862" hidden="1"/>
    <cellStyle name="40% - Accent4 3 3 3 2" xfId="30255" hidden="1"/>
    <cellStyle name="40% - Accent4 3 3 3 2" xfId="30403" hidden="1"/>
    <cellStyle name="40% - Accent4 3 3 3 2" xfId="30741" hidden="1"/>
    <cellStyle name="40% - Accent4 3 3 3 2" xfId="31078" hidden="1"/>
    <cellStyle name="40% - Accent4 3 3 3 2" xfId="31643" hidden="1"/>
    <cellStyle name="40% - Accent4 3 3 3 2" xfId="31758" hidden="1"/>
    <cellStyle name="40% - Accent4 3 3 3 2" xfId="32481" hidden="1"/>
    <cellStyle name="40% - Accent4 3 3 3 2" xfId="32654" hidden="1"/>
    <cellStyle name="40% - Accent4 3 3 3 2" xfId="33047" hidden="1"/>
    <cellStyle name="40% - Accent4 3 3 3 2" xfId="33195" hidden="1"/>
    <cellStyle name="40% - Accent4 3 3 3 2" xfId="33533" hidden="1"/>
    <cellStyle name="40% - Accent4 3 3 3 2" xfId="33870" hidden="1"/>
    <cellStyle name="40% - Accent4 4 2 3 2" xfId="1720" hidden="1"/>
    <cellStyle name="40% - Accent4 4 2 3 2" xfId="2986" hidden="1"/>
    <cellStyle name="40% - Accent4 4 2 3 2" xfId="9612" hidden="1"/>
    <cellStyle name="40% - Accent4 4 2 3 2" xfId="12125" hidden="1"/>
    <cellStyle name="40% - Accent4 4 2 3 2" xfId="15863" hidden="1"/>
    <cellStyle name="40% - Accent4 4 2 3 2" xfId="18231" hidden="1"/>
    <cellStyle name="40% - Accent4 4 2 3 2" xfId="21500" hidden="1"/>
    <cellStyle name="40% - Accent4 4 2 3 2" xfId="24684" hidden="1"/>
    <cellStyle name="40% - Accent4 4 2 3 2" xfId="28884" hidden="1"/>
    <cellStyle name="40% - Accent4 4 2 3 2" xfId="28999" hidden="1"/>
    <cellStyle name="40% - Accent4 4 2 3 2" xfId="29722" hidden="1"/>
    <cellStyle name="40% - Accent4 4 2 3 2" xfId="29895" hidden="1"/>
    <cellStyle name="40% - Accent4 4 2 3 2" xfId="30288" hidden="1"/>
    <cellStyle name="40% - Accent4 4 2 3 2" xfId="30436" hidden="1"/>
    <cellStyle name="40% - Accent4 4 2 3 2" xfId="30774" hidden="1"/>
    <cellStyle name="40% - Accent4 4 2 3 2" xfId="31111" hidden="1"/>
    <cellStyle name="40% - Accent4 4 2 3 2" xfId="31676" hidden="1"/>
    <cellStyle name="40% - Accent4 4 2 3 2" xfId="31791" hidden="1"/>
    <cellStyle name="40% - Accent4 4 2 3 2" xfId="32514" hidden="1"/>
    <cellStyle name="40% - Accent4 4 2 3 2" xfId="32687" hidden="1"/>
    <cellStyle name="40% - Accent4 4 2 3 2" xfId="33080" hidden="1"/>
    <cellStyle name="40% - Accent4 4 2 3 2" xfId="33228" hidden="1"/>
    <cellStyle name="40% - Accent4 4 2 3 2" xfId="33566" hidden="1"/>
    <cellStyle name="40% - Accent4 4 2 3 2" xfId="33903" hidden="1"/>
    <cellStyle name="40% - Accent4 4 2 4 2" xfId="1690" hidden="1"/>
    <cellStyle name="40% - Accent4 4 2 4 2" xfId="2956" hidden="1"/>
    <cellStyle name="40% - Accent4 4 2 4 2" xfId="9582" hidden="1"/>
    <cellStyle name="40% - Accent4 4 2 4 2" xfId="12095" hidden="1"/>
    <cellStyle name="40% - Accent4 4 2 4 2" xfId="15833" hidden="1"/>
    <cellStyle name="40% - Accent4 4 2 4 2" xfId="18201" hidden="1"/>
    <cellStyle name="40% - Accent4 4 2 4 2" xfId="21470" hidden="1"/>
    <cellStyle name="40% - Accent4 4 2 4 2" xfId="24654" hidden="1"/>
    <cellStyle name="40% - Accent4 4 2 4 2" xfId="28854" hidden="1"/>
    <cellStyle name="40% - Accent4 4 2 4 2" xfId="28969" hidden="1"/>
    <cellStyle name="40% - Accent4 4 2 4 2" xfId="29692" hidden="1"/>
    <cellStyle name="40% - Accent4 4 2 4 2" xfId="29865" hidden="1"/>
    <cellStyle name="40% - Accent4 4 2 4 2" xfId="30258" hidden="1"/>
    <cellStyle name="40% - Accent4 4 2 4 2" xfId="30406" hidden="1"/>
    <cellStyle name="40% - Accent4 4 2 4 2" xfId="30744" hidden="1"/>
    <cellStyle name="40% - Accent4 4 2 4 2" xfId="31081" hidden="1"/>
    <cellStyle name="40% - Accent4 4 2 4 2" xfId="31646" hidden="1"/>
    <cellStyle name="40% - Accent4 4 2 4 2" xfId="31761" hidden="1"/>
    <cellStyle name="40% - Accent4 4 2 4 2" xfId="32484" hidden="1"/>
    <cellStyle name="40% - Accent4 4 2 4 2" xfId="32657" hidden="1"/>
    <cellStyle name="40% - Accent4 4 2 4 2" xfId="33050" hidden="1"/>
    <cellStyle name="40% - Accent4 4 2 4 2" xfId="33198" hidden="1"/>
    <cellStyle name="40% - Accent4 4 2 4 2" xfId="33536" hidden="1"/>
    <cellStyle name="40% - Accent4 4 2 4 2" xfId="33873" hidden="1"/>
    <cellStyle name="40% - Accent4 4 3 3 2" xfId="1689" hidden="1"/>
    <cellStyle name="40% - Accent4 4 3 3 2" xfId="2955" hidden="1"/>
    <cellStyle name="40% - Accent4 4 3 3 2" xfId="9581" hidden="1"/>
    <cellStyle name="40% - Accent4 4 3 3 2" xfId="12094" hidden="1"/>
    <cellStyle name="40% - Accent4 4 3 3 2" xfId="15832" hidden="1"/>
    <cellStyle name="40% - Accent4 4 3 3 2" xfId="18200" hidden="1"/>
    <cellStyle name="40% - Accent4 4 3 3 2" xfId="21469" hidden="1"/>
    <cellStyle name="40% - Accent4 4 3 3 2" xfId="24653" hidden="1"/>
    <cellStyle name="40% - Accent4 4 3 3 2" xfId="28853" hidden="1"/>
    <cellStyle name="40% - Accent4 4 3 3 2" xfId="28968" hidden="1"/>
    <cellStyle name="40% - Accent4 4 3 3 2" xfId="29691" hidden="1"/>
    <cellStyle name="40% - Accent4 4 3 3 2" xfId="29864" hidden="1"/>
    <cellStyle name="40% - Accent4 4 3 3 2" xfId="30257" hidden="1"/>
    <cellStyle name="40% - Accent4 4 3 3 2" xfId="30405" hidden="1"/>
    <cellStyle name="40% - Accent4 4 3 3 2" xfId="30743" hidden="1"/>
    <cellStyle name="40% - Accent4 4 3 3 2" xfId="31080" hidden="1"/>
    <cellStyle name="40% - Accent4 4 3 3 2" xfId="31645" hidden="1"/>
    <cellStyle name="40% - Accent4 4 3 3 2" xfId="31760" hidden="1"/>
    <cellStyle name="40% - Accent4 4 3 3 2" xfId="32483" hidden="1"/>
    <cellStyle name="40% - Accent4 4 3 3 2" xfId="32656" hidden="1"/>
    <cellStyle name="40% - Accent4 4 3 3 2" xfId="33049" hidden="1"/>
    <cellStyle name="40% - Accent4 4 3 3 2" xfId="33197" hidden="1"/>
    <cellStyle name="40% - Accent4 4 3 3 2" xfId="33535" hidden="1"/>
    <cellStyle name="40% - Accent4 4 3 3 2" xfId="33872" hidden="1"/>
    <cellStyle name="40% - Accent4 5 2" xfId="1648" hidden="1"/>
    <cellStyle name="40% - Accent4 5 2" xfId="2914" hidden="1"/>
    <cellStyle name="40% - Accent4 5 2" xfId="9540" hidden="1"/>
    <cellStyle name="40% - Accent4 5 2" xfId="12053" hidden="1"/>
    <cellStyle name="40% - Accent4 5 2" xfId="15791" hidden="1"/>
    <cellStyle name="40% - Accent4 5 2" xfId="18159" hidden="1"/>
    <cellStyle name="40% - Accent4 5 2" xfId="21428" hidden="1"/>
    <cellStyle name="40% - Accent4 5 2" xfId="24612" hidden="1"/>
    <cellStyle name="40% - Accent4 5 2" xfId="28812" hidden="1"/>
    <cellStyle name="40% - Accent4 5 2" xfId="28927" hidden="1"/>
    <cellStyle name="40% - Accent4 5 2" xfId="29650" hidden="1"/>
    <cellStyle name="40% - Accent4 5 2" xfId="29823" hidden="1"/>
    <cellStyle name="40% - Accent4 5 2" xfId="30216" hidden="1"/>
    <cellStyle name="40% - Accent4 5 2" xfId="30364" hidden="1"/>
    <cellStyle name="40% - Accent4 5 2" xfId="30702" hidden="1"/>
    <cellStyle name="40% - Accent4 5 2" xfId="31039" hidden="1"/>
    <cellStyle name="40% - Accent4 5 2" xfId="31604" hidden="1"/>
    <cellStyle name="40% - Accent4 5 2" xfId="31719" hidden="1"/>
    <cellStyle name="40% - Accent4 5 2" xfId="32442" hidden="1"/>
    <cellStyle name="40% - Accent4 5 2" xfId="32615" hidden="1"/>
    <cellStyle name="40% - Accent4 5 2" xfId="33008" hidden="1"/>
    <cellStyle name="40% - Accent4 5 2" xfId="33156" hidden="1"/>
    <cellStyle name="40% - Accent4 5 2" xfId="33494" hidden="1"/>
    <cellStyle name="40% - Accent4 5 2" xfId="33831" hidden="1"/>
    <cellStyle name="40% - Accent4 7" xfId="420" hidden="1"/>
    <cellStyle name="40% - Accent4 7" xfId="772" hidden="1"/>
    <cellStyle name="40% - Accent4 7" xfId="1100" hidden="1"/>
    <cellStyle name="40% - Accent4 7" xfId="1442" hidden="1"/>
    <cellStyle name="40% - Accent4 7" xfId="6662" hidden="1"/>
    <cellStyle name="40% - Accent4 7" xfId="6991" hidden="1"/>
    <cellStyle name="40% - Accent4 7" xfId="7336" hidden="1"/>
    <cellStyle name="40% - Accent4 7" xfId="5411" hidden="1"/>
    <cellStyle name="40% - Accent4 7" xfId="8211" hidden="1"/>
    <cellStyle name="40% - Accent4 7" xfId="5487" hidden="1"/>
    <cellStyle name="40% - Accent4 7" xfId="4503" hidden="1"/>
    <cellStyle name="40% - Accent4 7" xfId="13429" hidden="1"/>
    <cellStyle name="40% - Accent4 7" xfId="13771" hidden="1"/>
    <cellStyle name="40% - Accent4 7" xfId="5722" hidden="1"/>
    <cellStyle name="40% - Accent4 7" xfId="14525" hidden="1"/>
    <cellStyle name="40% - Accent4 7" xfId="10729" hidden="1"/>
    <cellStyle name="40% - Accent4 7" xfId="4913" hidden="1"/>
    <cellStyle name="40% - Accent4 7" xfId="19512" hidden="1"/>
    <cellStyle name="40% - Accent4 7" xfId="19854" hidden="1"/>
    <cellStyle name="40% - Accent4 7" xfId="14261" hidden="1"/>
    <cellStyle name="40% - Accent4 7" xfId="22765" hidden="1"/>
    <cellStyle name="40% - Accent4 7" xfId="23107" hidden="1"/>
    <cellStyle name="40% - Accent4 7" xfId="10838" hidden="1"/>
    <cellStyle name="40% - Accent4 7" xfId="25931" hidden="1"/>
    <cellStyle name="40% - Accent4 7" xfId="28489" hidden="1"/>
    <cellStyle name="40% - Accent4 7" xfId="28580" hidden="1"/>
    <cellStyle name="40% - Accent4 7" xfId="28657" hidden="1"/>
    <cellStyle name="40% - Accent4 7" xfId="28735" hidden="1"/>
    <cellStyle name="40% - Accent4 7" xfId="29319" hidden="1"/>
    <cellStyle name="40% - Accent4 7" xfId="29396" hidden="1"/>
    <cellStyle name="40% - Accent4 7" xfId="29475" hidden="1"/>
    <cellStyle name="40% - Accent4 7" xfId="29167" hidden="1"/>
    <cellStyle name="40% - Accent4 7" xfId="29584" hidden="1"/>
    <cellStyle name="40% - Accent4 7" xfId="29177" hidden="1"/>
    <cellStyle name="40% - Accent4 7" xfId="29048" hidden="1"/>
    <cellStyle name="40% - Accent4 7" xfId="29991" hidden="1"/>
    <cellStyle name="40% - Accent4 7" xfId="30069" hidden="1"/>
    <cellStyle name="40% - Accent4 7" xfId="29213" hidden="1"/>
    <cellStyle name="40% - Accent4 7" xfId="30164" hidden="1"/>
    <cellStyle name="40% - Accent4 7" xfId="29749" hidden="1"/>
    <cellStyle name="40% - Accent4 7" xfId="29098" hidden="1"/>
    <cellStyle name="40% - Accent4 7" xfId="30523" hidden="1"/>
    <cellStyle name="40% - Accent4 7" xfId="30601" hidden="1"/>
    <cellStyle name="40% - Accent4 7" xfId="30152" hidden="1"/>
    <cellStyle name="40% - Accent4 7" xfId="30860" hidden="1"/>
    <cellStyle name="40% - Accent4 7" xfId="30938" hidden="1"/>
    <cellStyle name="40% - Accent4 7" xfId="29770" hidden="1"/>
    <cellStyle name="40% - Accent4 7" xfId="31197" hidden="1"/>
    <cellStyle name="40% - Accent4 7" xfId="31281" hidden="1"/>
    <cellStyle name="40% - Accent4 7" xfId="31372" hidden="1"/>
    <cellStyle name="40% - Accent4 7" xfId="31449" hidden="1"/>
    <cellStyle name="40% - Accent4 7" xfId="31527" hidden="1"/>
    <cellStyle name="40% - Accent4 7" xfId="32111" hidden="1"/>
    <cellStyle name="40% - Accent4 7" xfId="32188" hidden="1"/>
    <cellStyle name="40% - Accent4 7" xfId="32267" hidden="1"/>
    <cellStyle name="40% - Accent4 7" xfId="31959" hidden="1"/>
    <cellStyle name="40% - Accent4 7" xfId="32376" hidden="1"/>
    <cellStyle name="40% - Accent4 7" xfId="31969" hidden="1"/>
    <cellStyle name="40% - Accent4 7" xfId="31840" hidden="1"/>
    <cellStyle name="40% - Accent4 7" xfId="32783" hidden="1"/>
    <cellStyle name="40% - Accent4 7" xfId="32861" hidden="1"/>
    <cellStyle name="40% - Accent4 7" xfId="32005" hidden="1"/>
    <cellStyle name="40% - Accent4 7" xfId="32956" hidden="1"/>
    <cellStyle name="40% - Accent4 7" xfId="32541" hidden="1"/>
    <cellStyle name="40% - Accent4 7" xfId="31890" hidden="1"/>
    <cellStyle name="40% - Accent4 7" xfId="33315" hidden="1"/>
    <cellStyle name="40% - Accent4 7" xfId="33393" hidden="1"/>
    <cellStyle name="40% - Accent4 7" xfId="32944" hidden="1"/>
    <cellStyle name="40% - Accent4 7" xfId="33652" hidden="1"/>
    <cellStyle name="40% - Accent4 7" xfId="33730" hidden="1"/>
    <cellStyle name="40% - Accent4 7" xfId="32562" hidden="1"/>
    <cellStyle name="40% - Accent4 7" xfId="33989" hidden="1"/>
    <cellStyle name="40% - Accent4 8" xfId="467" hidden="1"/>
    <cellStyle name="40% - Accent4 8" xfId="691" hidden="1"/>
    <cellStyle name="40% - Accent4 8" xfId="1026" hidden="1"/>
    <cellStyle name="40% - Accent4 8" xfId="1368" hidden="1"/>
    <cellStyle name="40% - Accent4 8" xfId="6579" hidden="1"/>
    <cellStyle name="40% - Accent4 8" xfId="6916" hidden="1"/>
    <cellStyle name="40% - Accent4 8" xfId="7261" hidden="1"/>
    <cellStyle name="40% - Accent4 8" xfId="4401" hidden="1"/>
    <cellStyle name="40% - Accent4 8" xfId="7684" hidden="1"/>
    <cellStyle name="40% - Accent4 8" xfId="6041" hidden="1"/>
    <cellStyle name="40% - Accent4 8" xfId="5232" hidden="1"/>
    <cellStyle name="40% - Accent4 8" xfId="13355" hidden="1"/>
    <cellStyle name="40% - Accent4 8" xfId="13697" hidden="1"/>
    <cellStyle name="40% - Accent4 8" xfId="4981" hidden="1"/>
    <cellStyle name="40% - Accent4 8" xfId="14078" hidden="1"/>
    <cellStyle name="40% - Accent4 8" xfId="12782" hidden="1"/>
    <cellStyle name="40% - Accent4 8" xfId="12283" hidden="1"/>
    <cellStyle name="40% - Accent4 8" xfId="19438" hidden="1"/>
    <cellStyle name="40% - Accent4 8" xfId="19780" hidden="1"/>
    <cellStyle name="40% - Accent4 8" xfId="20101" hidden="1"/>
    <cellStyle name="40% - Accent4 8" xfId="22691" hidden="1"/>
    <cellStyle name="40% - Accent4 8" xfId="23033" hidden="1"/>
    <cellStyle name="40% - Accent4 8" xfId="23325" hidden="1"/>
    <cellStyle name="40% - Accent4 8" xfId="25857" hidden="1"/>
    <cellStyle name="40% - Accent4 8" xfId="28505" hidden="1"/>
    <cellStyle name="40% - Accent4 8" xfId="28571" hidden="1"/>
    <cellStyle name="40% - Accent4 8" xfId="28649" hidden="1"/>
    <cellStyle name="40% - Accent4 8" xfId="28727" hidden="1"/>
    <cellStyle name="40% - Accent4 8" xfId="29309" hidden="1"/>
    <cellStyle name="40% - Accent4 8" xfId="29388" hidden="1"/>
    <cellStyle name="40% - Accent4 8" xfId="29467" hidden="1"/>
    <cellStyle name="40% - Accent4 8" xfId="29041" hidden="1"/>
    <cellStyle name="40% - Accent4 8" xfId="29543" hidden="1"/>
    <cellStyle name="40% - Accent4 8" xfId="29249" hidden="1"/>
    <cellStyle name="40% - Accent4 8" xfId="29139" hidden="1"/>
    <cellStyle name="40% - Accent4 8" xfId="29983" hidden="1"/>
    <cellStyle name="40% - Accent4 8" xfId="30061" hidden="1"/>
    <cellStyle name="40% - Accent4 8" xfId="29104" hidden="1"/>
    <cellStyle name="40% - Accent4 8" xfId="30132" hidden="1"/>
    <cellStyle name="40% - Accent4 8" xfId="29910" hidden="1"/>
    <cellStyle name="40% - Accent4 8" xfId="29902" hidden="1"/>
    <cellStyle name="40% - Accent4 8" xfId="30515" hidden="1"/>
    <cellStyle name="40% - Accent4 8" xfId="30593" hidden="1"/>
    <cellStyle name="40% - Accent4 8" xfId="30658" hidden="1"/>
    <cellStyle name="40% - Accent4 8" xfId="30852" hidden="1"/>
    <cellStyle name="40% - Accent4 8" xfId="30930" hidden="1"/>
    <cellStyle name="40% - Accent4 8" xfId="30995" hidden="1"/>
    <cellStyle name="40% - Accent4 8" xfId="31189" hidden="1"/>
    <cellStyle name="40% - Accent4 8" xfId="31297" hidden="1"/>
    <cellStyle name="40% - Accent4 8" xfId="31363" hidden="1"/>
    <cellStyle name="40% - Accent4 8" xfId="31441" hidden="1"/>
    <cellStyle name="40% - Accent4 8" xfId="31519" hidden="1"/>
    <cellStyle name="40% - Accent4 8" xfId="32101" hidden="1"/>
    <cellStyle name="40% - Accent4 8" xfId="32180" hidden="1"/>
    <cellStyle name="40% - Accent4 8" xfId="32259" hidden="1"/>
    <cellStyle name="40% - Accent4 8" xfId="31833" hidden="1"/>
    <cellStyle name="40% - Accent4 8" xfId="32335" hidden="1"/>
    <cellStyle name="40% - Accent4 8" xfId="32041" hidden="1"/>
    <cellStyle name="40% - Accent4 8" xfId="31931" hidden="1"/>
    <cellStyle name="40% - Accent4 8" xfId="32775" hidden="1"/>
    <cellStyle name="40% - Accent4 8" xfId="32853" hidden="1"/>
    <cellStyle name="40% - Accent4 8" xfId="31896" hidden="1"/>
    <cellStyle name="40% - Accent4 8" xfId="32924" hidden="1"/>
    <cellStyle name="40% - Accent4 8" xfId="32702" hidden="1"/>
    <cellStyle name="40% - Accent4 8" xfId="32694" hidden="1"/>
    <cellStyle name="40% - Accent4 8" xfId="33307" hidden="1"/>
    <cellStyle name="40% - Accent4 8" xfId="33385" hidden="1"/>
    <cellStyle name="40% - Accent4 8" xfId="33450" hidden="1"/>
    <cellStyle name="40% - Accent4 8" xfId="33644" hidden="1"/>
    <cellStyle name="40% - Accent4 8" xfId="33722" hidden="1"/>
    <cellStyle name="40% - Accent4 8" xfId="33787" hidden="1"/>
    <cellStyle name="40% - Accent4 8" xfId="33981" hidden="1"/>
    <cellStyle name="40% - Accent4 9" xfId="501" hidden="1"/>
    <cellStyle name="40% - Accent4 9" xfId="823" hidden="1"/>
    <cellStyle name="40% - Accent4 9" xfId="1147" hidden="1"/>
    <cellStyle name="40% - Accent4 9" xfId="1489" hidden="1"/>
    <cellStyle name="40% - Accent4 9" xfId="6713" hidden="1"/>
    <cellStyle name="40% - Accent4 9" xfId="7038" hidden="1"/>
    <cellStyle name="40% - Accent4 9" xfId="7383" hidden="1"/>
    <cellStyle name="40% - Accent4 9" xfId="7762" hidden="1"/>
    <cellStyle name="40% - Accent4 9" xfId="6216" hidden="1"/>
    <cellStyle name="40% - Accent4 9" xfId="5244" hidden="1"/>
    <cellStyle name="40% - Accent4 9" xfId="13152" hidden="1"/>
    <cellStyle name="40% - Accent4 9" xfId="13476" hidden="1"/>
    <cellStyle name="40% - Accent4 9" xfId="13818" hidden="1"/>
    <cellStyle name="40% - Accent4 9" xfId="14142" hidden="1"/>
    <cellStyle name="40% - Accent4 9" xfId="6298" hidden="1"/>
    <cellStyle name="40% - Accent4 9" xfId="5905" hidden="1"/>
    <cellStyle name="40% - Accent4 9" xfId="19233" hidden="1"/>
    <cellStyle name="40% - Accent4 9" xfId="19559" hidden="1"/>
    <cellStyle name="40% - Accent4 9" xfId="19901" hidden="1"/>
    <cellStyle name="40% - Accent4 9" xfId="22486" hidden="1"/>
    <cellStyle name="40% - Accent4 9" xfId="22812" hidden="1"/>
    <cellStyle name="40% - Accent4 9" xfId="23154" hidden="1"/>
    <cellStyle name="40% - Accent4 9" xfId="25654" hidden="1"/>
    <cellStyle name="40% - Accent4 9" xfId="25978" hidden="1"/>
    <cellStyle name="40% - Accent4 9" xfId="28518" hidden="1"/>
    <cellStyle name="40% - Accent4 9" xfId="28592" hidden="1"/>
    <cellStyle name="40% - Accent4 9" xfId="28668" hidden="1"/>
    <cellStyle name="40% - Accent4 9" xfId="28746" hidden="1"/>
    <cellStyle name="40% - Accent4 9" xfId="29331" hidden="1"/>
    <cellStyle name="40% - Accent4 9" xfId="29407" hidden="1"/>
    <cellStyle name="40% - Accent4 9" xfId="29486" hidden="1"/>
    <cellStyle name="40% - Accent4 9" xfId="29554" hidden="1"/>
    <cellStyle name="40% - Accent4 9" xfId="29271" hidden="1"/>
    <cellStyle name="40% - Accent4 9" xfId="29142" hidden="1"/>
    <cellStyle name="40% - Accent4 9" xfId="29926" hidden="1"/>
    <cellStyle name="40% - Accent4 9" xfId="30002" hidden="1"/>
    <cellStyle name="40% - Accent4 9" xfId="30080" hidden="1"/>
    <cellStyle name="40% - Accent4 9" xfId="30142" hidden="1"/>
    <cellStyle name="40% - Accent4 9" xfId="29284" hidden="1"/>
    <cellStyle name="40% - Accent4 9" xfId="29224" hidden="1"/>
    <cellStyle name="40% - Accent4 9" xfId="30458" hidden="1"/>
    <cellStyle name="40% - Accent4 9" xfId="30534" hidden="1"/>
    <cellStyle name="40% - Accent4 9" xfId="30612" hidden="1"/>
    <cellStyle name="40% - Accent4 9" xfId="30795" hidden="1"/>
    <cellStyle name="40% - Accent4 9" xfId="30871" hidden="1"/>
    <cellStyle name="40% - Accent4 9" xfId="30949" hidden="1"/>
    <cellStyle name="40% - Accent4 9" xfId="31132" hidden="1"/>
    <cellStyle name="40% - Accent4 9" xfId="31208" hidden="1"/>
    <cellStyle name="40% - Accent4 9" xfId="31310" hidden="1"/>
    <cellStyle name="40% - Accent4 9" xfId="31384" hidden="1"/>
    <cellStyle name="40% - Accent4 9" xfId="31460" hidden="1"/>
    <cellStyle name="40% - Accent4 9" xfId="31538" hidden="1"/>
    <cellStyle name="40% - Accent4 9" xfId="32123" hidden="1"/>
    <cellStyle name="40% - Accent4 9" xfId="32199" hidden="1"/>
    <cellStyle name="40% - Accent4 9" xfId="32278" hidden="1"/>
    <cellStyle name="40% - Accent4 9" xfId="32346" hidden="1"/>
    <cellStyle name="40% - Accent4 9" xfId="32063" hidden="1"/>
    <cellStyle name="40% - Accent4 9" xfId="31934" hidden="1"/>
    <cellStyle name="40% - Accent4 9" xfId="32718" hidden="1"/>
    <cellStyle name="40% - Accent4 9" xfId="32794" hidden="1"/>
    <cellStyle name="40% - Accent4 9" xfId="32872" hidden="1"/>
    <cellStyle name="40% - Accent4 9" xfId="32934" hidden="1"/>
    <cellStyle name="40% - Accent4 9" xfId="32076" hidden="1"/>
    <cellStyle name="40% - Accent4 9" xfId="32016" hidden="1"/>
    <cellStyle name="40% - Accent4 9" xfId="33250" hidden="1"/>
    <cellStyle name="40% - Accent4 9" xfId="33326" hidden="1"/>
    <cellStyle name="40% - Accent4 9" xfId="33404" hidden="1"/>
    <cellStyle name="40% - Accent4 9" xfId="33587" hidden="1"/>
    <cellStyle name="40% - Accent4 9" xfId="33663" hidden="1"/>
    <cellStyle name="40% - Accent4 9" xfId="33741" hidden="1"/>
    <cellStyle name="40% - Accent4 9" xfId="33924" hidden="1"/>
    <cellStyle name="40% - Accent4 9" xfId="34000" hidden="1"/>
    <cellStyle name="40% - Accent5" xfId="38" builtinId="47" hidden="1" customBuiltin="1"/>
    <cellStyle name="40% - Accent5" xfId="86" builtinId="47" hidden="1" customBuiltin="1"/>
    <cellStyle name="40% - Accent5" xfId="121" builtinId="47" hidden="1" customBuiltin="1"/>
    <cellStyle name="40% - Accent5" xfId="164" builtinId="47" hidden="1" customBuiltin="1"/>
    <cellStyle name="40% - Accent5" xfId="206" builtinId="47" hidden="1" customBuiltin="1"/>
    <cellStyle name="40% - Accent5" xfId="240" builtinId="47" hidden="1" customBuiltin="1"/>
    <cellStyle name="40% - Accent5" xfId="277" builtinId="47" hidden="1" customBuiltin="1"/>
    <cellStyle name="40% - Accent5" xfId="314" builtinId="47" hidden="1" customBuiltin="1"/>
    <cellStyle name="40% - Accent5" xfId="348" builtinId="47" hidden="1" customBuiltin="1"/>
    <cellStyle name="40% - Accent5" xfId="383" builtinId="47" hidden="1" customBuiltin="1"/>
    <cellStyle name="40% - Accent5" xfId="3934" builtinId="47" hidden="1" customBuiltin="1"/>
    <cellStyle name="40% - Accent5" xfId="3968" builtinId="47" hidden="1" customBuiltin="1"/>
    <cellStyle name="40% - Accent5" xfId="4005" builtinId="47" hidden="1" customBuiltin="1"/>
    <cellStyle name="40% - Accent5" xfId="4042" builtinId="47" hidden="1" customBuiltin="1"/>
    <cellStyle name="40% - Accent5" xfId="4076" builtinId="47" hidden="1" customBuiltin="1"/>
    <cellStyle name="40% - Accent5" xfId="4274" builtinId="47" hidden="1" customBuiltin="1"/>
    <cellStyle name="40% - Accent5" xfId="10631" builtinId="47" hidden="1" customBuiltin="1"/>
    <cellStyle name="40% - Accent5" xfId="7703" builtinId="47" hidden="1" customBuiltin="1"/>
    <cellStyle name="40% - Accent5" xfId="7553" builtinId="47" hidden="1" customBuiltin="1"/>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4598" builtinId="47" hidden="1" customBuiltin="1"/>
    <cellStyle name="40% - Accent5" xfId="7623" builtinId="47" hidden="1" customBuiltin="1"/>
    <cellStyle name="40% - Accent5" xfId="16850" builtinId="47" hidden="1" customBuiltin="1"/>
    <cellStyle name="40% - Accent5" xfId="14091" builtinId="47" hidden="1" customBuiltin="1"/>
    <cellStyle name="40% - Accent5" xfId="13981" builtinId="47" hidden="1" customBuiltin="1"/>
    <cellStyle name="40% - Accent5" xfId="14486" builtinId="47" hidden="1" customBuiltin="1"/>
    <cellStyle name="40% - Accent5" xfId="17030" builtinId="47" hidden="1" customBuiltin="1"/>
    <cellStyle name="40% - Accent5" xfId="17025" builtinId="47" hidden="1" customBuiltin="1"/>
    <cellStyle name="40% - Accent5" xfId="140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8619" builtinId="47" hidden="1" customBuiltin="1"/>
    <cellStyle name="40% - Accent5" xfId="14035" builtinId="47" hidden="1" customBuiltin="1"/>
    <cellStyle name="40% - Accent5" xfId="5890" builtinId="47" hidden="1" customBuiltin="1"/>
    <cellStyle name="40% - Accent5" xfId="14761" builtinId="47" hidden="1" customBuiltin="1"/>
    <cellStyle name="40% - Accent5" xfId="17011" builtinId="47" hidden="1" customBuiltin="1"/>
    <cellStyle name="40% - Accent5" xfId="16901" builtinId="47" hidden="1" customBuiltin="1"/>
    <cellStyle name="40% - Accent5" xfId="17459"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10" xfId="541" hidden="1"/>
    <cellStyle name="40% - Accent5 10" xfId="865" hidden="1"/>
    <cellStyle name="40% - Accent5 10" xfId="1186" hidden="1"/>
    <cellStyle name="40% - Accent5 10" xfId="1528" hidden="1"/>
    <cellStyle name="40% - Accent5 10" xfId="6755" hidden="1"/>
    <cellStyle name="40% - Accent5 10" xfId="7077" hidden="1"/>
    <cellStyle name="40% - Accent5 10" xfId="7423" hidden="1"/>
    <cellStyle name="40% - Accent5 10" xfId="10708" hidden="1"/>
    <cellStyle name="40% - Accent5 10" xfId="4943" hidden="1"/>
    <cellStyle name="40% - Accent5 10" xfId="6033" hidden="1"/>
    <cellStyle name="40% - Accent5 10" xfId="13194" hidden="1"/>
    <cellStyle name="40% - Accent5 10" xfId="13515" hidden="1"/>
    <cellStyle name="40% - Accent5 10" xfId="13857" hidden="1"/>
    <cellStyle name="40% - Accent5 10" xfId="16918" hidden="1"/>
    <cellStyle name="40% - Accent5 10" xfId="4566" hidden="1"/>
    <cellStyle name="40% - Accent5 10" xfId="12810" hidden="1"/>
    <cellStyle name="40% - Accent5 10" xfId="19276" hidden="1"/>
    <cellStyle name="40% - Accent5 10" xfId="19598" hidden="1"/>
    <cellStyle name="40% - Accent5 10" xfId="19940" hidden="1"/>
    <cellStyle name="40% - Accent5 10" xfId="22529" hidden="1"/>
    <cellStyle name="40% - Accent5 10" xfId="22851" hidden="1"/>
    <cellStyle name="40% - Accent5 10" xfId="23193" hidden="1"/>
    <cellStyle name="40% - Accent5 10" xfId="25696" hidden="1"/>
    <cellStyle name="40% - Accent5 10" xfId="26017" hidden="1"/>
    <cellStyle name="40% - Accent5 10" xfId="28533" hidden="1"/>
    <cellStyle name="40% - Accent5 10" xfId="28607" hidden="1"/>
    <cellStyle name="40% - Accent5 10" xfId="28683" hidden="1"/>
    <cellStyle name="40% - Accent5 10" xfId="28761" hidden="1"/>
    <cellStyle name="40% - Accent5 10" xfId="29346" hidden="1"/>
    <cellStyle name="40% - Accent5 10" xfId="29422" hidden="1"/>
    <cellStyle name="40% - Accent5 10" xfId="29501" hidden="1"/>
    <cellStyle name="40% - Accent5 10" xfId="29746" hidden="1"/>
    <cellStyle name="40% - Accent5 10" xfId="29102" hidden="1"/>
    <cellStyle name="40% - Accent5 10" xfId="29247" hidden="1"/>
    <cellStyle name="40% - Accent5 10" xfId="29941" hidden="1"/>
    <cellStyle name="40% - Accent5 10" xfId="30017" hidden="1"/>
    <cellStyle name="40% - Accent5 10" xfId="30095" hidden="1"/>
    <cellStyle name="40% - Accent5 10" xfId="30305" hidden="1"/>
    <cellStyle name="40% - Accent5 10" xfId="29056" hidden="1"/>
    <cellStyle name="40% - Accent5 10" xfId="29911" hidden="1"/>
    <cellStyle name="40% - Accent5 10" xfId="30473" hidden="1"/>
    <cellStyle name="40% - Accent5 10" xfId="30549" hidden="1"/>
    <cellStyle name="40% - Accent5 10" xfId="30627" hidden="1"/>
    <cellStyle name="40% - Accent5 10" xfId="30810" hidden="1"/>
    <cellStyle name="40% - Accent5 10" xfId="30886" hidden="1"/>
    <cellStyle name="40% - Accent5 10" xfId="30964" hidden="1"/>
    <cellStyle name="40% - Accent5 10" xfId="31147" hidden="1"/>
    <cellStyle name="40% - Accent5 10" xfId="31223" hidden="1"/>
    <cellStyle name="40% - Accent5 10" xfId="31325" hidden="1"/>
    <cellStyle name="40% - Accent5 10" xfId="31399" hidden="1"/>
    <cellStyle name="40% - Accent5 10" xfId="31475" hidden="1"/>
    <cellStyle name="40% - Accent5 10" xfId="31553" hidden="1"/>
    <cellStyle name="40% - Accent5 10" xfId="32138" hidden="1"/>
    <cellStyle name="40% - Accent5 10" xfId="32214" hidden="1"/>
    <cellStyle name="40% - Accent5 10" xfId="32293" hidden="1"/>
    <cellStyle name="40% - Accent5 10" xfId="32538" hidden="1"/>
    <cellStyle name="40% - Accent5 10" xfId="31894" hidden="1"/>
    <cellStyle name="40% - Accent5 10" xfId="32039" hidden="1"/>
    <cellStyle name="40% - Accent5 10" xfId="32733" hidden="1"/>
    <cellStyle name="40% - Accent5 10" xfId="32809" hidden="1"/>
    <cellStyle name="40% - Accent5 10" xfId="32887" hidden="1"/>
    <cellStyle name="40% - Accent5 10" xfId="33097" hidden="1"/>
    <cellStyle name="40% - Accent5 10" xfId="31848" hidden="1"/>
    <cellStyle name="40% - Accent5 10" xfId="32703" hidden="1"/>
    <cellStyle name="40% - Accent5 10" xfId="33265" hidden="1"/>
    <cellStyle name="40% - Accent5 10" xfId="33341" hidden="1"/>
    <cellStyle name="40% - Accent5 10" xfId="33419" hidden="1"/>
    <cellStyle name="40% - Accent5 10" xfId="33602" hidden="1"/>
    <cellStyle name="40% - Accent5 10" xfId="33678" hidden="1"/>
    <cellStyle name="40% - Accent5 10" xfId="33756" hidden="1"/>
    <cellStyle name="40% - Accent5 10" xfId="33939" hidden="1"/>
    <cellStyle name="40% - Accent5 10" xfId="34015" hidden="1"/>
    <cellStyle name="40% - Accent5 11" xfId="577" hidden="1"/>
    <cellStyle name="40% - Accent5 11" xfId="901" hidden="1"/>
    <cellStyle name="40% - Accent5 11" xfId="1222" hidden="1"/>
    <cellStyle name="40% - Accent5 11" xfId="1564" hidden="1"/>
    <cellStyle name="40% - Accent5 11" xfId="6791" hidden="1"/>
    <cellStyle name="40% - Accent5 11" xfId="7113" hidden="1"/>
    <cellStyle name="40% - Accent5 11" xfId="7459" hidden="1"/>
    <cellStyle name="40% - Accent5 11" xfId="5222" hidden="1"/>
    <cellStyle name="40% - Accent5 11" xfId="4493" hidden="1"/>
    <cellStyle name="40% - Accent5 11" xfId="4150" hidden="1"/>
    <cellStyle name="40% - Accent5 11" xfId="13230" hidden="1"/>
    <cellStyle name="40% - Accent5 11" xfId="13551" hidden="1"/>
    <cellStyle name="40% - Accent5 11" xfId="13893" hidden="1"/>
    <cellStyle name="40% - Accent5 11" xfId="6238" hidden="1"/>
    <cellStyle name="40% - Accent5 11" xfId="4517" hidden="1"/>
    <cellStyle name="40% - Accent5 11" xfId="6225" hidden="1"/>
    <cellStyle name="40% - Accent5 11" xfId="19313" hidden="1"/>
    <cellStyle name="40% - Accent5 11" xfId="19634" hidden="1"/>
    <cellStyle name="40% - Accent5 11" xfId="19976" hidden="1"/>
    <cellStyle name="40% - Accent5 11" xfId="22566" hidden="1"/>
    <cellStyle name="40% - Accent5 11" xfId="22887" hidden="1"/>
    <cellStyle name="40% - Accent5 11" xfId="23229" hidden="1"/>
    <cellStyle name="40% - Accent5 11" xfId="25732" hidden="1"/>
    <cellStyle name="40% - Accent5 11" xfId="26053" hidden="1"/>
    <cellStyle name="40% - Accent5 11" xfId="28546" hidden="1"/>
    <cellStyle name="40% - Accent5 11" xfId="28620" hidden="1"/>
    <cellStyle name="40% - Accent5 11" xfId="28696" hidden="1"/>
    <cellStyle name="40% - Accent5 11" xfId="28774" hidden="1"/>
    <cellStyle name="40% - Accent5 11" xfId="29359" hidden="1"/>
    <cellStyle name="40% - Accent5 11" xfId="29435" hidden="1"/>
    <cellStyle name="40% - Accent5 11" xfId="29514" hidden="1"/>
    <cellStyle name="40% - Accent5 11" xfId="29138" hidden="1"/>
    <cellStyle name="40% - Accent5 11" xfId="29047" hidden="1"/>
    <cellStyle name="40% - Accent5 11" xfId="29014" hidden="1"/>
    <cellStyle name="40% - Accent5 11" xfId="29954" hidden="1"/>
    <cellStyle name="40% - Accent5 11" xfId="30030" hidden="1"/>
    <cellStyle name="40% - Accent5 11" xfId="30108" hidden="1"/>
    <cellStyle name="40% - Accent5 11" xfId="29276" hidden="1"/>
    <cellStyle name="40% - Accent5 11" xfId="29049" hidden="1"/>
    <cellStyle name="40% - Accent5 11" xfId="29274" hidden="1"/>
    <cellStyle name="40% - Accent5 11" xfId="30486" hidden="1"/>
    <cellStyle name="40% - Accent5 11" xfId="30562" hidden="1"/>
    <cellStyle name="40% - Accent5 11" xfId="30640" hidden="1"/>
    <cellStyle name="40% - Accent5 11" xfId="30823" hidden="1"/>
    <cellStyle name="40% - Accent5 11" xfId="30899" hidden="1"/>
    <cellStyle name="40% - Accent5 11" xfId="30977" hidden="1"/>
    <cellStyle name="40% - Accent5 11" xfId="31160" hidden="1"/>
    <cellStyle name="40% - Accent5 11" xfId="31236" hidden="1"/>
    <cellStyle name="40% - Accent5 11" xfId="31338" hidden="1"/>
    <cellStyle name="40% - Accent5 11" xfId="31412" hidden="1"/>
    <cellStyle name="40% - Accent5 11" xfId="31488" hidden="1"/>
    <cellStyle name="40% - Accent5 11" xfId="31566" hidden="1"/>
    <cellStyle name="40% - Accent5 11" xfId="32151" hidden="1"/>
    <cellStyle name="40% - Accent5 11" xfId="32227" hidden="1"/>
    <cellStyle name="40% - Accent5 11" xfId="32306" hidden="1"/>
    <cellStyle name="40% - Accent5 11" xfId="31930" hidden="1"/>
    <cellStyle name="40% - Accent5 11" xfId="31839" hidden="1"/>
    <cellStyle name="40% - Accent5 11" xfId="31806" hidden="1"/>
    <cellStyle name="40% - Accent5 11" xfId="32746" hidden="1"/>
    <cellStyle name="40% - Accent5 11" xfId="32822" hidden="1"/>
    <cellStyle name="40% - Accent5 11" xfId="32900" hidden="1"/>
    <cellStyle name="40% - Accent5 11" xfId="32068" hidden="1"/>
    <cellStyle name="40% - Accent5 11" xfId="31841" hidden="1"/>
    <cellStyle name="40% - Accent5 11" xfId="32066" hidden="1"/>
    <cellStyle name="40% - Accent5 11" xfId="33278" hidden="1"/>
    <cellStyle name="40% - Accent5 11" xfId="33354" hidden="1"/>
    <cellStyle name="40% - Accent5 11" xfId="33432" hidden="1"/>
    <cellStyle name="40% - Accent5 11" xfId="33615" hidden="1"/>
    <cellStyle name="40% - Accent5 11" xfId="33691" hidden="1"/>
    <cellStyle name="40% - Accent5 11" xfId="33769" hidden="1"/>
    <cellStyle name="40% - Accent5 11" xfId="33952" hidden="1"/>
    <cellStyle name="40% - Accent5 11" xfId="34028" hidden="1"/>
    <cellStyle name="40% - Accent5 12" xfId="611" hidden="1"/>
    <cellStyle name="40% - Accent5 12" xfId="936" hidden="1"/>
    <cellStyle name="40% - Accent5 12" xfId="1256" hidden="1"/>
    <cellStyle name="40% - Accent5 12" xfId="1598" hidden="1"/>
    <cellStyle name="40% - Accent5 12" xfId="6826" hidden="1"/>
    <cellStyle name="40% - Accent5 12" xfId="7147" hidden="1"/>
    <cellStyle name="40% - Accent5 12" xfId="7493" hidden="1"/>
    <cellStyle name="40% - Accent5 12" xfId="10706" hidden="1"/>
    <cellStyle name="40% - Accent5 12" xfId="5446" hidden="1"/>
    <cellStyle name="40% - Accent5 12" xfId="5376" hidden="1"/>
    <cellStyle name="40% - Accent5 12" xfId="13265" hidden="1"/>
    <cellStyle name="40% - Accent5 12" xfId="13585" hidden="1"/>
    <cellStyle name="40% - Accent5 12" xfId="13927" hidden="1"/>
    <cellStyle name="40% - Accent5 12" xfId="16915" hidden="1"/>
    <cellStyle name="40% - Accent5 12" xfId="5683" hidden="1"/>
    <cellStyle name="40% - Accent5 12" xfId="7908" hidden="1"/>
    <cellStyle name="40% - Accent5 12" xfId="19348" hidden="1"/>
    <cellStyle name="40% - Accent5 12" xfId="19668" hidden="1"/>
    <cellStyle name="40% - Accent5 12" xfId="20010" hidden="1"/>
    <cellStyle name="40% - Accent5 12" xfId="22601" hidden="1"/>
    <cellStyle name="40% - Accent5 12" xfId="22921" hidden="1"/>
    <cellStyle name="40% - Accent5 12" xfId="23263" hidden="1"/>
    <cellStyle name="40% - Accent5 12" xfId="25767" hidden="1"/>
    <cellStyle name="40% - Accent5 12" xfId="26087" hidden="1"/>
    <cellStyle name="40% - Accent5 12" xfId="28559" hidden="1"/>
    <cellStyle name="40% - Accent5 12" xfId="28634" hidden="1"/>
    <cellStyle name="40% - Accent5 12" xfId="28709" hidden="1"/>
    <cellStyle name="40% - Accent5 12" xfId="28787" hidden="1"/>
    <cellStyle name="40% - Accent5 12" xfId="29373" hidden="1"/>
    <cellStyle name="40% - Accent5 12" xfId="29448" hidden="1"/>
    <cellStyle name="40% - Accent5 12" xfId="29527" hidden="1"/>
    <cellStyle name="40% - Accent5 12" xfId="29745" hidden="1"/>
    <cellStyle name="40% - Accent5 12" xfId="29170" hidden="1"/>
    <cellStyle name="40% - Accent5 12" xfId="29159" hidden="1"/>
    <cellStyle name="40% - Accent5 12" xfId="29968" hidden="1"/>
    <cellStyle name="40% - Accent5 12" xfId="30043" hidden="1"/>
    <cellStyle name="40% - Accent5 12" xfId="30121" hidden="1"/>
    <cellStyle name="40% - Accent5 12" xfId="30304" hidden="1"/>
    <cellStyle name="40% - Accent5 12" xfId="29206" hidden="1"/>
    <cellStyle name="40% - Accent5 12" xfId="29567" hidden="1"/>
    <cellStyle name="40% - Accent5 12" xfId="30500" hidden="1"/>
    <cellStyle name="40% - Accent5 12" xfId="30575" hidden="1"/>
    <cellStyle name="40% - Accent5 12" xfId="30653" hidden="1"/>
    <cellStyle name="40% - Accent5 12" xfId="30837" hidden="1"/>
    <cellStyle name="40% - Accent5 12" xfId="30912" hidden="1"/>
    <cellStyle name="40% - Accent5 12" xfId="30990" hidden="1"/>
    <cellStyle name="40% - Accent5 12" xfId="31174" hidden="1"/>
    <cellStyle name="40% - Accent5 12" xfId="31249" hidden="1"/>
    <cellStyle name="40% - Accent5 12" xfId="31351" hidden="1"/>
    <cellStyle name="40% - Accent5 12" xfId="31426" hidden="1"/>
    <cellStyle name="40% - Accent5 12" xfId="31501" hidden="1"/>
    <cellStyle name="40% - Accent5 12" xfId="31579" hidden="1"/>
    <cellStyle name="40% - Accent5 12" xfId="32165" hidden="1"/>
    <cellStyle name="40% - Accent5 12" xfId="32240" hidden="1"/>
    <cellStyle name="40% - Accent5 12" xfId="32319" hidden="1"/>
    <cellStyle name="40% - Accent5 12" xfId="32537" hidden="1"/>
    <cellStyle name="40% - Accent5 12" xfId="31962" hidden="1"/>
    <cellStyle name="40% - Accent5 12" xfId="31951" hidden="1"/>
    <cellStyle name="40% - Accent5 12" xfId="32760" hidden="1"/>
    <cellStyle name="40% - Accent5 12" xfId="32835" hidden="1"/>
    <cellStyle name="40% - Accent5 12" xfId="32913" hidden="1"/>
    <cellStyle name="40% - Accent5 12" xfId="33096" hidden="1"/>
    <cellStyle name="40% - Accent5 12" xfId="31998" hidden="1"/>
    <cellStyle name="40% - Accent5 12" xfId="32359" hidden="1"/>
    <cellStyle name="40% - Accent5 12" xfId="33292" hidden="1"/>
    <cellStyle name="40% - Accent5 12" xfId="33367" hidden="1"/>
    <cellStyle name="40% - Accent5 12" xfId="33445" hidden="1"/>
    <cellStyle name="40% - Accent5 12" xfId="33629" hidden="1"/>
    <cellStyle name="40% - Accent5 12" xfId="33704" hidden="1"/>
    <cellStyle name="40% - Accent5 12" xfId="33782" hidden="1"/>
    <cellStyle name="40% - Accent5 12" xfId="33966" hidden="1"/>
    <cellStyle name="40% - Accent5 12" xfId="34041" hidden="1"/>
    <cellStyle name="40% - Accent5 13" xfId="1633" hidden="1"/>
    <cellStyle name="40% - Accent5 13" xfId="2899" hidden="1"/>
    <cellStyle name="40% - Accent5 13" xfId="9525" hidden="1"/>
    <cellStyle name="40% - Accent5 13" xfId="12038" hidden="1"/>
    <cellStyle name="40% - Accent5 13" xfId="15776" hidden="1"/>
    <cellStyle name="40% - Accent5 13" xfId="18144" hidden="1"/>
    <cellStyle name="40% - Accent5 13" xfId="21413" hidden="1"/>
    <cellStyle name="40% - Accent5 13" xfId="24597" hidden="1"/>
    <cellStyle name="40% - Accent5 13" xfId="28800" hidden="1"/>
    <cellStyle name="40% - Accent5 13" xfId="28915" hidden="1"/>
    <cellStyle name="40% - Accent5 13" xfId="29638" hidden="1"/>
    <cellStyle name="40% - Accent5 13" xfId="29811" hidden="1"/>
    <cellStyle name="40% - Accent5 13" xfId="30204" hidden="1"/>
    <cellStyle name="40% - Accent5 13" xfId="30352" hidden="1"/>
    <cellStyle name="40% - Accent5 13" xfId="30690" hidden="1"/>
    <cellStyle name="40% - Accent5 13" xfId="31027" hidden="1"/>
    <cellStyle name="40% - Accent5 13" xfId="31592" hidden="1"/>
    <cellStyle name="40% - Accent5 13" xfId="31707" hidden="1"/>
    <cellStyle name="40% - Accent5 13" xfId="32430" hidden="1"/>
    <cellStyle name="40% - Accent5 13" xfId="32603" hidden="1"/>
    <cellStyle name="40% - Accent5 13" xfId="32996" hidden="1"/>
    <cellStyle name="40% - Accent5 13" xfId="33144" hidden="1"/>
    <cellStyle name="40% - Accent5 13" xfId="33482" hidden="1"/>
    <cellStyle name="40% - Accent5 13" xfId="33819" hidden="1"/>
    <cellStyle name="40% - Accent5 3 2 3 2" xfId="1721" hidden="1"/>
    <cellStyle name="40% - Accent5 3 2 3 2" xfId="2987" hidden="1"/>
    <cellStyle name="40% - Accent5 3 2 3 2" xfId="9613" hidden="1"/>
    <cellStyle name="40% - Accent5 3 2 3 2" xfId="12126" hidden="1"/>
    <cellStyle name="40% - Accent5 3 2 3 2" xfId="15864" hidden="1"/>
    <cellStyle name="40% - Accent5 3 2 3 2" xfId="18232" hidden="1"/>
    <cellStyle name="40% - Accent5 3 2 3 2" xfId="21501" hidden="1"/>
    <cellStyle name="40% - Accent5 3 2 3 2" xfId="24685" hidden="1"/>
    <cellStyle name="40% - Accent5 3 2 3 2" xfId="28885" hidden="1"/>
    <cellStyle name="40% - Accent5 3 2 3 2" xfId="29000" hidden="1"/>
    <cellStyle name="40% - Accent5 3 2 3 2" xfId="29723" hidden="1"/>
    <cellStyle name="40% - Accent5 3 2 3 2" xfId="29896" hidden="1"/>
    <cellStyle name="40% - Accent5 3 2 3 2" xfId="30289" hidden="1"/>
    <cellStyle name="40% - Accent5 3 2 3 2" xfId="30437" hidden="1"/>
    <cellStyle name="40% - Accent5 3 2 3 2" xfId="30775" hidden="1"/>
    <cellStyle name="40% - Accent5 3 2 3 2" xfId="31112" hidden="1"/>
    <cellStyle name="40% - Accent5 3 2 3 2" xfId="31677" hidden="1"/>
    <cellStyle name="40% - Accent5 3 2 3 2" xfId="31792" hidden="1"/>
    <cellStyle name="40% - Accent5 3 2 3 2" xfId="32515" hidden="1"/>
    <cellStyle name="40% - Accent5 3 2 3 2" xfId="32688" hidden="1"/>
    <cellStyle name="40% - Accent5 3 2 3 2" xfId="33081" hidden="1"/>
    <cellStyle name="40% - Accent5 3 2 3 2" xfId="33229" hidden="1"/>
    <cellStyle name="40% - Accent5 3 2 3 2" xfId="33567" hidden="1"/>
    <cellStyle name="40% - Accent5 3 2 3 2" xfId="33904" hidden="1"/>
    <cellStyle name="40% - Accent5 3 2 4 2" xfId="1692" hidden="1"/>
    <cellStyle name="40% - Accent5 3 2 4 2" xfId="2958" hidden="1"/>
    <cellStyle name="40% - Accent5 3 2 4 2" xfId="9584" hidden="1"/>
    <cellStyle name="40% - Accent5 3 2 4 2" xfId="12097" hidden="1"/>
    <cellStyle name="40% - Accent5 3 2 4 2" xfId="15835" hidden="1"/>
    <cellStyle name="40% - Accent5 3 2 4 2" xfId="18203" hidden="1"/>
    <cellStyle name="40% - Accent5 3 2 4 2" xfId="21472" hidden="1"/>
    <cellStyle name="40% - Accent5 3 2 4 2" xfId="24656" hidden="1"/>
    <cellStyle name="40% - Accent5 3 2 4 2" xfId="28856" hidden="1"/>
    <cellStyle name="40% - Accent5 3 2 4 2" xfId="28971" hidden="1"/>
    <cellStyle name="40% - Accent5 3 2 4 2" xfId="29694" hidden="1"/>
    <cellStyle name="40% - Accent5 3 2 4 2" xfId="29867" hidden="1"/>
    <cellStyle name="40% - Accent5 3 2 4 2" xfId="30260" hidden="1"/>
    <cellStyle name="40% - Accent5 3 2 4 2" xfId="30408" hidden="1"/>
    <cellStyle name="40% - Accent5 3 2 4 2" xfId="30746" hidden="1"/>
    <cellStyle name="40% - Accent5 3 2 4 2" xfId="31083" hidden="1"/>
    <cellStyle name="40% - Accent5 3 2 4 2" xfId="31648" hidden="1"/>
    <cellStyle name="40% - Accent5 3 2 4 2" xfId="31763" hidden="1"/>
    <cellStyle name="40% - Accent5 3 2 4 2" xfId="32486" hidden="1"/>
    <cellStyle name="40% - Accent5 3 2 4 2" xfId="32659" hidden="1"/>
    <cellStyle name="40% - Accent5 3 2 4 2" xfId="33052" hidden="1"/>
    <cellStyle name="40% - Accent5 3 2 4 2" xfId="33200" hidden="1"/>
    <cellStyle name="40% - Accent5 3 2 4 2" xfId="33538" hidden="1"/>
    <cellStyle name="40% - Accent5 3 2 4 2" xfId="33875" hidden="1"/>
    <cellStyle name="40% - Accent5 3 3 3 2" xfId="1691" hidden="1"/>
    <cellStyle name="40% - Accent5 3 3 3 2" xfId="2957" hidden="1"/>
    <cellStyle name="40% - Accent5 3 3 3 2" xfId="9583" hidden="1"/>
    <cellStyle name="40% - Accent5 3 3 3 2" xfId="12096" hidden="1"/>
    <cellStyle name="40% - Accent5 3 3 3 2" xfId="15834" hidden="1"/>
    <cellStyle name="40% - Accent5 3 3 3 2" xfId="18202" hidden="1"/>
    <cellStyle name="40% - Accent5 3 3 3 2" xfId="21471" hidden="1"/>
    <cellStyle name="40% - Accent5 3 3 3 2" xfId="24655" hidden="1"/>
    <cellStyle name="40% - Accent5 3 3 3 2" xfId="28855" hidden="1"/>
    <cellStyle name="40% - Accent5 3 3 3 2" xfId="28970" hidden="1"/>
    <cellStyle name="40% - Accent5 3 3 3 2" xfId="29693" hidden="1"/>
    <cellStyle name="40% - Accent5 3 3 3 2" xfId="29866" hidden="1"/>
    <cellStyle name="40% - Accent5 3 3 3 2" xfId="30259" hidden="1"/>
    <cellStyle name="40% - Accent5 3 3 3 2" xfId="30407" hidden="1"/>
    <cellStyle name="40% - Accent5 3 3 3 2" xfId="30745" hidden="1"/>
    <cellStyle name="40% - Accent5 3 3 3 2" xfId="31082" hidden="1"/>
    <cellStyle name="40% - Accent5 3 3 3 2" xfId="31647" hidden="1"/>
    <cellStyle name="40% - Accent5 3 3 3 2" xfId="31762" hidden="1"/>
    <cellStyle name="40% - Accent5 3 3 3 2" xfId="32485" hidden="1"/>
    <cellStyle name="40% - Accent5 3 3 3 2" xfId="32658" hidden="1"/>
    <cellStyle name="40% - Accent5 3 3 3 2" xfId="33051" hidden="1"/>
    <cellStyle name="40% - Accent5 3 3 3 2" xfId="33199" hidden="1"/>
    <cellStyle name="40% - Accent5 3 3 3 2" xfId="33537" hidden="1"/>
    <cellStyle name="40% - Accent5 3 3 3 2" xfId="33874" hidden="1"/>
    <cellStyle name="40% - Accent5 4 2 3 2" xfId="1722" hidden="1"/>
    <cellStyle name="40% - Accent5 4 2 3 2" xfId="2988" hidden="1"/>
    <cellStyle name="40% - Accent5 4 2 3 2" xfId="9614" hidden="1"/>
    <cellStyle name="40% - Accent5 4 2 3 2" xfId="12127" hidden="1"/>
    <cellStyle name="40% - Accent5 4 2 3 2" xfId="15865" hidden="1"/>
    <cellStyle name="40% - Accent5 4 2 3 2" xfId="18233" hidden="1"/>
    <cellStyle name="40% - Accent5 4 2 3 2" xfId="21502" hidden="1"/>
    <cellStyle name="40% - Accent5 4 2 3 2" xfId="24686" hidden="1"/>
    <cellStyle name="40% - Accent5 4 2 3 2" xfId="28886" hidden="1"/>
    <cellStyle name="40% - Accent5 4 2 3 2" xfId="29001" hidden="1"/>
    <cellStyle name="40% - Accent5 4 2 3 2" xfId="29724" hidden="1"/>
    <cellStyle name="40% - Accent5 4 2 3 2" xfId="29897" hidden="1"/>
    <cellStyle name="40% - Accent5 4 2 3 2" xfId="30290" hidden="1"/>
    <cellStyle name="40% - Accent5 4 2 3 2" xfId="30438" hidden="1"/>
    <cellStyle name="40% - Accent5 4 2 3 2" xfId="30776" hidden="1"/>
    <cellStyle name="40% - Accent5 4 2 3 2" xfId="31113" hidden="1"/>
    <cellStyle name="40% - Accent5 4 2 3 2" xfId="31678" hidden="1"/>
    <cellStyle name="40% - Accent5 4 2 3 2" xfId="31793" hidden="1"/>
    <cellStyle name="40% - Accent5 4 2 3 2" xfId="32516" hidden="1"/>
    <cellStyle name="40% - Accent5 4 2 3 2" xfId="32689" hidden="1"/>
    <cellStyle name="40% - Accent5 4 2 3 2" xfId="33082" hidden="1"/>
    <cellStyle name="40% - Accent5 4 2 3 2" xfId="33230" hidden="1"/>
    <cellStyle name="40% - Accent5 4 2 3 2" xfId="33568" hidden="1"/>
    <cellStyle name="40% - Accent5 4 2 3 2" xfId="33905" hidden="1"/>
    <cellStyle name="40% - Accent5 4 2 4 2" xfId="1694" hidden="1"/>
    <cellStyle name="40% - Accent5 4 2 4 2" xfId="2960" hidden="1"/>
    <cellStyle name="40% - Accent5 4 2 4 2" xfId="9586" hidden="1"/>
    <cellStyle name="40% - Accent5 4 2 4 2" xfId="12099" hidden="1"/>
    <cellStyle name="40% - Accent5 4 2 4 2" xfId="15837" hidden="1"/>
    <cellStyle name="40% - Accent5 4 2 4 2" xfId="18205" hidden="1"/>
    <cellStyle name="40% - Accent5 4 2 4 2" xfId="21474" hidden="1"/>
    <cellStyle name="40% - Accent5 4 2 4 2" xfId="24658" hidden="1"/>
    <cellStyle name="40% - Accent5 4 2 4 2" xfId="28858" hidden="1"/>
    <cellStyle name="40% - Accent5 4 2 4 2" xfId="28973" hidden="1"/>
    <cellStyle name="40% - Accent5 4 2 4 2" xfId="29696" hidden="1"/>
    <cellStyle name="40% - Accent5 4 2 4 2" xfId="29869" hidden="1"/>
    <cellStyle name="40% - Accent5 4 2 4 2" xfId="30262" hidden="1"/>
    <cellStyle name="40% - Accent5 4 2 4 2" xfId="30410" hidden="1"/>
    <cellStyle name="40% - Accent5 4 2 4 2" xfId="30748" hidden="1"/>
    <cellStyle name="40% - Accent5 4 2 4 2" xfId="31085" hidden="1"/>
    <cellStyle name="40% - Accent5 4 2 4 2" xfId="31650" hidden="1"/>
    <cellStyle name="40% - Accent5 4 2 4 2" xfId="31765" hidden="1"/>
    <cellStyle name="40% - Accent5 4 2 4 2" xfId="32488" hidden="1"/>
    <cellStyle name="40% - Accent5 4 2 4 2" xfId="32661" hidden="1"/>
    <cellStyle name="40% - Accent5 4 2 4 2" xfId="33054" hidden="1"/>
    <cellStyle name="40% - Accent5 4 2 4 2" xfId="33202" hidden="1"/>
    <cellStyle name="40% - Accent5 4 2 4 2" xfId="33540" hidden="1"/>
    <cellStyle name="40% - Accent5 4 2 4 2" xfId="33877" hidden="1"/>
    <cellStyle name="40% - Accent5 4 3 3 2" xfId="1693" hidden="1"/>
    <cellStyle name="40% - Accent5 4 3 3 2" xfId="2959" hidden="1"/>
    <cellStyle name="40% - Accent5 4 3 3 2" xfId="9585" hidden="1"/>
    <cellStyle name="40% - Accent5 4 3 3 2" xfId="12098" hidden="1"/>
    <cellStyle name="40% - Accent5 4 3 3 2" xfId="15836" hidden="1"/>
    <cellStyle name="40% - Accent5 4 3 3 2" xfId="18204" hidden="1"/>
    <cellStyle name="40% - Accent5 4 3 3 2" xfId="21473" hidden="1"/>
    <cellStyle name="40% - Accent5 4 3 3 2" xfId="24657" hidden="1"/>
    <cellStyle name="40% - Accent5 4 3 3 2" xfId="28857" hidden="1"/>
    <cellStyle name="40% - Accent5 4 3 3 2" xfId="28972" hidden="1"/>
    <cellStyle name="40% - Accent5 4 3 3 2" xfId="29695" hidden="1"/>
    <cellStyle name="40% - Accent5 4 3 3 2" xfId="29868" hidden="1"/>
    <cellStyle name="40% - Accent5 4 3 3 2" xfId="30261" hidden="1"/>
    <cellStyle name="40% - Accent5 4 3 3 2" xfId="30409" hidden="1"/>
    <cellStyle name="40% - Accent5 4 3 3 2" xfId="30747" hidden="1"/>
    <cellStyle name="40% - Accent5 4 3 3 2" xfId="31084" hidden="1"/>
    <cellStyle name="40% - Accent5 4 3 3 2" xfId="31649" hidden="1"/>
    <cellStyle name="40% - Accent5 4 3 3 2" xfId="31764" hidden="1"/>
    <cellStyle name="40% - Accent5 4 3 3 2" xfId="32487" hidden="1"/>
    <cellStyle name="40% - Accent5 4 3 3 2" xfId="32660" hidden="1"/>
    <cellStyle name="40% - Accent5 4 3 3 2" xfId="33053" hidden="1"/>
    <cellStyle name="40% - Accent5 4 3 3 2" xfId="33201" hidden="1"/>
    <cellStyle name="40% - Accent5 4 3 3 2" xfId="33539" hidden="1"/>
    <cellStyle name="40% - Accent5 4 3 3 2" xfId="33876" hidden="1"/>
    <cellStyle name="40% - Accent5 5 2" xfId="1650" hidden="1"/>
    <cellStyle name="40% - Accent5 5 2" xfId="2916" hidden="1"/>
    <cellStyle name="40% - Accent5 5 2" xfId="9542" hidden="1"/>
    <cellStyle name="40% - Accent5 5 2" xfId="12055" hidden="1"/>
    <cellStyle name="40% - Accent5 5 2" xfId="15793" hidden="1"/>
    <cellStyle name="40% - Accent5 5 2" xfId="18161" hidden="1"/>
    <cellStyle name="40% - Accent5 5 2" xfId="21430" hidden="1"/>
    <cellStyle name="40% - Accent5 5 2" xfId="24614" hidden="1"/>
    <cellStyle name="40% - Accent5 5 2" xfId="28814" hidden="1"/>
    <cellStyle name="40% - Accent5 5 2" xfId="28929" hidden="1"/>
    <cellStyle name="40% - Accent5 5 2" xfId="29652" hidden="1"/>
    <cellStyle name="40% - Accent5 5 2" xfId="29825" hidden="1"/>
    <cellStyle name="40% - Accent5 5 2" xfId="30218" hidden="1"/>
    <cellStyle name="40% - Accent5 5 2" xfId="30366" hidden="1"/>
    <cellStyle name="40% - Accent5 5 2" xfId="30704" hidden="1"/>
    <cellStyle name="40% - Accent5 5 2" xfId="31041" hidden="1"/>
    <cellStyle name="40% - Accent5 5 2" xfId="31606" hidden="1"/>
    <cellStyle name="40% - Accent5 5 2" xfId="31721" hidden="1"/>
    <cellStyle name="40% - Accent5 5 2" xfId="32444" hidden="1"/>
    <cellStyle name="40% - Accent5 5 2" xfId="32617" hidden="1"/>
    <cellStyle name="40% - Accent5 5 2" xfId="33010" hidden="1"/>
    <cellStyle name="40% - Accent5 5 2" xfId="33158" hidden="1"/>
    <cellStyle name="40% - Accent5 5 2" xfId="33496" hidden="1"/>
    <cellStyle name="40% - Accent5 5 2" xfId="33833" hidden="1"/>
    <cellStyle name="40% - Accent5 7" xfId="424" hidden="1"/>
    <cellStyle name="40% - Accent5 7" xfId="617" hidden="1"/>
    <cellStyle name="40% - Accent5 7" xfId="956" hidden="1"/>
    <cellStyle name="40% - Accent5 7" xfId="1298" hidden="1"/>
    <cellStyle name="40% - Accent5 7" xfId="6505" hidden="1"/>
    <cellStyle name="40% - Accent5 7" xfId="6846" hidden="1"/>
    <cellStyle name="40% - Accent5 7" xfId="7189" hidden="1"/>
    <cellStyle name="40% - Accent5 7" xfId="4552" hidden="1"/>
    <cellStyle name="40% - Accent5 7" xfId="10655" hidden="1"/>
    <cellStyle name="40% - Accent5 7" xfId="4165" hidden="1"/>
    <cellStyle name="40% - Accent5 7" xfId="4668" hidden="1"/>
    <cellStyle name="40% - Accent5 7" xfId="13285" hidden="1"/>
    <cellStyle name="40% - Accent5 7" xfId="13627" hidden="1"/>
    <cellStyle name="40% - Accent5 7" xfId="4450" hidden="1"/>
    <cellStyle name="40% - Accent5 7" xfId="16871" hidden="1"/>
    <cellStyle name="40% - Accent5 7" xfId="5966" hidden="1"/>
    <cellStyle name="40% - Accent5 7" xfId="10657" hidden="1"/>
    <cellStyle name="40% - Accent5 7" xfId="19368" hidden="1"/>
    <cellStyle name="40% - Accent5 7" xfId="19710" hidden="1"/>
    <cellStyle name="40% - Accent5 7" xfId="12485" hidden="1"/>
    <cellStyle name="40% - Accent5 7" xfId="22621" hidden="1"/>
    <cellStyle name="40% - Accent5 7" xfId="22963" hidden="1"/>
    <cellStyle name="40% - Accent5 7" xfId="17396" hidden="1"/>
    <cellStyle name="40% - Accent5 7" xfId="25787" hidden="1"/>
    <cellStyle name="40% - Accent5 7" xfId="28491" hidden="1"/>
    <cellStyle name="40% - Accent5 7" xfId="28562" hidden="1"/>
    <cellStyle name="40% - Accent5 7" xfId="28640" hidden="1"/>
    <cellStyle name="40% - Accent5 7" xfId="28718" hidden="1"/>
    <cellStyle name="40% - Accent5 7" xfId="29300" hidden="1"/>
    <cellStyle name="40% - Accent5 7" xfId="29379" hidden="1"/>
    <cellStyle name="40% - Accent5 7" xfId="29457" hidden="1"/>
    <cellStyle name="40% - Accent5 7" xfId="29053" hidden="1"/>
    <cellStyle name="40% - Accent5 7" xfId="29734" hidden="1"/>
    <cellStyle name="40% - Accent5 7" xfId="29019" hidden="1"/>
    <cellStyle name="40% - Accent5 7" xfId="29068" hidden="1"/>
    <cellStyle name="40% - Accent5 7" xfId="29974" hidden="1"/>
    <cellStyle name="40% - Accent5 7" xfId="30052" hidden="1"/>
    <cellStyle name="40% - Accent5 7" xfId="29043" hidden="1"/>
    <cellStyle name="40% - Accent5 7" xfId="30298" hidden="1"/>
    <cellStyle name="40% - Accent5 7" xfId="29234" hidden="1"/>
    <cellStyle name="40% - Accent5 7" xfId="29736" hidden="1"/>
    <cellStyle name="40% - Accent5 7" xfId="30506" hidden="1"/>
    <cellStyle name="40% - Accent5 7" xfId="30584" hidden="1"/>
    <cellStyle name="40% - Accent5 7" xfId="29904" hidden="1"/>
    <cellStyle name="40% - Accent5 7" xfId="30843" hidden="1"/>
    <cellStyle name="40% - Accent5 7" xfId="30921" hidden="1"/>
    <cellStyle name="40% - Accent5 7" xfId="30327" hidden="1"/>
    <cellStyle name="40% - Accent5 7" xfId="31180" hidden="1"/>
    <cellStyle name="40% - Accent5 7" xfId="31283" hidden="1"/>
    <cellStyle name="40% - Accent5 7" xfId="31354" hidden="1"/>
    <cellStyle name="40% - Accent5 7" xfId="31432" hidden="1"/>
    <cellStyle name="40% - Accent5 7" xfId="31510" hidden="1"/>
    <cellStyle name="40% - Accent5 7" xfId="32092" hidden="1"/>
    <cellStyle name="40% - Accent5 7" xfId="32171" hidden="1"/>
    <cellStyle name="40% - Accent5 7" xfId="32249" hidden="1"/>
    <cellStyle name="40% - Accent5 7" xfId="31845" hidden="1"/>
    <cellStyle name="40% - Accent5 7" xfId="32526" hidden="1"/>
    <cellStyle name="40% - Accent5 7" xfId="31811" hidden="1"/>
    <cellStyle name="40% - Accent5 7" xfId="31860" hidden="1"/>
    <cellStyle name="40% - Accent5 7" xfId="32766" hidden="1"/>
    <cellStyle name="40% - Accent5 7" xfId="32844" hidden="1"/>
    <cellStyle name="40% - Accent5 7" xfId="31835" hidden="1"/>
    <cellStyle name="40% - Accent5 7" xfId="33090" hidden="1"/>
    <cellStyle name="40% - Accent5 7" xfId="32026" hidden="1"/>
    <cellStyle name="40% - Accent5 7" xfId="32528" hidden="1"/>
    <cellStyle name="40% - Accent5 7" xfId="33298" hidden="1"/>
    <cellStyle name="40% - Accent5 7" xfId="33376" hidden="1"/>
    <cellStyle name="40% - Accent5 7" xfId="32696" hidden="1"/>
    <cellStyle name="40% - Accent5 7" xfId="33635" hidden="1"/>
    <cellStyle name="40% - Accent5 7" xfId="33713" hidden="1"/>
    <cellStyle name="40% - Accent5 7" xfId="33119" hidden="1"/>
    <cellStyle name="40% - Accent5 7" xfId="33972" hidden="1"/>
    <cellStyle name="40% - Accent5 8" xfId="471" hidden="1"/>
    <cellStyle name="40% - Accent5 8" xfId="759" hidden="1"/>
    <cellStyle name="40% - Accent5 8" xfId="1089" hidden="1"/>
    <cellStyle name="40% - Accent5 8" xfId="1431" hidden="1"/>
    <cellStyle name="40% - Accent5 8" xfId="6649" hidden="1"/>
    <cellStyle name="40% - Accent5 8" xfId="6980" hidden="1"/>
    <cellStyle name="40% - Accent5 8" xfId="7325" hidden="1"/>
    <cellStyle name="40% - Accent5 8" xfId="7693" hidden="1"/>
    <cellStyle name="40% - Accent5 8" xfId="10767" hidden="1"/>
    <cellStyle name="40% - Accent5 8" xfId="5787" hidden="1"/>
    <cellStyle name="40% - Accent5 8" xfId="10258" hidden="1"/>
    <cellStyle name="40% - Accent5 8" xfId="13418" hidden="1"/>
    <cellStyle name="40% - Accent5 8" xfId="13760" hidden="1"/>
    <cellStyle name="40% - Accent5 8" xfId="14083" hidden="1"/>
    <cellStyle name="40% - Accent5 8" xfId="16971" hidden="1"/>
    <cellStyle name="40% - Accent5 8" xfId="4215" hidden="1"/>
    <cellStyle name="40% - Accent5 8" xfId="16497" hidden="1"/>
    <cellStyle name="40% - Accent5 8" xfId="19501" hidden="1"/>
    <cellStyle name="40% - Accent5 8" xfId="19843" hidden="1"/>
    <cellStyle name="40% - Accent5 8" xfId="20246" hidden="1"/>
    <cellStyle name="40% - Accent5 8" xfId="22754" hidden="1"/>
    <cellStyle name="40% - Accent5 8" xfId="23096" hidden="1"/>
    <cellStyle name="40% - Accent5 8" xfId="23451" hidden="1"/>
    <cellStyle name="40% - Accent5 8" xfId="25920" hidden="1"/>
    <cellStyle name="40% - Accent5 8" xfId="28507" hidden="1"/>
    <cellStyle name="40% - Accent5 8" xfId="28578" hidden="1"/>
    <cellStyle name="40% - Accent5 8" xfId="28655" hidden="1"/>
    <cellStyle name="40% - Accent5 8" xfId="28733" hidden="1"/>
    <cellStyle name="40% - Accent5 8" xfId="29317" hidden="1"/>
    <cellStyle name="40% - Accent5 8" xfId="29394" hidden="1"/>
    <cellStyle name="40% - Accent5 8" xfId="29473" hidden="1"/>
    <cellStyle name="40% - Accent5 8" xfId="29544" hidden="1"/>
    <cellStyle name="40% - Accent5 8" xfId="29756" hidden="1"/>
    <cellStyle name="40% - Accent5 8" xfId="29219" hidden="1"/>
    <cellStyle name="40% - Accent5 8" xfId="29728" hidden="1"/>
    <cellStyle name="40% - Accent5 8" xfId="29989" hidden="1"/>
    <cellStyle name="40% - Accent5 8" xfId="30067" hidden="1"/>
    <cellStyle name="40% - Accent5 8" xfId="30133" hidden="1"/>
    <cellStyle name="40% - Accent5 8" xfId="30314" hidden="1"/>
    <cellStyle name="40% - Accent5 8" xfId="29026" hidden="1"/>
    <cellStyle name="40% - Accent5 8" xfId="30293" hidden="1"/>
    <cellStyle name="40% - Accent5 8" xfId="30521" hidden="1"/>
    <cellStyle name="40% - Accent5 8" xfId="30599" hidden="1"/>
    <cellStyle name="40% - Accent5 8" xfId="30661" hidden="1"/>
    <cellStyle name="40% - Accent5 8" xfId="30858" hidden="1"/>
    <cellStyle name="40% - Accent5 8" xfId="30936" hidden="1"/>
    <cellStyle name="40% - Accent5 8" xfId="30998" hidden="1"/>
    <cellStyle name="40% - Accent5 8" xfId="31195" hidden="1"/>
    <cellStyle name="40% - Accent5 8" xfId="31299" hidden="1"/>
    <cellStyle name="40% - Accent5 8" xfId="31370" hidden="1"/>
    <cellStyle name="40% - Accent5 8" xfId="31447" hidden="1"/>
    <cellStyle name="40% - Accent5 8" xfId="31525" hidden="1"/>
    <cellStyle name="40% - Accent5 8" xfId="32109" hidden="1"/>
    <cellStyle name="40% - Accent5 8" xfId="32186" hidden="1"/>
    <cellStyle name="40% - Accent5 8" xfId="32265" hidden="1"/>
    <cellStyle name="40% - Accent5 8" xfId="32336" hidden="1"/>
    <cellStyle name="40% - Accent5 8" xfId="32548" hidden="1"/>
    <cellStyle name="40% - Accent5 8" xfId="32011" hidden="1"/>
    <cellStyle name="40% - Accent5 8" xfId="32520" hidden="1"/>
    <cellStyle name="40% - Accent5 8" xfId="32781" hidden="1"/>
    <cellStyle name="40% - Accent5 8" xfId="32859" hidden="1"/>
    <cellStyle name="40% - Accent5 8" xfId="32925" hidden="1"/>
    <cellStyle name="40% - Accent5 8" xfId="33106" hidden="1"/>
    <cellStyle name="40% - Accent5 8" xfId="31818" hidden="1"/>
    <cellStyle name="40% - Accent5 8" xfId="33085" hidden="1"/>
    <cellStyle name="40% - Accent5 8" xfId="33313" hidden="1"/>
    <cellStyle name="40% - Accent5 8" xfId="33391" hidden="1"/>
    <cellStyle name="40% - Accent5 8" xfId="33453" hidden="1"/>
    <cellStyle name="40% - Accent5 8" xfId="33650" hidden="1"/>
    <cellStyle name="40% - Accent5 8" xfId="33728" hidden="1"/>
    <cellStyle name="40% - Accent5 8" xfId="33790" hidden="1"/>
    <cellStyle name="40% - Accent5 8" xfId="33987" hidden="1"/>
    <cellStyle name="40% - Accent5 9" xfId="505" hidden="1"/>
    <cellStyle name="40% - Accent5 9" xfId="827" hidden="1"/>
    <cellStyle name="40% - Accent5 9" xfId="1151" hidden="1"/>
    <cellStyle name="40% - Accent5 9" xfId="1493" hidden="1"/>
    <cellStyle name="40% - Accent5 9" xfId="6717" hidden="1"/>
    <cellStyle name="40% - Accent5 9" xfId="7042" hidden="1"/>
    <cellStyle name="40% - Accent5 9" xfId="7387" hidden="1"/>
    <cellStyle name="40% - Accent5 9" xfId="10656" hidden="1"/>
    <cellStyle name="40% - Accent5 9" xfId="6151" hidden="1"/>
    <cellStyle name="40% - Accent5 9" xfId="5919" hidden="1"/>
    <cellStyle name="40% - Accent5 9" xfId="13156" hidden="1"/>
    <cellStyle name="40% - Accent5 9" xfId="13480" hidden="1"/>
    <cellStyle name="40% - Accent5 9" xfId="13822" hidden="1"/>
    <cellStyle name="40% - Accent5 9" xfId="16873" hidden="1"/>
    <cellStyle name="40% - Accent5 9" xfId="4310" hidden="1"/>
    <cellStyle name="40% - Accent5 9" xfId="4560" hidden="1"/>
    <cellStyle name="40% - Accent5 9" xfId="19237" hidden="1"/>
    <cellStyle name="40% - Accent5 9" xfId="19563" hidden="1"/>
    <cellStyle name="40% - Accent5 9" xfId="19905" hidden="1"/>
    <cellStyle name="40% - Accent5 9" xfId="22490" hidden="1"/>
    <cellStyle name="40% - Accent5 9" xfId="22816" hidden="1"/>
    <cellStyle name="40% - Accent5 9" xfId="23158" hidden="1"/>
    <cellStyle name="40% - Accent5 9" xfId="25658" hidden="1"/>
    <cellStyle name="40% - Accent5 9" xfId="25982" hidden="1"/>
    <cellStyle name="40% - Accent5 9" xfId="28520" hidden="1"/>
    <cellStyle name="40% - Accent5 9" xfId="28594" hidden="1"/>
    <cellStyle name="40% - Accent5 9" xfId="28670" hidden="1"/>
    <cellStyle name="40% - Accent5 9" xfId="28748" hidden="1"/>
    <cellStyle name="40% - Accent5 9" xfId="29333" hidden="1"/>
    <cellStyle name="40% - Accent5 9" xfId="29409" hidden="1"/>
    <cellStyle name="40% - Accent5 9" xfId="29488" hidden="1"/>
    <cellStyle name="40% - Accent5 9" xfId="29735" hidden="1"/>
    <cellStyle name="40% - Accent5 9" xfId="29261" hidden="1"/>
    <cellStyle name="40% - Accent5 9" xfId="29226" hidden="1"/>
    <cellStyle name="40% - Accent5 9" xfId="29928" hidden="1"/>
    <cellStyle name="40% - Accent5 9" xfId="30004" hidden="1"/>
    <cellStyle name="40% - Accent5 9" xfId="30082" hidden="1"/>
    <cellStyle name="40% - Accent5 9" xfId="30299" hidden="1"/>
    <cellStyle name="40% - Accent5 9" xfId="29030" hidden="1"/>
    <cellStyle name="40% - Accent5 9" xfId="29055" hidden="1"/>
    <cellStyle name="40% - Accent5 9" xfId="30460" hidden="1"/>
    <cellStyle name="40% - Accent5 9" xfId="30536" hidden="1"/>
    <cellStyle name="40% - Accent5 9" xfId="30614" hidden="1"/>
    <cellStyle name="40% - Accent5 9" xfId="30797" hidden="1"/>
    <cellStyle name="40% - Accent5 9" xfId="30873" hidden="1"/>
    <cellStyle name="40% - Accent5 9" xfId="30951" hidden="1"/>
    <cellStyle name="40% - Accent5 9" xfId="31134" hidden="1"/>
    <cellStyle name="40% - Accent5 9" xfId="31210" hidden="1"/>
    <cellStyle name="40% - Accent5 9" xfId="31312" hidden="1"/>
    <cellStyle name="40% - Accent5 9" xfId="31386" hidden="1"/>
    <cellStyle name="40% - Accent5 9" xfId="31462" hidden="1"/>
    <cellStyle name="40% - Accent5 9" xfId="31540" hidden="1"/>
    <cellStyle name="40% - Accent5 9" xfId="32125" hidden="1"/>
    <cellStyle name="40% - Accent5 9" xfId="32201" hidden="1"/>
    <cellStyle name="40% - Accent5 9" xfId="32280" hidden="1"/>
    <cellStyle name="40% - Accent5 9" xfId="32527" hidden="1"/>
    <cellStyle name="40% - Accent5 9" xfId="32053" hidden="1"/>
    <cellStyle name="40% - Accent5 9" xfId="32018" hidden="1"/>
    <cellStyle name="40% - Accent5 9" xfId="32720" hidden="1"/>
    <cellStyle name="40% - Accent5 9" xfId="32796" hidden="1"/>
    <cellStyle name="40% - Accent5 9" xfId="32874" hidden="1"/>
    <cellStyle name="40% - Accent5 9" xfId="33091" hidden="1"/>
    <cellStyle name="40% - Accent5 9" xfId="31822" hidden="1"/>
    <cellStyle name="40% - Accent5 9" xfId="31847" hidden="1"/>
    <cellStyle name="40% - Accent5 9" xfId="33252" hidden="1"/>
    <cellStyle name="40% - Accent5 9" xfId="33328" hidden="1"/>
    <cellStyle name="40% - Accent5 9" xfId="33406" hidden="1"/>
    <cellStyle name="40% - Accent5 9" xfId="33589" hidden="1"/>
    <cellStyle name="40% - Accent5 9" xfId="33665" hidden="1"/>
    <cellStyle name="40% - Accent5 9" xfId="33743" hidden="1"/>
    <cellStyle name="40% - Accent5 9" xfId="33926" hidden="1"/>
    <cellStyle name="40% - Accent5 9" xfId="34002" hidden="1"/>
    <cellStyle name="40% - Accent6" xfId="42" builtinId="51" hidden="1" customBuiltin="1"/>
    <cellStyle name="40% - Accent6" xfId="90" builtinId="51" hidden="1" customBuiltin="1"/>
    <cellStyle name="40% - Accent6" xfId="125" builtinId="51" hidden="1" customBuiltin="1"/>
    <cellStyle name="40% - Accent6" xfId="168" builtinId="51" hidden="1" customBuiltin="1"/>
    <cellStyle name="40% - Accent6" xfId="210" builtinId="51" hidden="1" customBuiltin="1"/>
    <cellStyle name="40% - Accent6" xfId="244" builtinId="51" hidden="1" customBuiltin="1"/>
    <cellStyle name="40% - Accent6" xfId="281" builtinId="51" hidden="1" customBuiltin="1"/>
    <cellStyle name="40% - Accent6" xfId="318" builtinId="51" hidden="1" customBuiltin="1"/>
    <cellStyle name="40% - Accent6" xfId="352" builtinId="51" hidden="1" customBuiltin="1"/>
    <cellStyle name="40% - Accent6" xfId="387" builtinId="51" hidden="1" customBuiltin="1"/>
    <cellStyle name="40% - Accent6" xfId="3938" builtinId="51" hidden="1" customBuiltin="1"/>
    <cellStyle name="40% - Accent6" xfId="3972" builtinId="51" hidden="1" customBuiltin="1"/>
    <cellStyle name="40% - Accent6" xfId="4009" builtinId="51" hidden="1" customBuiltin="1"/>
    <cellStyle name="40% - Accent6" xfId="4046" builtinId="51" hidden="1" customBuiltin="1"/>
    <cellStyle name="40% - Accent6" xfId="4080" builtinId="51" hidden="1" customBuiltin="1"/>
    <cellStyle name="40% - Accent6" xfId="4278" builtinId="51" hidden="1" customBuiltin="1"/>
    <cellStyle name="40% - Accent6" xfId="7677" builtinId="51" hidden="1" customBuiltin="1"/>
    <cellStyle name="40% - Accent6" xfId="7795" builtinId="51" hidden="1" customBuiltin="1"/>
    <cellStyle name="40% - Accent6" xfId="5048" builtinId="51" hidden="1" customBuiltin="1"/>
    <cellStyle name="40% - Accent6" xfId="10848" builtinId="51" hidden="1" customBuiltin="1"/>
    <cellStyle name="40% - Accent6" xfId="4808" builtinId="51" hidden="1" customBuiltin="1"/>
    <cellStyle name="40% - Accent6" xfId="8230" builtinId="51" hidden="1" customBuiltin="1"/>
    <cellStyle name="40% - Accent6" xfId="5710" builtinId="51" hidden="1" customBuiltin="1"/>
    <cellStyle name="40% - Accent6" xfId="10726" builtinId="51" hidden="1" customBuiltin="1"/>
    <cellStyle name="40% - Accent6" xfId="4101" builtinId="51" hidden="1" customBuiltin="1"/>
    <cellStyle name="40% - Accent6" xfId="5864" builtinId="51" hidden="1" customBuiltin="1"/>
    <cellStyle name="40% - Accent6" xfId="5702" builtinId="51" hidden="1" customBuiltin="1"/>
    <cellStyle name="40% - Accent6" xfId="5287" builtinId="51" hidden="1" customBuiltin="1"/>
    <cellStyle name="40% - Accent6" xfId="14072" builtinId="51" hidden="1" customBuiltin="1"/>
    <cellStyle name="40% - Accent6" xfId="14172" builtinId="51" hidden="1" customBuiltin="1"/>
    <cellStyle name="40% - Accent6" xfId="10840" builtinId="51" hidden="1" customBuiltin="1"/>
    <cellStyle name="40% - Accent6" xfId="17028" builtinId="51" hidden="1" customBuiltin="1"/>
    <cellStyle name="40% - Accent6" xfId="4520" builtinId="51" hidden="1" customBuiltin="1"/>
    <cellStyle name="40% - Accent6" xfId="14542" builtinId="51" hidden="1" customBuiltin="1"/>
    <cellStyle name="40% - Accent6" xfId="5041" builtinId="51" hidden="1" customBuiltin="1"/>
    <cellStyle name="40% - Accent6" xfId="16934" builtinId="51" hidden="1" customBuiltin="1"/>
    <cellStyle name="40% - Accent6" xfId="11118" builtinId="51" hidden="1" customBuiltin="1"/>
    <cellStyle name="40% - Accent6" xfId="5317" builtinId="51" hidden="1" customBuiltin="1"/>
    <cellStyle name="40% - Accent6" xfId="4906" builtinId="51" hidden="1" customBuiltin="1"/>
    <cellStyle name="40% - Accent6" xfId="8432" builtinId="51" hidden="1" customBuiltin="1"/>
    <cellStyle name="40% - Accent6" xfId="4544" builtinId="51" hidden="1" customBuiltin="1"/>
    <cellStyle name="40% - Accent6" xfId="14969" builtinId="51" hidden="1" customBuiltin="1"/>
    <cellStyle name="40% - Accent6" xfId="14767" builtinId="51" hidden="1" customBuiltin="1"/>
    <cellStyle name="40% - Accent6" xfId="8130" builtinId="51" hidden="1" customBuiltin="1"/>
    <cellStyle name="40% - Accent6" xfId="16951" builtinId="51" hidden="1" customBuiltin="1"/>
    <cellStyle name="40% - Accent6" xfId="16035" builtinId="51" hidden="1" customBuiltin="1"/>
    <cellStyle name="40% - Accent6" xfId="5234" builtinId="51" hidden="1" customBuiltin="1"/>
    <cellStyle name="40% - Accent6" xfId="14787" builtinId="51" hidden="1" customBuiltin="1"/>
    <cellStyle name="40% - Accent6" xfId="15202" builtinId="51" hidden="1" customBuiltin="1"/>
    <cellStyle name="40% - Accent6" xfId="14534" builtinId="51" hidden="1" customBuiltin="1"/>
    <cellStyle name="40% - Accent6" xfId="5682" builtinId="51" hidden="1" customBuiltin="1"/>
    <cellStyle name="40% - Accent6" xfId="4355" builtinId="51" hidden="1" customBuiltin="1"/>
    <cellStyle name="40% - Accent6 10" xfId="545" hidden="1"/>
    <cellStyle name="40% - Accent6 10" xfId="869" hidden="1"/>
    <cellStyle name="40% - Accent6 10" xfId="1190" hidden="1"/>
    <cellStyle name="40% - Accent6 10" xfId="1532" hidden="1"/>
    <cellStyle name="40% - Accent6 10" xfId="6759" hidden="1"/>
    <cellStyle name="40% - Accent6 10" xfId="7081" hidden="1"/>
    <cellStyle name="40% - Accent6 10" xfId="7427" hidden="1"/>
    <cellStyle name="40% - Accent6 10" xfId="10776" hidden="1"/>
    <cellStyle name="40% - Accent6 10" xfId="4386" hidden="1"/>
    <cellStyle name="40% - Accent6 10" xfId="5989" hidden="1"/>
    <cellStyle name="40% - Accent6 10" xfId="13198" hidden="1"/>
    <cellStyle name="40% - Accent6 10" xfId="13519" hidden="1"/>
    <cellStyle name="40% - Accent6 10" xfId="13861" hidden="1"/>
    <cellStyle name="40% - Accent6 10" xfId="16978" hidden="1"/>
    <cellStyle name="40% - Accent6 10" xfId="8316" hidden="1"/>
    <cellStyle name="40% - Accent6 10" xfId="11740" hidden="1"/>
    <cellStyle name="40% - Accent6 10" xfId="19280" hidden="1"/>
    <cellStyle name="40% - Accent6 10" xfId="19602" hidden="1"/>
    <cellStyle name="40% - Accent6 10" xfId="19944" hidden="1"/>
    <cellStyle name="40% - Accent6 10" xfId="22533" hidden="1"/>
    <cellStyle name="40% - Accent6 10" xfId="22855" hidden="1"/>
    <cellStyle name="40% - Accent6 10" xfId="23197" hidden="1"/>
    <cellStyle name="40% - Accent6 10" xfId="25700" hidden="1"/>
    <cellStyle name="40% - Accent6 10" xfId="26021" hidden="1"/>
    <cellStyle name="40% - Accent6 10" xfId="28535" hidden="1"/>
    <cellStyle name="40% - Accent6 10" xfId="28609" hidden="1"/>
    <cellStyle name="40% - Accent6 10" xfId="28685" hidden="1"/>
    <cellStyle name="40% - Accent6 10" xfId="28763" hidden="1"/>
    <cellStyle name="40% - Accent6 10" xfId="29348" hidden="1"/>
    <cellStyle name="40% - Accent6 10" xfId="29424" hidden="1"/>
    <cellStyle name="40% - Accent6 10" xfId="29503" hidden="1"/>
    <cellStyle name="40% - Accent6 10" xfId="29758" hidden="1"/>
    <cellStyle name="40% - Accent6 10" xfId="29037" hidden="1"/>
    <cellStyle name="40% - Accent6 10" xfId="29236" hidden="1"/>
    <cellStyle name="40% - Accent6 10" xfId="29943" hidden="1"/>
    <cellStyle name="40% - Accent6 10" xfId="30019" hidden="1"/>
    <cellStyle name="40% - Accent6 10" xfId="30097" hidden="1"/>
    <cellStyle name="40% - Accent6 10" xfId="30316" hidden="1"/>
    <cellStyle name="40% - Accent6 10" xfId="29595" hidden="1"/>
    <cellStyle name="40% - Accent6 10" xfId="29795" hidden="1"/>
    <cellStyle name="40% - Accent6 10" xfId="30475" hidden="1"/>
    <cellStyle name="40% - Accent6 10" xfId="30551" hidden="1"/>
    <cellStyle name="40% - Accent6 10" xfId="30629" hidden="1"/>
    <cellStyle name="40% - Accent6 10" xfId="30812" hidden="1"/>
    <cellStyle name="40% - Accent6 10" xfId="30888" hidden="1"/>
    <cellStyle name="40% - Accent6 10" xfId="30966" hidden="1"/>
    <cellStyle name="40% - Accent6 10" xfId="31149" hidden="1"/>
    <cellStyle name="40% - Accent6 10" xfId="31225" hidden="1"/>
    <cellStyle name="40% - Accent6 10" xfId="31327" hidden="1"/>
    <cellStyle name="40% - Accent6 10" xfId="31401" hidden="1"/>
    <cellStyle name="40% - Accent6 10" xfId="31477" hidden="1"/>
    <cellStyle name="40% - Accent6 10" xfId="31555" hidden="1"/>
    <cellStyle name="40% - Accent6 10" xfId="32140" hidden="1"/>
    <cellStyle name="40% - Accent6 10" xfId="32216" hidden="1"/>
    <cellStyle name="40% - Accent6 10" xfId="32295" hidden="1"/>
    <cellStyle name="40% - Accent6 10" xfId="32550" hidden="1"/>
    <cellStyle name="40% - Accent6 10" xfId="31829" hidden="1"/>
    <cellStyle name="40% - Accent6 10" xfId="32028" hidden="1"/>
    <cellStyle name="40% - Accent6 10" xfId="32735" hidden="1"/>
    <cellStyle name="40% - Accent6 10" xfId="32811" hidden="1"/>
    <cellStyle name="40% - Accent6 10" xfId="32889" hidden="1"/>
    <cellStyle name="40% - Accent6 10" xfId="33108" hidden="1"/>
    <cellStyle name="40% - Accent6 10" xfId="32387" hidden="1"/>
    <cellStyle name="40% - Accent6 10" xfId="32587" hidden="1"/>
    <cellStyle name="40% - Accent6 10" xfId="33267" hidden="1"/>
    <cellStyle name="40% - Accent6 10" xfId="33343" hidden="1"/>
    <cellStyle name="40% - Accent6 10" xfId="33421" hidden="1"/>
    <cellStyle name="40% - Accent6 10" xfId="33604" hidden="1"/>
    <cellStyle name="40% - Accent6 10" xfId="33680" hidden="1"/>
    <cellStyle name="40% - Accent6 10" xfId="33758" hidden="1"/>
    <cellStyle name="40% - Accent6 10" xfId="33941" hidden="1"/>
    <cellStyle name="40% - Accent6 10" xfId="34017" hidden="1"/>
    <cellStyle name="40% - Accent6 11" xfId="581" hidden="1"/>
    <cellStyle name="40% - Accent6 11" xfId="905" hidden="1"/>
    <cellStyle name="40% - Accent6 11" xfId="1226" hidden="1"/>
    <cellStyle name="40% - Accent6 11" xfId="1568" hidden="1"/>
    <cellStyle name="40% - Accent6 11" xfId="6795" hidden="1"/>
    <cellStyle name="40% - Accent6 11" xfId="7117" hidden="1"/>
    <cellStyle name="40% - Accent6 11" xfId="7463" hidden="1"/>
    <cellStyle name="40% - Accent6 11" xfId="5632" hidden="1"/>
    <cellStyle name="40% - Accent6 11" xfId="4940" hidden="1"/>
    <cellStyle name="40% - Accent6 11" xfId="6031" hidden="1"/>
    <cellStyle name="40% - Accent6 11" xfId="13234" hidden="1"/>
    <cellStyle name="40% - Accent6 11" xfId="13555" hidden="1"/>
    <cellStyle name="40% - Accent6 11" xfId="13897" hidden="1"/>
    <cellStyle name="40% - Accent6 11" xfId="5115" hidden="1"/>
    <cellStyle name="40% - Accent6 11" xfId="4728" hidden="1"/>
    <cellStyle name="40% - Accent6 11" xfId="10493" hidden="1"/>
    <cellStyle name="40% - Accent6 11" xfId="19317" hidden="1"/>
    <cellStyle name="40% - Accent6 11" xfId="19638" hidden="1"/>
    <cellStyle name="40% - Accent6 11" xfId="19980" hidden="1"/>
    <cellStyle name="40% - Accent6 11" xfId="22570" hidden="1"/>
    <cellStyle name="40% - Accent6 11" xfId="22891" hidden="1"/>
    <cellStyle name="40% - Accent6 11" xfId="23233" hidden="1"/>
    <cellStyle name="40% - Accent6 11" xfId="25736" hidden="1"/>
    <cellStyle name="40% - Accent6 11" xfId="26057" hidden="1"/>
    <cellStyle name="40% - Accent6 11" xfId="28548" hidden="1"/>
    <cellStyle name="40% - Accent6 11" xfId="28622" hidden="1"/>
    <cellStyle name="40% - Accent6 11" xfId="28698" hidden="1"/>
    <cellStyle name="40% - Accent6 11" xfId="28776" hidden="1"/>
    <cellStyle name="40% - Accent6 11" xfId="29361" hidden="1"/>
    <cellStyle name="40% - Accent6 11" xfId="29437" hidden="1"/>
    <cellStyle name="40% - Accent6 11" xfId="29516" hidden="1"/>
    <cellStyle name="40% - Accent6 11" xfId="29199" hidden="1"/>
    <cellStyle name="40% - Accent6 11" xfId="29101" hidden="1"/>
    <cellStyle name="40% - Accent6 11" xfId="29246" hidden="1"/>
    <cellStyle name="40% - Accent6 11" xfId="29956" hidden="1"/>
    <cellStyle name="40% - Accent6 11" xfId="30032" hidden="1"/>
    <cellStyle name="40% - Accent6 11" xfId="30110" hidden="1"/>
    <cellStyle name="40% - Accent6 11" xfId="29126" hidden="1"/>
    <cellStyle name="40% - Accent6 11" xfId="29072" hidden="1"/>
    <cellStyle name="40% - Accent6 11" xfId="29730" hidden="1"/>
    <cellStyle name="40% - Accent6 11" xfId="30488" hidden="1"/>
    <cellStyle name="40% - Accent6 11" xfId="30564" hidden="1"/>
    <cellStyle name="40% - Accent6 11" xfId="30642" hidden="1"/>
    <cellStyle name="40% - Accent6 11" xfId="30825" hidden="1"/>
    <cellStyle name="40% - Accent6 11" xfId="30901" hidden="1"/>
    <cellStyle name="40% - Accent6 11" xfId="30979" hidden="1"/>
    <cellStyle name="40% - Accent6 11" xfId="31162" hidden="1"/>
    <cellStyle name="40% - Accent6 11" xfId="31238" hidden="1"/>
    <cellStyle name="40% - Accent6 11" xfId="31340" hidden="1"/>
    <cellStyle name="40% - Accent6 11" xfId="31414" hidden="1"/>
    <cellStyle name="40% - Accent6 11" xfId="31490" hidden="1"/>
    <cellStyle name="40% - Accent6 11" xfId="31568" hidden="1"/>
    <cellStyle name="40% - Accent6 11" xfId="32153" hidden="1"/>
    <cellStyle name="40% - Accent6 11" xfId="32229" hidden="1"/>
    <cellStyle name="40% - Accent6 11" xfId="32308" hidden="1"/>
    <cellStyle name="40% - Accent6 11" xfId="31991" hidden="1"/>
    <cellStyle name="40% - Accent6 11" xfId="31893" hidden="1"/>
    <cellStyle name="40% - Accent6 11" xfId="32038" hidden="1"/>
    <cellStyle name="40% - Accent6 11" xfId="32748" hidden="1"/>
    <cellStyle name="40% - Accent6 11" xfId="32824" hidden="1"/>
    <cellStyle name="40% - Accent6 11" xfId="32902" hidden="1"/>
    <cellStyle name="40% - Accent6 11" xfId="31918" hidden="1"/>
    <cellStyle name="40% - Accent6 11" xfId="31864" hidden="1"/>
    <cellStyle name="40% - Accent6 11" xfId="32522" hidden="1"/>
    <cellStyle name="40% - Accent6 11" xfId="33280" hidden="1"/>
    <cellStyle name="40% - Accent6 11" xfId="33356" hidden="1"/>
    <cellStyle name="40% - Accent6 11" xfId="33434" hidden="1"/>
    <cellStyle name="40% - Accent6 11" xfId="33617" hidden="1"/>
    <cellStyle name="40% - Accent6 11" xfId="33693" hidden="1"/>
    <cellStyle name="40% - Accent6 11" xfId="33771" hidden="1"/>
    <cellStyle name="40% - Accent6 11" xfId="33954" hidden="1"/>
    <cellStyle name="40% - Accent6 11" xfId="34030" hidden="1"/>
    <cellStyle name="40% - Accent6 12" xfId="615" hidden="1"/>
    <cellStyle name="40% - Accent6 12" xfId="940" hidden="1"/>
    <cellStyle name="40% - Accent6 12" xfId="1260" hidden="1"/>
    <cellStyle name="40% - Accent6 12" xfId="1602" hidden="1"/>
    <cellStyle name="40% - Accent6 12" xfId="6830" hidden="1"/>
    <cellStyle name="40% - Accent6 12" xfId="7151" hidden="1"/>
    <cellStyle name="40% - Accent6 12" xfId="7497" hidden="1"/>
    <cellStyle name="40% - Accent6 12" xfId="10774" hidden="1"/>
    <cellStyle name="40% - Accent6 12" xfId="3894" hidden="1"/>
    <cellStyle name="40% - Accent6 12" xfId="4731" hidden="1"/>
    <cellStyle name="40% - Accent6 12" xfId="13269" hidden="1"/>
    <cellStyle name="40% - Accent6 12" xfId="13589" hidden="1"/>
    <cellStyle name="40% - Accent6 12" xfId="13931" hidden="1"/>
    <cellStyle name="40% - Accent6 12" xfId="16976" hidden="1"/>
    <cellStyle name="40% - Accent6 12" xfId="10800" hidden="1"/>
    <cellStyle name="40% - Accent6 12" xfId="171" hidden="1"/>
    <cellStyle name="40% - Accent6 12" xfId="19352" hidden="1"/>
    <cellStyle name="40% - Accent6 12" xfId="19672" hidden="1"/>
    <cellStyle name="40% - Accent6 12" xfId="20014" hidden="1"/>
    <cellStyle name="40% - Accent6 12" xfId="22605" hidden="1"/>
    <cellStyle name="40% - Accent6 12" xfId="22925" hidden="1"/>
    <cellStyle name="40% - Accent6 12" xfId="23267" hidden="1"/>
    <cellStyle name="40% - Accent6 12" xfId="25771" hidden="1"/>
    <cellStyle name="40% - Accent6 12" xfId="26091" hidden="1"/>
    <cellStyle name="40% - Accent6 12" xfId="28561" hidden="1"/>
    <cellStyle name="40% - Accent6 12" xfId="28636" hidden="1"/>
    <cellStyle name="40% - Accent6 12" xfId="28711" hidden="1"/>
    <cellStyle name="40% - Accent6 12" xfId="28789" hidden="1"/>
    <cellStyle name="40% - Accent6 12" xfId="29375" hidden="1"/>
    <cellStyle name="40% - Accent6 12" xfId="29450" hidden="1"/>
    <cellStyle name="40% - Accent6 12" xfId="29529" hidden="1"/>
    <cellStyle name="40% - Accent6 12" xfId="29757" hidden="1"/>
    <cellStyle name="40% - Accent6 12" xfId="29004" hidden="1"/>
    <cellStyle name="40% - Accent6 12" xfId="29074" hidden="1"/>
    <cellStyle name="40% - Accent6 12" xfId="29970" hidden="1"/>
    <cellStyle name="40% - Accent6 12" xfId="30045" hidden="1"/>
    <cellStyle name="40% - Accent6 12" xfId="30123" hidden="1"/>
    <cellStyle name="40% - Accent6 12" xfId="30315" hidden="1"/>
    <cellStyle name="40% - Accent6 12" xfId="29764" hidden="1"/>
    <cellStyle name="40% - Accent6 12" xfId="28476" hidden="1"/>
    <cellStyle name="40% - Accent6 12" xfId="30502" hidden="1"/>
    <cellStyle name="40% - Accent6 12" xfId="30577" hidden="1"/>
    <cellStyle name="40% - Accent6 12" xfId="30655" hidden="1"/>
    <cellStyle name="40% - Accent6 12" xfId="30839" hidden="1"/>
    <cellStyle name="40% - Accent6 12" xfId="30914" hidden="1"/>
    <cellStyle name="40% - Accent6 12" xfId="30992" hidden="1"/>
    <cellStyle name="40% - Accent6 12" xfId="31176" hidden="1"/>
    <cellStyle name="40% - Accent6 12" xfId="31251" hidden="1"/>
    <cellStyle name="40% - Accent6 12" xfId="31353" hidden="1"/>
    <cellStyle name="40% - Accent6 12" xfId="31428" hidden="1"/>
    <cellStyle name="40% - Accent6 12" xfId="31503" hidden="1"/>
    <cellStyle name="40% - Accent6 12" xfId="31581" hidden="1"/>
    <cellStyle name="40% - Accent6 12" xfId="32167" hidden="1"/>
    <cellStyle name="40% - Accent6 12" xfId="32242" hidden="1"/>
    <cellStyle name="40% - Accent6 12" xfId="32321" hidden="1"/>
    <cellStyle name="40% - Accent6 12" xfId="32549" hidden="1"/>
    <cellStyle name="40% - Accent6 12" xfId="31796" hidden="1"/>
    <cellStyle name="40% - Accent6 12" xfId="31866" hidden="1"/>
    <cellStyle name="40% - Accent6 12" xfId="32762" hidden="1"/>
    <cellStyle name="40% - Accent6 12" xfId="32837" hidden="1"/>
    <cellStyle name="40% - Accent6 12" xfId="32915" hidden="1"/>
    <cellStyle name="40% - Accent6 12" xfId="33107" hidden="1"/>
    <cellStyle name="40% - Accent6 12" xfId="32556" hidden="1"/>
    <cellStyle name="40% - Accent6 12" xfId="31268" hidden="1"/>
    <cellStyle name="40% - Accent6 12" xfId="33294" hidden="1"/>
    <cellStyle name="40% - Accent6 12" xfId="33369" hidden="1"/>
    <cellStyle name="40% - Accent6 12" xfId="33447" hidden="1"/>
    <cellStyle name="40% - Accent6 12" xfId="33631" hidden="1"/>
    <cellStyle name="40% - Accent6 12" xfId="33706" hidden="1"/>
    <cellStyle name="40% - Accent6 12" xfId="33784" hidden="1"/>
    <cellStyle name="40% - Accent6 12" xfId="33968" hidden="1"/>
    <cellStyle name="40% - Accent6 12" xfId="34043" hidden="1"/>
    <cellStyle name="40% - Accent6 13" xfId="1637" hidden="1"/>
    <cellStyle name="40% - Accent6 13" xfId="2903" hidden="1"/>
    <cellStyle name="40% - Accent6 13" xfId="9529" hidden="1"/>
    <cellStyle name="40% - Accent6 13" xfId="12042" hidden="1"/>
    <cellStyle name="40% - Accent6 13" xfId="15780" hidden="1"/>
    <cellStyle name="40% - Accent6 13" xfId="18148" hidden="1"/>
    <cellStyle name="40% - Accent6 13" xfId="21417" hidden="1"/>
    <cellStyle name="40% - Accent6 13" xfId="24601" hidden="1"/>
    <cellStyle name="40% - Accent6 13" xfId="28802" hidden="1"/>
    <cellStyle name="40% - Accent6 13" xfId="28917" hidden="1"/>
    <cellStyle name="40% - Accent6 13" xfId="29640" hidden="1"/>
    <cellStyle name="40% - Accent6 13" xfId="29813" hidden="1"/>
    <cellStyle name="40% - Accent6 13" xfId="30206" hidden="1"/>
    <cellStyle name="40% - Accent6 13" xfId="30354" hidden="1"/>
    <cellStyle name="40% - Accent6 13" xfId="30692" hidden="1"/>
    <cellStyle name="40% - Accent6 13" xfId="31029" hidden="1"/>
    <cellStyle name="40% - Accent6 13" xfId="31594" hidden="1"/>
    <cellStyle name="40% - Accent6 13" xfId="31709" hidden="1"/>
    <cellStyle name="40% - Accent6 13" xfId="32432" hidden="1"/>
    <cellStyle name="40% - Accent6 13" xfId="32605" hidden="1"/>
    <cellStyle name="40% - Accent6 13" xfId="32998" hidden="1"/>
    <cellStyle name="40% - Accent6 13" xfId="33146" hidden="1"/>
    <cellStyle name="40% - Accent6 13" xfId="33484" hidden="1"/>
    <cellStyle name="40% - Accent6 13" xfId="33821" hidden="1"/>
    <cellStyle name="40% - Accent6 3 2 3 2" xfId="1723" hidden="1"/>
    <cellStyle name="40% - Accent6 3 2 3 2" xfId="2989" hidden="1"/>
    <cellStyle name="40% - Accent6 3 2 3 2" xfId="9615" hidden="1"/>
    <cellStyle name="40% - Accent6 3 2 3 2" xfId="12128" hidden="1"/>
    <cellStyle name="40% - Accent6 3 2 3 2" xfId="15866" hidden="1"/>
    <cellStyle name="40% - Accent6 3 2 3 2" xfId="18234" hidden="1"/>
    <cellStyle name="40% - Accent6 3 2 3 2" xfId="21503" hidden="1"/>
    <cellStyle name="40% - Accent6 3 2 3 2" xfId="24687" hidden="1"/>
    <cellStyle name="40% - Accent6 3 2 3 2" xfId="28887" hidden="1"/>
    <cellStyle name="40% - Accent6 3 2 3 2" xfId="29002" hidden="1"/>
    <cellStyle name="40% - Accent6 3 2 3 2" xfId="29725" hidden="1"/>
    <cellStyle name="40% - Accent6 3 2 3 2" xfId="29898" hidden="1"/>
    <cellStyle name="40% - Accent6 3 2 3 2" xfId="30291" hidden="1"/>
    <cellStyle name="40% - Accent6 3 2 3 2" xfId="30439" hidden="1"/>
    <cellStyle name="40% - Accent6 3 2 3 2" xfId="30777" hidden="1"/>
    <cellStyle name="40% - Accent6 3 2 3 2" xfId="31114" hidden="1"/>
    <cellStyle name="40% - Accent6 3 2 3 2" xfId="31679" hidden="1"/>
    <cellStyle name="40% - Accent6 3 2 3 2" xfId="31794" hidden="1"/>
    <cellStyle name="40% - Accent6 3 2 3 2" xfId="32517" hidden="1"/>
    <cellStyle name="40% - Accent6 3 2 3 2" xfId="32690" hidden="1"/>
    <cellStyle name="40% - Accent6 3 2 3 2" xfId="33083" hidden="1"/>
    <cellStyle name="40% - Accent6 3 2 3 2" xfId="33231" hidden="1"/>
    <cellStyle name="40% - Accent6 3 2 3 2" xfId="33569" hidden="1"/>
    <cellStyle name="40% - Accent6 3 2 3 2" xfId="33906" hidden="1"/>
    <cellStyle name="40% - Accent6 3 2 4 2" xfId="1696" hidden="1"/>
    <cellStyle name="40% - Accent6 3 2 4 2" xfId="2962" hidden="1"/>
    <cellStyle name="40% - Accent6 3 2 4 2" xfId="9588" hidden="1"/>
    <cellStyle name="40% - Accent6 3 2 4 2" xfId="12101" hidden="1"/>
    <cellStyle name="40% - Accent6 3 2 4 2" xfId="15839" hidden="1"/>
    <cellStyle name="40% - Accent6 3 2 4 2" xfId="18207" hidden="1"/>
    <cellStyle name="40% - Accent6 3 2 4 2" xfId="21476" hidden="1"/>
    <cellStyle name="40% - Accent6 3 2 4 2" xfId="24660" hidden="1"/>
    <cellStyle name="40% - Accent6 3 2 4 2" xfId="28860" hidden="1"/>
    <cellStyle name="40% - Accent6 3 2 4 2" xfId="28975" hidden="1"/>
    <cellStyle name="40% - Accent6 3 2 4 2" xfId="29698" hidden="1"/>
    <cellStyle name="40% - Accent6 3 2 4 2" xfId="29871" hidden="1"/>
    <cellStyle name="40% - Accent6 3 2 4 2" xfId="30264" hidden="1"/>
    <cellStyle name="40% - Accent6 3 2 4 2" xfId="30412" hidden="1"/>
    <cellStyle name="40% - Accent6 3 2 4 2" xfId="30750" hidden="1"/>
    <cellStyle name="40% - Accent6 3 2 4 2" xfId="31087" hidden="1"/>
    <cellStyle name="40% - Accent6 3 2 4 2" xfId="31652" hidden="1"/>
    <cellStyle name="40% - Accent6 3 2 4 2" xfId="31767" hidden="1"/>
    <cellStyle name="40% - Accent6 3 2 4 2" xfId="32490" hidden="1"/>
    <cellStyle name="40% - Accent6 3 2 4 2" xfId="32663" hidden="1"/>
    <cellStyle name="40% - Accent6 3 2 4 2" xfId="33056" hidden="1"/>
    <cellStyle name="40% - Accent6 3 2 4 2" xfId="33204" hidden="1"/>
    <cellStyle name="40% - Accent6 3 2 4 2" xfId="33542" hidden="1"/>
    <cellStyle name="40% - Accent6 3 2 4 2" xfId="33879" hidden="1"/>
    <cellStyle name="40% - Accent6 3 3 3 2" xfId="1695" hidden="1"/>
    <cellStyle name="40% - Accent6 3 3 3 2" xfId="2961" hidden="1"/>
    <cellStyle name="40% - Accent6 3 3 3 2" xfId="9587" hidden="1"/>
    <cellStyle name="40% - Accent6 3 3 3 2" xfId="12100" hidden="1"/>
    <cellStyle name="40% - Accent6 3 3 3 2" xfId="15838" hidden="1"/>
    <cellStyle name="40% - Accent6 3 3 3 2" xfId="18206" hidden="1"/>
    <cellStyle name="40% - Accent6 3 3 3 2" xfId="21475" hidden="1"/>
    <cellStyle name="40% - Accent6 3 3 3 2" xfId="24659" hidden="1"/>
    <cellStyle name="40% - Accent6 3 3 3 2" xfId="28859" hidden="1"/>
    <cellStyle name="40% - Accent6 3 3 3 2" xfId="28974" hidden="1"/>
    <cellStyle name="40% - Accent6 3 3 3 2" xfId="29697" hidden="1"/>
    <cellStyle name="40% - Accent6 3 3 3 2" xfId="29870" hidden="1"/>
    <cellStyle name="40% - Accent6 3 3 3 2" xfId="30263" hidden="1"/>
    <cellStyle name="40% - Accent6 3 3 3 2" xfId="30411" hidden="1"/>
    <cellStyle name="40% - Accent6 3 3 3 2" xfId="30749" hidden="1"/>
    <cellStyle name="40% - Accent6 3 3 3 2" xfId="31086" hidden="1"/>
    <cellStyle name="40% - Accent6 3 3 3 2" xfId="31651" hidden="1"/>
    <cellStyle name="40% - Accent6 3 3 3 2" xfId="31766" hidden="1"/>
    <cellStyle name="40% - Accent6 3 3 3 2" xfId="32489" hidden="1"/>
    <cellStyle name="40% - Accent6 3 3 3 2" xfId="32662" hidden="1"/>
    <cellStyle name="40% - Accent6 3 3 3 2" xfId="33055" hidden="1"/>
    <cellStyle name="40% - Accent6 3 3 3 2" xfId="33203" hidden="1"/>
    <cellStyle name="40% - Accent6 3 3 3 2" xfId="33541" hidden="1"/>
    <cellStyle name="40% - Accent6 3 3 3 2" xfId="33878" hidden="1"/>
    <cellStyle name="40% - Accent6 4 2 3 2" xfId="1724" hidden="1"/>
    <cellStyle name="40% - Accent6 4 2 3 2" xfId="2990" hidden="1"/>
    <cellStyle name="40% - Accent6 4 2 3 2" xfId="9616" hidden="1"/>
    <cellStyle name="40% - Accent6 4 2 3 2" xfId="12129" hidden="1"/>
    <cellStyle name="40% - Accent6 4 2 3 2" xfId="15867" hidden="1"/>
    <cellStyle name="40% - Accent6 4 2 3 2" xfId="18235" hidden="1"/>
    <cellStyle name="40% - Accent6 4 2 3 2" xfId="21504" hidden="1"/>
    <cellStyle name="40% - Accent6 4 2 3 2" xfId="24688" hidden="1"/>
    <cellStyle name="40% - Accent6 4 2 3 2" xfId="28888" hidden="1"/>
    <cellStyle name="40% - Accent6 4 2 3 2" xfId="29003" hidden="1"/>
    <cellStyle name="40% - Accent6 4 2 3 2" xfId="29726" hidden="1"/>
    <cellStyle name="40% - Accent6 4 2 3 2" xfId="29899" hidden="1"/>
    <cellStyle name="40% - Accent6 4 2 3 2" xfId="30292" hidden="1"/>
    <cellStyle name="40% - Accent6 4 2 3 2" xfId="30440" hidden="1"/>
    <cellStyle name="40% - Accent6 4 2 3 2" xfId="30778" hidden="1"/>
    <cellStyle name="40% - Accent6 4 2 3 2" xfId="31115" hidden="1"/>
    <cellStyle name="40% - Accent6 4 2 3 2" xfId="31680" hidden="1"/>
    <cellStyle name="40% - Accent6 4 2 3 2" xfId="31795" hidden="1"/>
    <cellStyle name="40% - Accent6 4 2 3 2" xfId="32518" hidden="1"/>
    <cellStyle name="40% - Accent6 4 2 3 2" xfId="32691" hidden="1"/>
    <cellStyle name="40% - Accent6 4 2 3 2" xfId="33084" hidden="1"/>
    <cellStyle name="40% - Accent6 4 2 3 2" xfId="33232" hidden="1"/>
    <cellStyle name="40% - Accent6 4 2 3 2" xfId="33570" hidden="1"/>
    <cellStyle name="40% - Accent6 4 2 3 2" xfId="33907" hidden="1"/>
    <cellStyle name="40% - Accent6 4 2 4 2" xfId="1698" hidden="1"/>
    <cellStyle name="40% - Accent6 4 2 4 2" xfId="2964" hidden="1"/>
    <cellStyle name="40% - Accent6 4 2 4 2" xfId="9590" hidden="1"/>
    <cellStyle name="40% - Accent6 4 2 4 2" xfId="12103" hidden="1"/>
    <cellStyle name="40% - Accent6 4 2 4 2" xfId="15841" hidden="1"/>
    <cellStyle name="40% - Accent6 4 2 4 2" xfId="18209" hidden="1"/>
    <cellStyle name="40% - Accent6 4 2 4 2" xfId="21478" hidden="1"/>
    <cellStyle name="40% - Accent6 4 2 4 2" xfId="24662" hidden="1"/>
    <cellStyle name="40% - Accent6 4 2 4 2" xfId="28862" hidden="1"/>
    <cellStyle name="40% - Accent6 4 2 4 2" xfId="28977" hidden="1"/>
    <cellStyle name="40% - Accent6 4 2 4 2" xfId="29700" hidden="1"/>
    <cellStyle name="40% - Accent6 4 2 4 2" xfId="29873" hidden="1"/>
    <cellStyle name="40% - Accent6 4 2 4 2" xfId="30266" hidden="1"/>
    <cellStyle name="40% - Accent6 4 2 4 2" xfId="30414" hidden="1"/>
    <cellStyle name="40% - Accent6 4 2 4 2" xfId="30752" hidden="1"/>
    <cellStyle name="40% - Accent6 4 2 4 2" xfId="31089" hidden="1"/>
    <cellStyle name="40% - Accent6 4 2 4 2" xfId="31654" hidden="1"/>
    <cellStyle name="40% - Accent6 4 2 4 2" xfId="31769" hidden="1"/>
    <cellStyle name="40% - Accent6 4 2 4 2" xfId="32492" hidden="1"/>
    <cellStyle name="40% - Accent6 4 2 4 2" xfId="32665" hidden="1"/>
    <cellStyle name="40% - Accent6 4 2 4 2" xfId="33058" hidden="1"/>
    <cellStyle name="40% - Accent6 4 2 4 2" xfId="33206" hidden="1"/>
    <cellStyle name="40% - Accent6 4 2 4 2" xfId="33544" hidden="1"/>
    <cellStyle name="40% - Accent6 4 2 4 2" xfId="33881" hidden="1"/>
    <cellStyle name="40% - Accent6 4 3 3 2" xfId="1697" hidden="1"/>
    <cellStyle name="40% - Accent6 4 3 3 2" xfId="2963" hidden="1"/>
    <cellStyle name="40% - Accent6 4 3 3 2" xfId="9589" hidden="1"/>
    <cellStyle name="40% - Accent6 4 3 3 2" xfId="12102" hidden="1"/>
    <cellStyle name="40% - Accent6 4 3 3 2" xfId="15840" hidden="1"/>
    <cellStyle name="40% - Accent6 4 3 3 2" xfId="18208" hidden="1"/>
    <cellStyle name="40% - Accent6 4 3 3 2" xfId="21477" hidden="1"/>
    <cellStyle name="40% - Accent6 4 3 3 2" xfId="24661" hidden="1"/>
    <cellStyle name="40% - Accent6 4 3 3 2" xfId="28861" hidden="1"/>
    <cellStyle name="40% - Accent6 4 3 3 2" xfId="28976" hidden="1"/>
    <cellStyle name="40% - Accent6 4 3 3 2" xfId="29699" hidden="1"/>
    <cellStyle name="40% - Accent6 4 3 3 2" xfId="29872" hidden="1"/>
    <cellStyle name="40% - Accent6 4 3 3 2" xfId="30265" hidden="1"/>
    <cellStyle name="40% - Accent6 4 3 3 2" xfId="30413" hidden="1"/>
    <cellStyle name="40% - Accent6 4 3 3 2" xfId="30751" hidden="1"/>
    <cellStyle name="40% - Accent6 4 3 3 2" xfId="31088" hidden="1"/>
    <cellStyle name="40% - Accent6 4 3 3 2" xfId="31653" hidden="1"/>
    <cellStyle name="40% - Accent6 4 3 3 2" xfId="31768" hidden="1"/>
    <cellStyle name="40% - Accent6 4 3 3 2" xfId="32491" hidden="1"/>
    <cellStyle name="40% - Accent6 4 3 3 2" xfId="32664" hidden="1"/>
    <cellStyle name="40% - Accent6 4 3 3 2" xfId="33057" hidden="1"/>
    <cellStyle name="40% - Accent6 4 3 3 2" xfId="33205" hidden="1"/>
    <cellStyle name="40% - Accent6 4 3 3 2" xfId="33543" hidden="1"/>
    <cellStyle name="40% - Accent6 4 3 3 2" xfId="33880" hidden="1"/>
    <cellStyle name="40% - Accent6 5 2" xfId="1652" hidden="1"/>
    <cellStyle name="40% - Accent6 5 2" xfId="2918" hidden="1"/>
    <cellStyle name="40% - Accent6 5 2" xfId="9544" hidden="1"/>
    <cellStyle name="40% - Accent6 5 2" xfId="12057" hidden="1"/>
    <cellStyle name="40% - Accent6 5 2" xfId="15795" hidden="1"/>
    <cellStyle name="40% - Accent6 5 2" xfId="18163" hidden="1"/>
    <cellStyle name="40% - Accent6 5 2" xfId="21432" hidden="1"/>
    <cellStyle name="40% - Accent6 5 2" xfId="24616" hidden="1"/>
    <cellStyle name="40% - Accent6 5 2" xfId="28816" hidden="1"/>
    <cellStyle name="40% - Accent6 5 2" xfId="28931" hidden="1"/>
    <cellStyle name="40% - Accent6 5 2" xfId="29654" hidden="1"/>
    <cellStyle name="40% - Accent6 5 2" xfId="29827" hidden="1"/>
    <cellStyle name="40% - Accent6 5 2" xfId="30220" hidden="1"/>
    <cellStyle name="40% - Accent6 5 2" xfId="30368" hidden="1"/>
    <cellStyle name="40% - Accent6 5 2" xfId="30706" hidden="1"/>
    <cellStyle name="40% - Accent6 5 2" xfId="31043" hidden="1"/>
    <cellStyle name="40% - Accent6 5 2" xfId="31608" hidden="1"/>
    <cellStyle name="40% - Accent6 5 2" xfId="31723" hidden="1"/>
    <cellStyle name="40% - Accent6 5 2" xfId="32446" hidden="1"/>
    <cellStyle name="40% - Accent6 5 2" xfId="32619" hidden="1"/>
    <cellStyle name="40% - Accent6 5 2" xfId="33012" hidden="1"/>
    <cellStyle name="40% - Accent6 5 2" xfId="33160" hidden="1"/>
    <cellStyle name="40% - Accent6 5 2" xfId="33498" hidden="1"/>
    <cellStyle name="40% - Accent6 5 2" xfId="33835" hidden="1"/>
    <cellStyle name="40% - Accent6 7" xfId="428" hidden="1"/>
    <cellStyle name="40% - Accent6 7" xfId="696" hidden="1"/>
    <cellStyle name="40% - Accent6 7" xfId="1030" hidden="1"/>
    <cellStyle name="40% - Accent6 7" xfId="1372" hidden="1"/>
    <cellStyle name="40% - Accent6 7" xfId="6584" hidden="1"/>
    <cellStyle name="40% - Accent6 7" xfId="6920" hidden="1"/>
    <cellStyle name="40% - Accent6 7" xfId="7265" hidden="1"/>
    <cellStyle name="40% - Accent6 7" xfId="4396" hidden="1"/>
    <cellStyle name="40% - Accent6 7" xfId="7777" hidden="1"/>
    <cellStyle name="40% - Accent6 7" xfId="5993" hidden="1"/>
    <cellStyle name="40% - Accent6 7" xfId="4198" hidden="1"/>
    <cellStyle name="40% - Accent6 7" xfId="13359" hidden="1"/>
    <cellStyle name="40% - Accent6 7" xfId="13701" hidden="1"/>
    <cellStyle name="40% - Accent6 7" xfId="6016" hidden="1"/>
    <cellStyle name="40% - Accent6 7" xfId="14156" hidden="1"/>
    <cellStyle name="40% - Accent6 7" xfId="5663" hidden="1"/>
    <cellStyle name="40% - Accent6 7" xfId="6341" hidden="1"/>
    <cellStyle name="40% - Accent6 7" xfId="19442" hidden="1"/>
    <cellStyle name="40% - Accent6 7" xfId="19784" hidden="1"/>
    <cellStyle name="40% - Accent6 7" xfId="10808" hidden="1"/>
    <cellStyle name="40% - Accent6 7" xfId="22695" hidden="1"/>
    <cellStyle name="40% - Accent6 7" xfId="23037" hidden="1"/>
    <cellStyle name="40% - Accent6 7" xfId="17785" hidden="1"/>
    <cellStyle name="40% - Accent6 7" xfId="25861" hidden="1"/>
    <cellStyle name="40% - Accent6 7" xfId="28494" hidden="1"/>
    <cellStyle name="40% - Accent6 7" xfId="28572" hidden="1"/>
    <cellStyle name="40% - Accent6 7" xfId="28650" hidden="1"/>
    <cellStyle name="40% - Accent6 7" xfId="28728" hidden="1"/>
    <cellStyle name="40% - Accent6 7" xfId="29310" hidden="1"/>
    <cellStyle name="40% - Accent6 7" xfId="29389" hidden="1"/>
    <cellStyle name="40% - Accent6 7" xfId="29468" hidden="1"/>
    <cellStyle name="40% - Accent6 7" xfId="29040" hidden="1"/>
    <cellStyle name="40% - Accent6 7" xfId="29557" hidden="1"/>
    <cellStyle name="40% - Accent6 7" xfId="29238" hidden="1"/>
    <cellStyle name="40% - Accent6 7" xfId="29024" hidden="1"/>
    <cellStyle name="40% - Accent6 7" xfId="29984" hidden="1"/>
    <cellStyle name="40% - Accent6 7" xfId="30062" hidden="1"/>
    <cellStyle name="40% - Accent6 7" xfId="29244" hidden="1"/>
    <cellStyle name="40% - Accent6 7" xfId="30145" hidden="1"/>
    <cellStyle name="40% - Accent6 7" xfId="29203" hidden="1"/>
    <cellStyle name="40% - Accent6 7" xfId="29293" hidden="1"/>
    <cellStyle name="40% - Accent6 7" xfId="30516" hidden="1"/>
    <cellStyle name="40% - Accent6 7" xfId="30594" hidden="1"/>
    <cellStyle name="40% - Accent6 7" xfId="29765" hidden="1"/>
    <cellStyle name="40% - Accent6 7" xfId="30853" hidden="1"/>
    <cellStyle name="40% - Accent6 7" xfId="30931" hidden="1"/>
    <cellStyle name="40% - Accent6 7" xfId="30334" hidden="1"/>
    <cellStyle name="40% - Accent6 7" xfId="31190" hidden="1"/>
    <cellStyle name="40% - Accent6 7" xfId="31286" hidden="1"/>
    <cellStyle name="40% - Accent6 7" xfId="31364" hidden="1"/>
    <cellStyle name="40% - Accent6 7" xfId="31442" hidden="1"/>
    <cellStyle name="40% - Accent6 7" xfId="31520" hidden="1"/>
    <cellStyle name="40% - Accent6 7" xfId="32102" hidden="1"/>
    <cellStyle name="40% - Accent6 7" xfId="32181" hidden="1"/>
    <cellStyle name="40% - Accent6 7" xfId="32260" hidden="1"/>
    <cellStyle name="40% - Accent6 7" xfId="31832" hidden="1"/>
    <cellStyle name="40% - Accent6 7" xfId="32349" hidden="1"/>
    <cellStyle name="40% - Accent6 7" xfId="32030" hidden="1"/>
    <cellStyle name="40% - Accent6 7" xfId="31816" hidden="1"/>
    <cellStyle name="40% - Accent6 7" xfId="32776" hidden="1"/>
    <cellStyle name="40% - Accent6 7" xfId="32854" hidden="1"/>
    <cellStyle name="40% - Accent6 7" xfId="32036" hidden="1"/>
    <cellStyle name="40% - Accent6 7" xfId="32937" hidden="1"/>
    <cellStyle name="40% - Accent6 7" xfId="31995" hidden="1"/>
    <cellStyle name="40% - Accent6 7" xfId="32085" hidden="1"/>
    <cellStyle name="40% - Accent6 7" xfId="33308" hidden="1"/>
    <cellStyle name="40% - Accent6 7" xfId="33386" hidden="1"/>
    <cellStyle name="40% - Accent6 7" xfId="32557" hidden="1"/>
    <cellStyle name="40% - Accent6 7" xfId="33645" hidden="1"/>
    <cellStyle name="40% - Accent6 7" xfId="33723" hidden="1"/>
    <cellStyle name="40% - Accent6 7" xfId="33126" hidden="1"/>
    <cellStyle name="40% - Accent6 7" xfId="33982" hidden="1"/>
    <cellStyle name="40% - Accent6 8" xfId="475" hidden="1"/>
    <cellStyle name="40% - Accent6 8" xfId="398" hidden="1"/>
    <cellStyle name="40% - Accent6 8" xfId="945" hidden="1"/>
    <cellStyle name="40% - Accent6 8" xfId="1287" hidden="1"/>
    <cellStyle name="40% - Accent6 8" xfId="6345" hidden="1"/>
    <cellStyle name="40% - Accent6 8" xfId="6835" hidden="1"/>
    <cellStyle name="40% - Accent6 8" xfId="7178" hidden="1"/>
    <cellStyle name="40% - Accent6 8" xfId="5942" hidden="1"/>
    <cellStyle name="40% - Accent6 8" xfId="10612" hidden="1"/>
    <cellStyle name="40% - Accent6 8" xfId="6208" hidden="1"/>
    <cellStyle name="40% - Accent6 8" xfId="12275" hidden="1"/>
    <cellStyle name="40% - Accent6 8" xfId="13274" hidden="1"/>
    <cellStyle name="40% - Accent6 8" xfId="13616" hidden="1"/>
    <cellStyle name="40% - Accent6 8" xfId="11338" hidden="1"/>
    <cellStyle name="40% - Accent6 8" xfId="16839" hidden="1"/>
    <cellStyle name="40% - Accent6 8" xfId="4758" hidden="1"/>
    <cellStyle name="40% - Accent6 8" xfId="18381" hidden="1"/>
    <cellStyle name="40% - Accent6 8" xfId="19357" hidden="1"/>
    <cellStyle name="40% - Accent6 8" xfId="19699" hidden="1"/>
    <cellStyle name="40% - Accent6 8" xfId="21650" hidden="1"/>
    <cellStyle name="40% - Accent6 8" xfId="22610" hidden="1"/>
    <cellStyle name="40% - Accent6 8" xfId="22952" hidden="1"/>
    <cellStyle name="40% - Accent6 8" xfId="24832" hidden="1"/>
    <cellStyle name="40% - Accent6 8" xfId="25776" hidden="1"/>
    <cellStyle name="40% - Accent6 8" xfId="28509" hidden="1"/>
    <cellStyle name="40% - Accent6 8" xfId="28479" hidden="1"/>
    <cellStyle name="40% - Accent6 8" xfId="28638" hidden="1"/>
    <cellStyle name="40% - Accent6 8" xfId="28716" hidden="1"/>
    <cellStyle name="40% - Accent6 8" xfId="29294" hidden="1"/>
    <cellStyle name="40% - Accent6 8" xfId="29377" hidden="1"/>
    <cellStyle name="40% - Accent6 8" xfId="29455" hidden="1"/>
    <cellStyle name="40% - Accent6 8" xfId="29230" hidden="1"/>
    <cellStyle name="40% - Accent6 8" xfId="29731" hidden="1"/>
    <cellStyle name="40% - Accent6 8" xfId="29269" hidden="1"/>
    <cellStyle name="40% - Accent6 8" xfId="29900" hidden="1"/>
    <cellStyle name="40% - Accent6 8" xfId="29972" hidden="1"/>
    <cellStyle name="40% - Accent6 8" xfId="30050" hidden="1"/>
    <cellStyle name="40% - Accent6 8" xfId="29785" hidden="1"/>
    <cellStyle name="40% - Accent6 8" xfId="30295" hidden="1"/>
    <cellStyle name="40% - Accent6 8" xfId="29079" hidden="1"/>
    <cellStyle name="40% - Accent6 8" xfId="30441" hidden="1"/>
    <cellStyle name="40% - Accent6 8" xfId="30504" hidden="1"/>
    <cellStyle name="40% - Accent6 8" xfId="30582" hidden="1"/>
    <cellStyle name="40% - Accent6 8" xfId="30779" hidden="1"/>
    <cellStyle name="40% - Accent6 8" xfId="30841" hidden="1"/>
    <cellStyle name="40% - Accent6 8" xfId="30919" hidden="1"/>
    <cellStyle name="40% - Accent6 8" xfId="31116" hidden="1"/>
    <cellStyle name="40% - Accent6 8" xfId="31178" hidden="1"/>
    <cellStyle name="40% - Accent6 8" xfId="31301" hidden="1"/>
    <cellStyle name="40% - Accent6 8" xfId="31271" hidden="1"/>
    <cellStyle name="40% - Accent6 8" xfId="31430" hidden="1"/>
    <cellStyle name="40% - Accent6 8" xfId="31508" hidden="1"/>
    <cellStyle name="40% - Accent6 8" xfId="32086" hidden="1"/>
    <cellStyle name="40% - Accent6 8" xfId="32169" hidden="1"/>
    <cellStyle name="40% - Accent6 8" xfId="32247" hidden="1"/>
    <cellStyle name="40% - Accent6 8" xfId="32022" hidden="1"/>
    <cellStyle name="40% - Accent6 8" xfId="32523" hidden="1"/>
    <cellStyle name="40% - Accent6 8" xfId="32061" hidden="1"/>
    <cellStyle name="40% - Accent6 8" xfId="32692" hidden="1"/>
    <cellStyle name="40% - Accent6 8" xfId="32764" hidden="1"/>
    <cellStyle name="40% - Accent6 8" xfId="32842" hidden="1"/>
    <cellStyle name="40% - Accent6 8" xfId="32577" hidden="1"/>
    <cellStyle name="40% - Accent6 8" xfId="33087" hidden="1"/>
    <cellStyle name="40% - Accent6 8" xfId="31871" hidden="1"/>
    <cellStyle name="40% - Accent6 8" xfId="33233" hidden="1"/>
    <cellStyle name="40% - Accent6 8" xfId="33296" hidden="1"/>
    <cellStyle name="40% - Accent6 8" xfId="33374" hidden="1"/>
    <cellStyle name="40% - Accent6 8" xfId="33571" hidden="1"/>
    <cellStyle name="40% - Accent6 8" xfId="33633" hidden="1"/>
    <cellStyle name="40% - Accent6 8" xfId="33711" hidden="1"/>
    <cellStyle name="40% - Accent6 8" xfId="33908" hidden="1"/>
    <cellStyle name="40% - Accent6 8" xfId="33970" hidden="1"/>
    <cellStyle name="40% - Accent6 9" xfId="509" hidden="1"/>
    <cellStyle name="40% - Accent6 9" xfId="831" hidden="1"/>
    <cellStyle name="40% - Accent6 9" xfId="1155" hidden="1"/>
    <cellStyle name="40% - Accent6 9" xfId="1497" hidden="1"/>
    <cellStyle name="40% - Accent6 9" xfId="6721" hidden="1"/>
    <cellStyle name="40% - Accent6 9" xfId="7046" hidden="1"/>
    <cellStyle name="40% - Accent6 9" xfId="7391" hidden="1"/>
    <cellStyle name="40% - Accent6 9" xfId="7707" hidden="1"/>
    <cellStyle name="40% - Accent6 9" xfId="5072" hidden="1"/>
    <cellStyle name="40% - Accent6 9" xfId="4486" hidden="1"/>
    <cellStyle name="40% - Accent6 9" xfId="13160" hidden="1"/>
    <cellStyle name="40% - Accent6 9" xfId="13484" hidden="1"/>
    <cellStyle name="40% - Accent6 9" xfId="13826" hidden="1"/>
    <cellStyle name="40% - Accent6 9" xfId="14093" hidden="1"/>
    <cellStyle name="40% - Accent6 9" xfId="5964" hidden="1"/>
    <cellStyle name="40% - Accent6 9" xfId="4451" hidden="1"/>
    <cellStyle name="40% - Accent6 9" xfId="19241" hidden="1"/>
    <cellStyle name="40% - Accent6 9" xfId="19567" hidden="1"/>
    <cellStyle name="40% - Accent6 9" xfId="19909" hidden="1"/>
    <cellStyle name="40% - Accent6 9" xfId="22494" hidden="1"/>
    <cellStyle name="40% - Accent6 9" xfId="22820" hidden="1"/>
    <cellStyle name="40% - Accent6 9" xfId="23162" hidden="1"/>
    <cellStyle name="40% - Accent6 9" xfId="25662" hidden="1"/>
    <cellStyle name="40% - Accent6 9" xfId="25986" hidden="1"/>
    <cellStyle name="40% - Accent6 9" xfId="28522" hidden="1"/>
    <cellStyle name="40% - Accent6 9" xfId="28596" hidden="1"/>
    <cellStyle name="40% - Accent6 9" xfId="28672" hidden="1"/>
    <cellStyle name="40% - Accent6 9" xfId="28750" hidden="1"/>
    <cellStyle name="40% - Accent6 9" xfId="29335" hidden="1"/>
    <cellStyle name="40% - Accent6 9" xfId="29411" hidden="1"/>
    <cellStyle name="40% - Accent6 9" xfId="29490" hidden="1"/>
    <cellStyle name="40% - Accent6 9" xfId="29546" hidden="1"/>
    <cellStyle name="40% - Accent6 9" xfId="29122" hidden="1"/>
    <cellStyle name="40% - Accent6 9" xfId="29046" hidden="1"/>
    <cellStyle name="40% - Accent6 9" xfId="29930" hidden="1"/>
    <cellStyle name="40% - Accent6 9" xfId="30006" hidden="1"/>
    <cellStyle name="40% - Accent6 9" xfId="30084" hidden="1"/>
    <cellStyle name="40% - Accent6 9" xfId="30135" hidden="1"/>
    <cellStyle name="40% - Accent6 9" xfId="29233" hidden="1"/>
    <cellStyle name="40% - Accent6 9" xfId="29044" hidden="1"/>
    <cellStyle name="40% - Accent6 9" xfId="30462" hidden="1"/>
    <cellStyle name="40% - Accent6 9" xfId="30538" hidden="1"/>
    <cellStyle name="40% - Accent6 9" xfId="30616" hidden="1"/>
    <cellStyle name="40% - Accent6 9" xfId="30799" hidden="1"/>
    <cellStyle name="40% - Accent6 9" xfId="30875" hidden="1"/>
    <cellStyle name="40% - Accent6 9" xfId="30953" hidden="1"/>
    <cellStyle name="40% - Accent6 9" xfId="31136" hidden="1"/>
    <cellStyle name="40% - Accent6 9" xfId="31212" hidden="1"/>
    <cellStyle name="40% - Accent6 9" xfId="31314" hidden="1"/>
    <cellStyle name="40% - Accent6 9" xfId="31388" hidden="1"/>
    <cellStyle name="40% - Accent6 9" xfId="31464" hidden="1"/>
    <cellStyle name="40% - Accent6 9" xfId="31542" hidden="1"/>
    <cellStyle name="40% - Accent6 9" xfId="32127" hidden="1"/>
    <cellStyle name="40% - Accent6 9" xfId="32203" hidden="1"/>
    <cellStyle name="40% - Accent6 9" xfId="32282" hidden="1"/>
    <cellStyle name="40% - Accent6 9" xfId="32338" hidden="1"/>
    <cellStyle name="40% - Accent6 9" xfId="31914" hidden="1"/>
    <cellStyle name="40% - Accent6 9" xfId="31838" hidden="1"/>
    <cellStyle name="40% - Accent6 9" xfId="32722" hidden="1"/>
    <cellStyle name="40% - Accent6 9" xfId="32798" hidden="1"/>
    <cellStyle name="40% - Accent6 9" xfId="32876" hidden="1"/>
    <cellStyle name="40% - Accent6 9" xfId="32927" hidden="1"/>
    <cellStyle name="40% - Accent6 9" xfId="32025" hidden="1"/>
    <cellStyle name="40% - Accent6 9" xfId="31836" hidden="1"/>
    <cellStyle name="40% - Accent6 9" xfId="33254" hidden="1"/>
    <cellStyle name="40% - Accent6 9" xfId="33330" hidden="1"/>
    <cellStyle name="40% - Accent6 9" xfId="33408" hidden="1"/>
    <cellStyle name="40% - Accent6 9" xfId="33591" hidden="1"/>
    <cellStyle name="40% - Accent6 9" xfId="33667" hidden="1"/>
    <cellStyle name="40% - Accent6 9" xfId="33745" hidden="1"/>
    <cellStyle name="40% - Accent6 9" xfId="33928" hidden="1"/>
    <cellStyle name="40% - Accent6 9" xfId="34004" hidden="1"/>
    <cellStyle name="60% - Accent1" xfId="23" builtinId="32" hidden="1" customBuiltin="1"/>
    <cellStyle name="60% - Accent1" xfId="71" builtinId="32" hidden="1" customBuiltin="1"/>
    <cellStyle name="60% - Accent1" xfId="106" builtinId="32" hidden="1" customBuiltin="1"/>
    <cellStyle name="60% - Accent1" xfId="149" builtinId="32" hidden="1" customBuiltin="1"/>
    <cellStyle name="60% - Accent1" xfId="191" builtinId="32" hidden="1" customBuiltin="1"/>
    <cellStyle name="60% - Accent1" xfId="225" builtinId="32" hidden="1" customBuiltin="1"/>
    <cellStyle name="60% - Accent1" xfId="262" builtinId="32" hidden="1" customBuiltin="1"/>
    <cellStyle name="60% - Accent1" xfId="299"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526" builtinId="32" hidden="1" customBuiltin="1"/>
    <cellStyle name="60% - Accent1" xfId="562" builtinId="32" hidden="1" customBuiltin="1"/>
    <cellStyle name="60% - Accent1" xfId="596"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12" builtinId="32" hidden="1" customBuiltin="1"/>
    <cellStyle name="60% - Accent1" xfId="850" builtinId="32" hidden="1" customBuiltin="1"/>
    <cellStyle name="60% - Accent1" xfId="886" builtinId="32" hidden="1" customBuiltin="1"/>
    <cellStyle name="60% - Accent1" xfId="921" builtinId="32" hidden="1" customBuiltin="1"/>
    <cellStyle name="60% - Accent1" xfId="729" builtinId="32" hidden="1" customBuiltin="1"/>
    <cellStyle name="60% - Accent1" xfId="984" builtinId="32" hidden="1" customBuiltin="1"/>
    <cellStyle name="60% - Accent1" xfId="1017" builtinId="32" hidden="1" customBuiltin="1"/>
    <cellStyle name="60% - Accent1" xfId="1052" builtinId="32" hidden="1" customBuiltin="1"/>
    <cellStyle name="60% - Accent1" xfId="1085" builtinId="32" hidden="1" customBuiltin="1"/>
    <cellStyle name="60% - Accent1" xfId="1115" builtinId="32" hidden="1" customBuiltin="1"/>
    <cellStyle name="60% - Accent1" xfId="969" builtinId="32" hidden="1" customBuiltin="1"/>
    <cellStyle name="60% - Accent1" xfId="1001" builtinId="32" hidden="1" customBuiltin="1"/>
    <cellStyle name="60% - Accent1" xfId="1136" builtinId="32" hidden="1" customBuiltin="1"/>
    <cellStyle name="60% - Accent1" xfId="1171" builtinId="32" hidden="1" customBuiltin="1"/>
    <cellStyle name="60% - Accent1" xfId="1207"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457" builtinId="32" hidden="1" customBuiltin="1"/>
    <cellStyle name="60% - Accent1" xfId="1311"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57" builtinId="32" hidden="1" customBuiltin="1"/>
    <cellStyle name="60% - Accent1" xfId="1779" builtinId="32" hidden="1" customBuiltin="1"/>
    <cellStyle name="60% - Accent1" xfId="1801" builtinId="32" hidden="1" customBuiltin="1"/>
    <cellStyle name="60% - Accent1" xfId="1822" builtinId="32" hidden="1" customBuiltin="1"/>
    <cellStyle name="60% - Accent1" xfId="1847" builtinId="32" hidden="1" customBuiltin="1"/>
    <cellStyle name="60% - Accent1" xfId="2026" builtinId="32" hidden="1" customBuiltin="1"/>
    <cellStyle name="60% - Accent1" xfId="2047" builtinId="32" hidden="1" customBuiltin="1"/>
    <cellStyle name="60% - Accent1" xfId="2070" builtinId="32" hidden="1" customBuiltin="1"/>
    <cellStyle name="60% - Accent1" xfId="2092" builtinId="32" hidden="1" customBuiltin="1"/>
    <cellStyle name="60% - Accent1" xfId="2113"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242" builtinId="32" hidden="1" customBuiltin="1"/>
    <cellStyle name="60% - Accent1" xfId="2273" builtinId="32" hidden="1" customBuiltin="1"/>
    <cellStyle name="60% - Accent1" xfId="2134" builtinId="32" hidden="1" customBuiltin="1"/>
    <cellStyle name="60% - Accent1" xfId="2162" builtinId="32" hidden="1" customBuiltin="1"/>
    <cellStyle name="60% - Accent1" xfId="2291" builtinId="32" hidden="1" customBuiltin="1"/>
    <cellStyle name="60% - Accent1" xfId="2316" builtinId="32" hidden="1" customBuiltin="1"/>
    <cellStyle name="60% - Accent1" xfId="2338" builtinId="32" hidden="1" customBuiltin="1"/>
    <cellStyle name="60% - Accent1" xfId="2359" builtinId="32" hidden="1" customBuiltin="1"/>
    <cellStyle name="60% - Accent1" xfId="2220" builtinId="32" hidden="1" customBuiltin="1"/>
    <cellStyle name="60% - Accent1" xfId="2402" builtinId="32" hidden="1" customBuiltin="1"/>
    <cellStyle name="60% - Accent1" xfId="2431"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00"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779" builtinId="32" hidden="1" customBuiltin="1"/>
    <cellStyle name="60% - Accent1" xfId="2649" builtinId="32" hidden="1" customBuiltin="1"/>
    <cellStyle name="60% - Accent1" xfId="2676" builtinId="32" hidden="1" customBuiltin="1"/>
    <cellStyle name="60% - Accent1" xfId="2795"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85" builtinId="32" hidden="1" customBuiltin="1"/>
    <cellStyle name="60% - Accent1" xfId="1894" builtinId="32" hidden="1" customBuiltin="1"/>
    <cellStyle name="60% - Accent1" xfId="1870" builtinId="32" hidden="1" customBuiltin="1"/>
    <cellStyle name="60% - Accent1" xfId="3033" builtinId="32" hidden="1" customBuiltin="1"/>
    <cellStyle name="60% - Accent1" xfId="3054" builtinId="32" hidden="1" customBuiltin="1"/>
    <cellStyle name="60% - Accent1" xfId="3077"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46"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41" builtinId="32" hidden="1" customBuiltin="1"/>
    <cellStyle name="60% - Accent1" xfId="3362" builtinId="32" hidden="1" customBuiltin="1"/>
    <cellStyle name="60% - Accent1" xfId="3225" builtinId="32" hidden="1" customBuiltin="1"/>
    <cellStyle name="60% - Accent1" xfId="3403" builtinId="32" hidden="1" customBuiltin="1"/>
    <cellStyle name="60% - Accent1" xfId="3432" builtinId="32" hidden="1" customBuiltin="1"/>
    <cellStyle name="60% - Accent1" xfId="3464" builtinId="32" hidden="1" customBuiltin="1"/>
    <cellStyle name="60% - Accent1" xfId="3492" builtinId="32" hidden="1" customBuiltin="1"/>
    <cellStyle name="60% - Accent1" xfId="3519" builtinId="32" hidden="1" customBuiltin="1"/>
    <cellStyle name="60% - Accent1" xfId="3390" builtinId="32" hidden="1" customBuiltin="1"/>
    <cellStyle name="60% - Accent1" xfId="3417" builtinId="32" hidden="1" customBuiltin="1"/>
    <cellStyle name="60% - Accent1" xfId="3535"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775" builtinId="32" hidden="1" customBuiltin="1"/>
    <cellStyle name="60% - Accent1" xfId="3646" builtinId="32" hidden="1" customBuiltin="1"/>
    <cellStyle name="60% - Accent1" xfId="3673" builtinId="32" hidden="1" customBuiltin="1"/>
    <cellStyle name="60% - Accent1" xfId="3791"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19"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70" builtinId="32" hidden="1" customBuiltin="1"/>
    <cellStyle name="60% - Accent1" xfId="6492" builtinId="32" hidden="1" customBuiltin="1"/>
    <cellStyle name="60% - Accent1" xfId="6370" builtinId="32" hidden="1" customBuiltin="1"/>
    <cellStyle name="60% - Accent1" xfId="6535" builtinId="32" hidden="1" customBuiltin="1"/>
    <cellStyle name="60% - Accent1" xfId="6569" builtinId="32" hidden="1" customBuiltin="1"/>
    <cellStyle name="60% - Accent1" xfId="6607" builtinId="32" hidden="1" customBuiltin="1"/>
    <cellStyle name="60% - Accent1" xfId="6643" builtinId="32" hidden="1" customBuiltin="1"/>
    <cellStyle name="60% - Accent1" xfId="6678" builtinId="32" hidden="1" customBuiltin="1"/>
    <cellStyle name="60% - Accent1" xfId="6520" builtinId="32" hidden="1" customBuiltin="1"/>
    <cellStyle name="60% - Accent1" xfId="6553" builtinId="32" hidden="1" customBuiltin="1"/>
    <cellStyle name="60% - Accent1" xfId="6702" builtinId="32" hidden="1" customBuiltin="1"/>
    <cellStyle name="60% - Accent1" xfId="6740"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7006" builtinId="32" hidden="1" customBuiltin="1"/>
    <cellStyle name="60% - Accent1" xfId="6859"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288" builtinId="32" hidden="1" customBuiltin="1"/>
    <cellStyle name="60% - Accent1" xfId="7321" builtinId="32" hidden="1" customBuiltin="1"/>
    <cellStyle name="60% - Accent1" xfId="7351" builtinId="32" hidden="1" customBuiltin="1"/>
    <cellStyle name="60% - Accent1" xfId="7202" builtinId="32" hidden="1" customBuiltin="1"/>
    <cellStyle name="60% - Accent1" xfId="7235" builtinId="32" hidden="1" customBuiltin="1"/>
    <cellStyle name="60% - Accent1" xfId="7372" builtinId="32" hidden="1" customBuiltin="1"/>
    <cellStyle name="60% - Accent1" xfId="7408" builtinId="32" hidden="1" customBuiltin="1"/>
    <cellStyle name="60% - Accent1" xfId="7444" builtinId="32" hidden="1" customBuiltin="1"/>
    <cellStyle name="60% - Accent1" xfId="7478"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065"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675" builtinId="32" hidden="1" customBuiltin="1"/>
    <cellStyle name="60% - Accent1" xfId="8556" builtinId="32" hidden="1" customBuiltin="1"/>
    <cellStyle name="60% - Accent1" xfId="8711" builtinId="32" hidden="1" customBuiltin="1"/>
    <cellStyle name="60% - Accent1" xfId="8742" builtinId="32" hidden="1" customBuiltin="1"/>
    <cellStyle name="60% - Accent1" xfId="8778" builtinId="32" hidden="1" customBuiltin="1"/>
    <cellStyle name="60% - Accent1" xfId="8810" builtinId="32" hidden="1" customBuiltin="1"/>
    <cellStyle name="60% - Accent1" xfId="8842"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9107" builtinId="32" hidden="1" customBuiltin="1"/>
    <cellStyle name="60% - Accent1" xfId="8970" builtinId="32" hidden="1" customBuiltin="1"/>
    <cellStyle name="60% - Accent1" xfId="9000" builtinId="32" hidden="1" customBuiltin="1"/>
    <cellStyle name="60% - Accent1" xfId="9126" builtinId="32" hidden="1" customBuiltin="1"/>
    <cellStyle name="60% - Accent1" xfId="9151" builtinId="32" hidden="1" customBuiltin="1"/>
    <cellStyle name="60% - Accent1" xfId="9176" builtinId="32" hidden="1" customBuiltin="1"/>
    <cellStyle name="60% - Accent1" xfId="9202" builtinId="32" hidden="1" customBuiltin="1"/>
    <cellStyle name="60% - Accent1" xfId="9231" builtinId="32" hidden="1" customBuiltin="1"/>
    <cellStyle name="60% - Accent1" xfId="9270" builtinId="32" hidden="1" customBuiltin="1"/>
    <cellStyle name="60% - Accent1" xfId="9301" builtinId="32" hidden="1" customBuiltin="1"/>
    <cellStyle name="60% - Accent1" xfId="9334" builtinId="32" hidden="1" customBuiltin="1"/>
    <cellStyle name="60% - Accent1" xfId="9365"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61"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271"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40" builtinId="32" hidden="1" customBuiltin="1"/>
    <cellStyle name="60% - Accent1" xfId="9761" builtinId="32" hidden="1" customBuiltin="1"/>
    <cellStyle name="60% - Accent1" xfId="9657" builtinId="32" hidden="1" customBuiltin="1"/>
    <cellStyle name="60% - Accent1" xfId="9796" builtinId="32" hidden="1" customBuiltin="1"/>
    <cellStyle name="60% - Accent1" xfId="9827" builtinId="32" hidden="1" customBuiltin="1"/>
    <cellStyle name="60% - Accent1" xfId="9862" builtinId="32" hidden="1" customBuiltin="1"/>
    <cellStyle name="60% - Accent1" xfId="9893" builtinId="32" hidden="1" customBuiltin="1"/>
    <cellStyle name="60% - Accent1" xfId="9924" builtinId="32" hidden="1" customBuiltin="1"/>
    <cellStyle name="60% - Accent1" xfId="9782" builtinId="32" hidden="1" customBuiltin="1"/>
    <cellStyle name="60% - Accent1" xfId="9812" builtinId="32" hidden="1" customBuiltin="1"/>
    <cellStyle name="60% - Accent1" xfId="9944" builtinId="32" hidden="1" customBuiltin="1"/>
    <cellStyle name="60% - Accent1" xfId="9973"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183" builtinId="32" hidden="1" customBuiltin="1"/>
    <cellStyle name="60% - Accent1" xfId="10052" builtinId="32" hidden="1" customBuiltin="1"/>
    <cellStyle name="60% - Accent1" xfId="10080" builtinId="32" hidden="1" customBuiltin="1"/>
    <cellStyle name="60% - Accent1" xfId="10202" builtinId="32" hidden="1" customBuiltin="1"/>
    <cellStyle name="60% - Accent1" xfId="10228" builtinId="32" hidden="1" customBuiltin="1"/>
    <cellStyle name="60% - Accent1" xfId="10252" builtinId="32" hidden="1" customBuiltin="1"/>
    <cellStyle name="60% - Accent1" xfId="10275" builtinId="32" hidden="1" customBuiltin="1"/>
    <cellStyle name="60% - Accent1" xfId="10305" builtinId="32" hidden="1" customBuiltin="1"/>
    <cellStyle name="60% - Accent1" xfId="10343"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53" builtinId="32" hidden="1" customBuiltin="1"/>
    <cellStyle name="60% - Accent1" xfId="10583" builtinId="32" hidden="1" customBuiltin="1"/>
    <cellStyle name="60% - Accent1" xfId="7624" builtinId="32" hidden="1" customBuiltin="1"/>
    <cellStyle name="60% - Accent1" xfId="7654" builtinId="32" hidden="1" customBuiltin="1"/>
    <cellStyle name="60% - Accent1" xfId="6108" builtinId="32" hidden="1" customBuiltin="1"/>
    <cellStyle name="60% - Accent1" xfId="10775" builtinId="32" hidden="1" customBuiltin="1"/>
    <cellStyle name="60% - Accent1" xfId="10841" builtinId="32" hidden="1" customBuiltin="1"/>
    <cellStyle name="60% - Accent1" xfId="6248" builtinId="32" hidden="1" customBuiltin="1"/>
    <cellStyle name="60% - Accent1" xfId="4281" builtinId="32" hidden="1" customBuiltin="1"/>
    <cellStyle name="60% - Accent1" xfId="5953" builtinId="32" hidden="1" customBuiltin="1"/>
    <cellStyle name="60% - Accent1" xfId="4790" builtinId="32" hidden="1" customBuiltin="1"/>
    <cellStyle name="60% - Accent1" xfId="4709" builtinId="32" hidden="1" customBuiltin="1"/>
    <cellStyle name="60% - Accent1" xfId="7960" builtinId="32" hidden="1" customBuiltin="1"/>
    <cellStyle name="60% - Accent1" xfId="7813"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27" builtinId="32" hidden="1" customBuiltin="1"/>
    <cellStyle name="60% - Accent1" xfId="8158" builtinId="32" hidden="1" customBuiltin="1"/>
    <cellStyle name="60% - Accent1" xfId="10651" builtinId="32" hidden="1" customBuiltin="1"/>
    <cellStyle name="60% - Accent1" xfId="10759" builtinId="32" hidden="1" customBuiltin="1"/>
    <cellStyle name="60% - Accent1" xfId="8456"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10728"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38" builtinId="32" hidden="1" customBuiltin="1"/>
    <cellStyle name="60% - Accent1" xfId="6075" builtinId="32" hidden="1" customBuiltin="1"/>
    <cellStyle name="60% - Accent1" xfId="4157" builtinId="32" hidden="1" customBuiltin="1"/>
    <cellStyle name="60% - Accent1" xfId="4380" builtinId="32" hidden="1" customBuiltin="1"/>
    <cellStyle name="60% - Accent1" xfId="5000" builtinId="32" hidden="1" customBuiltin="1"/>
    <cellStyle name="60% - Accent1" xfId="4367" builtinId="32" hidden="1" customBuiltin="1"/>
    <cellStyle name="60% - Accent1" xfId="6189" builtinId="32" hidden="1" customBuiltin="1"/>
    <cellStyle name="60% - Accent1" xfId="5380" builtinId="32" hidden="1" customBuiltin="1"/>
    <cellStyle name="60% - Accent1" xfId="4982" builtinId="32" hidden="1" customBuiltin="1"/>
    <cellStyle name="60% - Accent1" xfId="6282" builtinId="32" hidden="1" customBuiltin="1"/>
    <cellStyle name="60% - Accent1" xfId="5986" builtinId="32" hidden="1" customBuiltin="1"/>
    <cellStyle name="60% - Accent1" xfId="9493"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2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176" builtinId="32" hidden="1" customBuiltin="1"/>
    <cellStyle name="60% - Accent1" xfId="11208" builtinId="32" hidden="1" customBuiltin="1"/>
    <cellStyle name="60% - Accent1" xfId="11243"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253"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489" builtinId="32" hidden="1" customBuiltin="1"/>
    <cellStyle name="60% - Accent1" xfId="11616" builtinId="32" hidden="1" customBuiltin="1"/>
    <cellStyle name="60% - Accent1" xfId="11643"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35" builtinId="32" hidden="1" customBuiltin="1"/>
    <cellStyle name="60% - Accent1" xfId="11866"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1996" builtinId="32" hidden="1" customBuiltin="1"/>
    <cellStyle name="60% - Accent1" xfId="12023" builtinId="32" hidden="1" customBuiltin="1"/>
    <cellStyle name="60% - Accent1" xfId="7715" builtinId="32" hidden="1" customBuiltin="1"/>
    <cellStyle name="60% - Accent1" xfId="9124" builtinId="32" hidden="1" customBuiltin="1"/>
    <cellStyle name="60% - Accent1" xfId="10956" builtinId="32" hidden="1" customBuiltin="1"/>
    <cellStyle name="60% - Accent1" xfId="5367" builtinId="32" hidden="1" customBuiltin="1"/>
    <cellStyle name="60% - Accent1" xfId="7724"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18"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284" builtinId="32" hidden="1" customBuiltin="1"/>
    <cellStyle name="60% - Accent1" xfId="12315" builtinId="32" hidden="1" customBuiltin="1"/>
    <cellStyle name="60% - Accent1" xfId="12450"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374" builtinId="32" hidden="1" customBuiltin="1"/>
    <cellStyle name="60% - Accent1" xfId="12582"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568" builtinId="32" hidden="1" customBuiltin="1"/>
    <cellStyle name="60% - Accent1" xfId="12598"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87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61" builtinId="32" hidden="1" customBuiltin="1"/>
    <cellStyle name="60% - Accent1" xfId="12891" builtinId="32" hidden="1" customBuiltin="1"/>
    <cellStyle name="60% - Accent1" xfId="13013" builtinId="32" hidden="1" customBuiltin="1"/>
    <cellStyle name="60% - Accent1" xfId="13040"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5669" builtinId="32" hidden="1" customBuiltin="1"/>
    <cellStyle name="60% - Accent1" xfId="6085" builtinId="32" hidden="1" customBuiltin="1"/>
    <cellStyle name="60% - Accent1" xfId="8891" builtinId="32" hidden="1" customBuiltin="1"/>
    <cellStyle name="60% - Accent1" xfId="11903" builtinId="32" hidden="1" customBuiltin="1"/>
    <cellStyle name="60% - Accent1" xfId="4630" builtinId="32" hidden="1" customBuiltin="1"/>
    <cellStyle name="60% - Accent1" xfId="4959" builtinId="32" hidden="1" customBuiltin="1"/>
    <cellStyle name="60% - Accent1" xfId="6005" builtinId="32" hidden="1" customBuiltin="1"/>
    <cellStyle name="60% - Accent1" xfId="11940" builtinId="32" hidden="1" customBuiltin="1"/>
    <cellStyle name="60% - Accent1" xfId="5497" builtinId="32" hidden="1" customBuiltin="1"/>
    <cellStyle name="60% - Accent1" xfId="8603"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381" builtinId="32" hidden="1" customBuiltin="1"/>
    <cellStyle name="60% - Accent1" xfId="13414" builtinId="32" hidden="1" customBuiltin="1"/>
    <cellStyle name="60% - Accent1" xfId="13444" builtinId="32" hidden="1" customBuiltin="1"/>
    <cellStyle name="60% - Accent1" xfId="13298" builtinId="32" hidden="1" customBuiltin="1"/>
    <cellStyle name="60% - Accent1" xfId="13330" builtinId="32" hidden="1" customBuiltin="1"/>
    <cellStyle name="60% - Accent1" xfId="13465"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640" builtinId="32" hidden="1" customBuiltin="1"/>
    <cellStyle name="60% - Accent1" xfId="13672"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12" builtinId="32" hidden="1" customBuiltin="1"/>
    <cellStyle name="60% - Accent1" xfId="13957" builtinId="32" hidden="1" customBuiltin="1"/>
    <cellStyle name="60% - Accent1" xfId="14317" builtinId="32" hidden="1" customBuiltin="1"/>
    <cellStyle name="60% - Accent1" xfId="14338" builtinId="32" hidden="1" customBuiltin="1"/>
    <cellStyle name="60% - Accent1" xfId="14360" builtinId="32" hidden="1" customBuiltin="1"/>
    <cellStyle name="60% - Accent1" xfId="14382" builtinId="32" hidden="1" customBuiltin="1"/>
    <cellStyle name="60% - Accent1" xfId="14403"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828"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30" builtinId="32" hidden="1" customBuiltin="1"/>
    <cellStyle name="60% - Accent1" xfId="15157" builtinId="32" hidden="1" customBuiltin="1"/>
    <cellStyle name="60% - Accent1" xfId="15181" builtinId="32" hidden="1" customBuiltin="1"/>
    <cellStyle name="60% - Accent1" xfId="15205"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42" builtinId="32" hidden="1" customBuiltin="1"/>
    <cellStyle name="60% - Accent1" xfId="15369" builtinId="32" hidden="1" customBuiltin="1"/>
    <cellStyle name="60% - Accent1" xfId="15236" builtinId="32" hidden="1" customBuiltin="1"/>
    <cellStyle name="60% - Accent1" xfId="15264"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589"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542" builtinId="32" hidden="1" customBuiltin="1"/>
    <cellStyle name="60% - Accent1" xfId="15664" builtinId="32" hidden="1" customBuiltin="1"/>
    <cellStyle name="60% - Accent1" xfId="15688" builtinId="32" hidden="1" customBuiltin="1"/>
    <cellStyle name="60% - Accent1" xfId="15712" builtinId="32" hidden="1" customBuiltin="1"/>
    <cellStyle name="60% - Accent1" xfId="15735"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4527" builtinId="32" hidden="1" customBuiltin="1"/>
    <cellStyle name="60% - Accent1" xfId="14577" builtinId="32" hidden="1" customBuiltin="1"/>
    <cellStyle name="60% - Accent1" xfId="14491" builtinId="32" hidden="1" customBuiltin="1"/>
    <cellStyle name="60% - Accent1" xfId="15917" builtinId="32" hidden="1" customBuiltin="1"/>
    <cellStyle name="60% - Accent1" xfId="15938"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04" builtinId="32" hidden="1" customBuiltin="1"/>
    <cellStyle name="60% - Accent1" xfId="16134" builtinId="32" hidden="1" customBuiltin="1"/>
    <cellStyle name="60% - Accent1" xfId="16165" builtinId="32" hidden="1" customBuiltin="1"/>
    <cellStyle name="60% - Accent1" xfId="16023"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264" builtinId="32" hidden="1" customBuiltin="1"/>
    <cellStyle name="60% - Accent1" xfId="16113" builtinId="32" hidden="1" customBuiltin="1"/>
    <cellStyle name="60% - Accent1" xfId="16310" builtinId="32" hidden="1" customBuiltin="1"/>
    <cellStyle name="60% - Accent1" xfId="16340" builtinId="32" hidden="1" customBuiltin="1"/>
    <cellStyle name="60% - Accent1" xfId="16372" builtinId="32" hidden="1" customBuiltin="1"/>
    <cellStyle name="60% - Accent1" xfId="16401" builtinId="32" hidden="1" customBuiltin="1"/>
    <cellStyle name="60% - Accent1" xfId="16428" builtinId="32" hidden="1" customBuiltin="1"/>
    <cellStyle name="60% - Accent1" xfId="16297" builtinId="32" hidden="1" customBuiltin="1"/>
    <cellStyle name="60% - Accent1" xfId="16325" builtinId="32" hidden="1" customBuiltin="1"/>
    <cellStyle name="60% - Accent1" xfId="16445" builtinId="32" hidden="1" customBuiltin="1"/>
    <cellStyle name="60% - Accent1" xfId="16470"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673" builtinId="32" hidden="1" customBuiltin="1"/>
    <cellStyle name="60% - Accent1" xfId="16700"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787" builtinId="32" hidden="1" customBuiltin="1"/>
    <cellStyle name="60% - Accent1" xfId="16817" builtinId="32" hidden="1" customBuiltin="1"/>
    <cellStyle name="60% - Accent1" xfId="14036" builtinId="32" hidden="1" customBuiltin="1"/>
    <cellStyle name="60% - Accent1" xfId="14059" builtinId="32" hidden="1" customBuiltin="1"/>
    <cellStyle name="60% - Accent1" xfId="12449" builtinId="32" hidden="1" customBuiltin="1"/>
    <cellStyle name="60% - Accent1" xfId="16977"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4784" builtinId="32" hidden="1" customBuiltin="1"/>
    <cellStyle name="60% - Accent1" xfId="5510" builtinId="32" hidden="1" customBuiltin="1"/>
    <cellStyle name="60% - Accent1" xfId="14301" builtinId="32" hidden="1" customBuiltin="1"/>
    <cellStyle name="60% - Accent1" xfId="14190" builtinId="32" hidden="1" customBuiltin="1"/>
    <cellStyle name="60% - Accent1" xfId="8445" builtinId="32" hidden="1" customBuiltin="1"/>
    <cellStyle name="60% - Accent1" xfId="5508" builtinId="32" hidden="1" customBuiltin="1"/>
    <cellStyle name="60% - Accent1" xfId="14167" builtinId="32" hidden="1" customBuiltin="1"/>
    <cellStyle name="60% - Accent1" xfId="5881" builtinId="32" hidden="1" customBuiltin="1"/>
    <cellStyle name="60% - Accent1" xfId="17037" builtinId="32" hidden="1" customBuiltin="1"/>
    <cellStyle name="60% - Accent1" xfId="4635" builtinId="32" hidden="1" customBuiltin="1"/>
    <cellStyle name="60% - Accent1" xfId="4090" builtinId="32" hidden="1" customBuiltin="1"/>
    <cellStyle name="60% - Accent1" xfId="14132" builtinId="32" hidden="1" customBuiltin="1"/>
    <cellStyle name="60% - Accent1" xfId="16848" builtinId="32" hidden="1" customBuiltin="1"/>
    <cellStyle name="60% - Accent1" xfId="14482"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44"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16936"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4850"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5529" builtinId="32" hidden="1" customBuiltin="1"/>
    <cellStyle name="60% - Accent1" xfId="12744" builtinId="32" hidden="1" customBuiltin="1"/>
    <cellStyle name="60% - Accent1" xfId="5152" builtinId="32" hidden="1" customBuiltin="1"/>
    <cellStyle name="60% - Accent1" xfId="4670" builtinId="32" hidden="1" customBuiltin="1"/>
    <cellStyle name="60% - Accent1" xfId="10668"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177" builtinId="32" hidden="1" customBuiltin="1"/>
    <cellStyle name="60% - Accent1" xfId="17203" builtinId="32" hidden="1" customBuiltin="1"/>
    <cellStyle name="60% - Accent1" xfId="17229" builtinId="32" hidden="1" customBuiltin="1"/>
    <cellStyle name="60% - Accent1" xfId="17256" builtinId="32" hidden="1" customBuiltin="1"/>
    <cellStyle name="60% - Accent1" xfId="17281" builtinId="32" hidden="1" customBuiltin="1"/>
    <cellStyle name="60% - Accent1" xfId="17157" builtinId="32" hidden="1" customBuiltin="1"/>
    <cellStyle name="60% - Accent1" xfId="17322" builtinId="32" hidden="1" customBuiltin="1"/>
    <cellStyle name="60% - Accent1" xfId="17355" builtinId="32" hidden="1" customBuiltin="1"/>
    <cellStyle name="60% - Accent1" xfId="17390"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36" builtinId="32" hidden="1" customBuiltin="1"/>
    <cellStyle name="60% - Accent1" xfId="17668" builtinId="32" hidden="1" customBuiltin="1"/>
    <cellStyle name="60% - Accent1" xfId="17698" builtinId="32" hidden="1" customBuiltin="1"/>
    <cellStyle name="60% - Accent1" xfId="17727" builtinId="32" hidden="1" customBuiltin="1"/>
    <cellStyle name="60% - Accent1" xfId="17591" builtinId="32" hidden="1" customBuiltin="1"/>
    <cellStyle name="60% - Accent1" xfId="17621" builtinId="32" hidden="1" customBuiltin="1"/>
    <cellStyle name="60% - Accent1" xfId="17745" builtinId="32" hidden="1" customBuiltin="1"/>
    <cellStyle name="60% - Accent1" xfId="17771"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889"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079" builtinId="32" hidden="1" customBuiltin="1"/>
    <cellStyle name="60% - Accent1" xfId="18103" builtinId="32" hidden="1" customBuiltin="1"/>
    <cellStyle name="60% - Accent1" xfId="18129" builtinId="32" hidden="1" customBuiltin="1"/>
    <cellStyle name="60% - Accent1" xfId="14099" builtinId="32" hidden="1" customBuiltin="1"/>
    <cellStyle name="60% - Accent1" xfId="15386"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68" builtinId="32" hidden="1" customBuiltin="1"/>
    <cellStyle name="60% - Accent1" xfId="18499" builtinId="32" hidden="1" customBuiltin="1"/>
    <cellStyle name="60% - Accent1" xfId="18531" builtinId="32" hidden="1" customBuiltin="1"/>
    <cellStyle name="60% - Accent1" xfId="18388" builtinId="32" hidden="1" customBuiltin="1"/>
    <cellStyle name="60% - Accent1" xfId="18418" builtinId="32" hidden="1" customBuiltin="1"/>
    <cellStyle name="60% - Accent1" xfId="18550" builtinId="32" hidden="1" customBuiltin="1"/>
    <cellStyle name="60% - Accent1" xfId="18579" builtinId="32" hidden="1" customBuiltin="1"/>
    <cellStyle name="60% - Accent1" xfId="18605"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10"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694"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8961" builtinId="32" hidden="1" customBuiltin="1"/>
    <cellStyle name="60% - Accent1" xfId="18992"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73" builtinId="32" hidden="1" customBuiltin="1"/>
    <cellStyle name="60% - Accent1" xfId="19195" builtinId="32" hidden="1" customBuiltin="1"/>
    <cellStyle name="60% - Accent1" xfId="5168" builtinId="32" hidden="1" customBuiltin="1"/>
    <cellStyle name="60% - Accent1" xfId="11980" builtinId="32" hidden="1" customBuiltin="1"/>
    <cellStyle name="60% - Accent1" xfId="5612" builtinId="32" hidden="1" customBuiltin="1"/>
    <cellStyle name="60% - Accent1" xfId="3898" builtinId="32" hidden="1" customBuiltin="1"/>
    <cellStyle name="60% - Accent1" xfId="4509" builtinId="32" hidden="1" customBuiltin="1"/>
    <cellStyle name="60% - Accent1" xfId="10794" builtinId="32" hidden="1" customBuiltin="1"/>
    <cellStyle name="60% - Accent1" xfId="5166" builtinId="32" hidden="1" customBuiltin="1"/>
    <cellStyle name="60% - Accent1" xfId="15159"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5969" builtinId="32" hidden="1" customBuiltin="1"/>
    <cellStyle name="60% - Accent1" xfId="1487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19333"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64"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413"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39" builtinId="32" hidden="1" customBuiltin="1"/>
    <cellStyle name="60% - Accent1" xfId="19869" builtinId="32" hidden="1" customBuiltin="1"/>
    <cellStyle name="60% - Accent1" xfId="19723" builtinId="32" hidden="1" customBuiltin="1"/>
    <cellStyle name="60% - Accent1" xfId="19755" builtinId="32" hidden="1" customBuiltin="1"/>
    <cellStyle name="60% - Accent1" xfId="19890" builtinId="32" hidden="1" customBuiltin="1"/>
    <cellStyle name="60% - Accent1" xfId="19925" builtinId="32" hidden="1" customBuiltin="1"/>
    <cellStyle name="60% - Accent1" xfId="19961" builtinId="32" hidden="1" customBuiltin="1"/>
    <cellStyle name="60% - Accent1" xfId="1999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07"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39"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672" builtinId="32" hidden="1" customBuiltin="1"/>
    <cellStyle name="60% - Accent1" xfId="20704" builtinId="32" hidden="1" customBuiltin="1"/>
    <cellStyle name="60% - Accent1" xfId="20735" builtinId="32" hidden="1" customBuiltin="1"/>
    <cellStyle name="60% - Accent1" xfId="20590"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20947" builtinId="32" hidden="1" customBuiltin="1"/>
    <cellStyle name="60% - Accent1" xfId="20977" builtinId="32" hidden="1" customBuiltin="1"/>
    <cellStyle name="60% - Accent1" xfId="21005" builtinId="32" hidden="1" customBuiltin="1"/>
    <cellStyle name="60% - Accent1" xfId="20870" builtinId="32" hidden="1" customBuiltin="1"/>
    <cellStyle name="60% - Accent1" xfId="20900"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095"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50" builtinId="32" hidden="1" customBuiltin="1"/>
    <cellStyle name="60% - Accent1" xfId="21373" builtinId="32" hidden="1" customBuiltin="1"/>
    <cellStyle name="60% - Accent1" xfId="21398" builtinId="32" hidden="1" customBuiltin="1"/>
    <cellStyle name="60% - Accent1" xfId="20299" builtinId="32" hidden="1" customBuiltin="1"/>
    <cellStyle name="60% - Accent1" xfId="20312" builtinId="32" hidden="1" customBuiltin="1"/>
    <cellStyle name="60% - Accent1" xfId="20403" builtinId="32" hidden="1" customBuiltin="1"/>
    <cellStyle name="60% - Accent1" xfId="20304"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02" builtinId="32" hidden="1" customBuiltin="1"/>
    <cellStyle name="60% - Accent1" xfId="21737"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18" builtinId="32" hidden="1" customBuiltin="1"/>
    <cellStyle name="60% - Accent1" xfId="21845" builtinId="32" hidden="1" customBuiltin="1"/>
    <cellStyle name="60% - Accent1" xfId="21869" builtinId="32" hidden="1" customBuiltin="1"/>
    <cellStyle name="60% - Accent1" xfId="21893" builtinId="32" hidden="1" customBuiltin="1"/>
    <cellStyle name="60% - Accent1" xfId="2174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33" builtinId="32" hidden="1" customBuiltin="1"/>
    <cellStyle name="60% - Accent1" xfId="22060" builtinId="32" hidden="1" customBuiltin="1"/>
    <cellStyle name="60% - Accent1" xfId="21927" builtinId="32" hidden="1" customBuiltin="1"/>
    <cellStyle name="60% - Accent1" xfId="21956"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279" builtinId="32" hidden="1" customBuiltin="1"/>
    <cellStyle name="60% - Accent1" xfId="22310" builtinId="32" hidden="1" customBuiltin="1"/>
    <cellStyle name="60% - Accent1" xfId="22337" builtinId="32" hidden="1" customBuiltin="1"/>
    <cellStyle name="60% - Accent1" xfId="22203"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26" builtinId="32" hidden="1" customBuiltin="1"/>
    <cellStyle name="60% - Accent1" xfId="22448" builtinId="32" hidden="1" customBuiltin="1"/>
    <cellStyle name="60% - Accent1" xfId="11954"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21292" builtinId="32" hidden="1" customBuiltin="1"/>
    <cellStyle name="60% - Accent1" xfId="7859" builtinId="32" hidden="1" customBuiltin="1"/>
    <cellStyle name="60% - Accent1" xfId="19041" builtinId="32" hidden="1" customBuiltin="1"/>
    <cellStyle name="60% - Accent1" xfId="20103" builtinId="32" hidden="1" customBuiltin="1"/>
    <cellStyle name="60% - Accent1" xfId="21326" builtinId="32" hidden="1" customBuiltin="1"/>
    <cellStyle name="60% - Accent1" xfId="14102" builtinId="32" hidden="1" customBuiltin="1"/>
    <cellStyle name="60% - Accent1" xfId="20066" builtinId="32" hidden="1" customBuiltin="1"/>
    <cellStyle name="60% - Accent1" xfId="10949" builtinId="32" hidden="1" customBuiltin="1"/>
    <cellStyle name="60% - Accent1" xfId="18810"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14"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682"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666" builtinId="32" hidden="1" customBuiltin="1"/>
    <cellStyle name="60% - Accent1" xfId="22801" builtinId="32" hidden="1" customBuiltin="1"/>
    <cellStyle name="60% - Accent1" xfId="22836" builtinId="32" hidden="1" customBuiltin="1"/>
    <cellStyle name="60% - Accent1" xfId="22872" builtinId="32" hidden="1" customBuiltin="1"/>
    <cellStyle name="60% - Accent1" xfId="22906"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43" builtinId="32" hidden="1" customBuiltin="1"/>
    <cellStyle name="60% - Accent1" xfId="23178" builtinId="32" hidden="1" customBuiltin="1"/>
    <cellStyle name="60% - Accent1" xfId="23214" builtinId="32" hidden="1" customBuiltin="1"/>
    <cellStyle name="60% - Accent1" xfId="23248"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15"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643" builtinId="32" hidden="1" customBuiltin="1"/>
    <cellStyle name="60% - Accent1" xfId="23801" builtinId="32" hidden="1" customBuiltin="1"/>
    <cellStyle name="60% - Accent1" xfId="23833" builtinId="32" hidden="1" customBuiltin="1"/>
    <cellStyle name="60% - Accent1" xfId="23868"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3978" builtinId="32" hidden="1" customBuiltin="1"/>
    <cellStyle name="60% - Accent1" xfId="24004" builtinId="32" hidden="1" customBuiltin="1"/>
    <cellStyle name="60% - Accent1" xfId="24028"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089" builtinId="32" hidden="1" customBuiltin="1"/>
    <cellStyle name="60% - Accent1" xfId="2421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467" builtinId="32" hidden="1" customBuiltin="1"/>
    <cellStyle name="60% - Accent1" xfId="24335" builtinId="32" hidden="1" customBuiltin="1"/>
    <cellStyle name="60% - Accent1" xfId="24363"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57" builtinId="32" hidden="1" customBuiltin="1"/>
    <cellStyle name="60% - Accent1" xfId="24582" builtinId="32" hidden="1" customBuiltin="1"/>
    <cellStyle name="60% - Accent1" xfId="23503"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3490" builtinId="32" hidden="1" customBuiltin="1"/>
    <cellStyle name="60% - Accent1" xfId="24731"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52" builtinId="32" hidden="1" customBuiltin="1"/>
    <cellStyle name="60% - Accent1" xfId="24883" builtinId="32" hidden="1" customBuiltin="1"/>
    <cellStyle name="60% - Accent1" xfId="24918"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868"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5132" builtinId="32" hidden="1" customBuiltin="1"/>
    <cellStyle name="60% - Accent1" xfId="25252" builtinId="32" hidden="1" customBuiltin="1"/>
    <cellStyle name="60% - Accent1" xfId="25275" builtinId="32" hidden="1" customBuiltin="1"/>
    <cellStyle name="60% - Accent1" xfId="25299" builtinId="32" hidden="1" customBuiltin="1"/>
    <cellStyle name="60% - Accent1" xfId="25323" builtinId="32" hidden="1" customBuiltin="1"/>
    <cellStyle name="60% - Accent1" xfId="25352"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479" builtinId="32" hidden="1" customBuiltin="1"/>
    <cellStyle name="60% - Accent1" xfId="25506"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594"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20086"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2296" builtinId="32" hidden="1" customBuiltin="1"/>
    <cellStyle name="60% - Accent1" xfId="23327" builtinId="32" hidden="1" customBuiltin="1"/>
    <cellStyle name="60% - Accent1" xfId="24511" builtinId="32" hidden="1" customBuiltin="1"/>
    <cellStyle name="60% - Accent1" xfId="8184" builtinId="32" hidden="1" customBuiltin="1"/>
    <cellStyle name="60% - Accent1" xfId="23309"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25717" builtinId="32" hidden="1" customBuiltin="1"/>
    <cellStyle name="60% - Accent1" xfId="25752"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883"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5832" builtinId="32" hidden="1" customBuiltin="1"/>
    <cellStyle name="60% - Accent1" xfId="25967" builtinId="32" hidden="1" customBuiltin="1"/>
    <cellStyle name="60% - Accent1" xfId="26002"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264"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46" builtinId="32" hidden="1" customBuiltin="1"/>
    <cellStyle name="60% - Accent1" xfId="26368" builtinId="32" hidden="1" customBuiltin="1"/>
    <cellStyle name="60% - Accent1" xfId="26390" builtinId="32" hidden="1" customBuiltin="1"/>
    <cellStyle name="60% - Accent1" xfId="26411"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46" builtinId="32" hidden="1" customBuiltin="1"/>
    <cellStyle name="60% - Accent1" xfId="26767" builtinId="32" hidden="1" customBuiltin="1"/>
    <cellStyle name="60% - Accent1" xfId="26662" builtinId="32" hidden="1" customBuiltin="1"/>
    <cellStyle name="60% - Accent1" xfId="26801" builtinId="32" hidden="1" customBuiltin="1"/>
    <cellStyle name="60% - Accent1" xfId="26831" builtinId="32" hidden="1" customBuiltin="1"/>
    <cellStyle name="60% - Accent1" xfId="26866"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6992"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46" builtinId="32" hidden="1" customBuiltin="1"/>
    <cellStyle name="60% - Accent1" xfId="27173" builtinId="32" hidden="1" customBuiltin="1"/>
    <cellStyle name="60% - Accent1" xfId="27043" builtinId="32" hidden="1" customBuiltin="1"/>
    <cellStyle name="60% - Accent1" xfId="27070"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7280" builtinId="32" hidden="1" customBuiltin="1"/>
    <cellStyle name="60% - Accent1" xfId="27316" builtinId="32" hidden="1" customBuiltin="1"/>
    <cellStyle name="60% - Accent1" xfId="27345" builtinId="32" hidden="1" customBuiltin="1"/>
    <cellStyle name="60% - Accent1" xfId="27377" builtinId="32" hidden="1" customBuiltin="1"/>
    <cellStyle name="60% - Accent1" xfId="27406"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7514" builtinId="32" hidden="1" customBuiltin="1"/>
    <cellStyle name="60% - Accent1" xfId="27535"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09" builtinId="32" hidden="1" customBuiltin="1"/>
    <cellStyle name="60% - Accent1" xfId="27632" builtinId="32" hidden="1" customBuiltin="1"/>
    <cellStyle name="60% - Accent1" xfId="27653" builtinId="32" hidden="1" customBuiltin="1"/>
    <cellStyle name="60% - Accent1" xfId="27674" builtinId="32" hidden="1" customBuiltin="1"/>
    <cellStyle name="60% - Accent1" xfId="27571" builtinId="32" hidden="1" customBuiltin="1"/>
    <cellStyle name="60% - Accent1" xfId="27707" builtinId="32" hidden="1" customBuiltin="1"/>
    <cellStyle name="60% - Accent1" xfId="27737" builtinId="32" hidden="1" customBuiltin="1"/>
    <cellStyle name="60% - Accent1" xfId="27772" builtinId="32" hidden="1" customBuiltin="1"/>
    <cellStyle name="60% - Accent1" xfId="27801" builtinId="32" hidden="1" customBuiltin="1"/>
    <cellStyle name="60% - Accent1" xfId="27832" builtinId="32" hidden="1" customBuiltin="1"/>
    <cellStyle name="60% - Accent1" xfId="27694" builtinId="32" hidden="1" customBuiltin="1"/>
    <cellStyle name="60% - Accent1" xfId="27722"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7987" builtinId="32" hidden="1" customBuiltin="1"/>
    <cellStyle name="60% - Accent1" xfId="28019"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7972" builtinId="32" hidden="1" customBuiltin="1"/>
    <cellStyle name="60% - Accent1" xfId="28090" builtinId="32" hidden="1" customBuiltin="1"/>
    <cellStyle name="60% - Accent1" xfId="28112" builtinId="32" hidden="1" customBuiltin="1"/>
    <cellStyle name="60% - Accent1" xfId="28133"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8275" builtinId="32" hidden="1" customBuiltin="1"/>
    <cellStyle name="60% - Accent1" xfId="28303" builtinId="32" hidden="1" customBuiltin="1"/>
    <cellStyle name="60% - Accent1" xfId="28330" builtinId="32" hidden="1" customBuiltin="1"/>
    <cellStyle name="60% - Accent1" xfId="28201" builtinId="32" hidden="1" customBuiltin="1"/>
    <cellStyle name="60% - Accent1" xfId="28228" builtinId="32" hidden="1" customBuiltin="1"/>
    <cellStyle name="60% - Accent1" xfId="28346" builtinId="32" hidden="1" customBuiltin="1"/>
    <cellStyle name="60% - Accent1" xfId="28368" builtinId="32" hidden="1" customBuiltin="1"/>
    <cellStyle name="60% - Accent1" xfId="28389" builtinId="32" hidden="1" customBuiltin="1"/>
    <cellStyle name="60% - Accent1" xfId="28410" builtinId="32" hidden="1" customBuiltin="1"/>
    <cellStyle name="60% - Accent1" xfId="28431" builtinId="32" hidden="1" customBuiltin="1"/>
    <cellStyle name="60% - Accent2" xfId="27" builtinId="36" hidden="1" customBuiltin="1"/>
    <cellStyle name="60% - Accent2" xfId="75" builtinId="36" hidden="1" customBuiltin="1"/>
    <cellStyle name="60% - Accent2" xfId="110" builtinId="36" hidden="1" customBuiltin="1"/>
    <cellStyle name="60% - Accent2" xfId="153" builtinId="36" hidden="1" customBuiltin="1"/>
    <cellStyle name="60% - Accent2" xfId="195" builtinId="36" hidden="1" customBuiltin="1"/>
    <cellStyle name="60% - Accent2" xfId="229" builtinId="36" hidden="1" customBuiltin="1"/>
    <cellStyle name="60% - Accent2" xfId="266" builtinId="36" hidden="1" customBuiltin="1"/>
    <cellStyle name="60% - Accent2" xfId="303"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685" builtinId="36" hidden="1" customBuiltin="1"/>
    <cellStyle name="60% - Accent2" xfId="722"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21" builtinId="36" hidden="1" customBuiltin="1"/>
    <cellStyle name="60% - Accent2" xfId="1055" builtinId="36" hidden="1" customBuiltin="1"/>
    <cellStyle name="60% - Accent2" xfId="1087" builtinId="36" hidden="1" customBuiltin="1"/>
    <cellStyle name="60% - Accent2" xfId="1118" builtinId="36" hidden="1" customBuiltin="1"/>
    <cellStyle name="60% - Accent2" xfId="702" builtinId="36" hidden="1" customBuiltin="1"/>
    <cellStyle name="60% - Accent2" xfId="1063" builtinId="36" hidden="1" customBuiltin="1"/>
    <cellStyle name="60% - Accent2" xfId="1140" builtinId="36" hidden="1" customBuiltin="1"/>
    <cellStyle name="60% - Accent2" xfId="1175" builtinId="36" hidden="1" customBuiltin="1"/>
    <cellStyle name="60% - Accent2" xfId="1211" builtinId="36" hidden="1" customBuiltin="1"/>
    <cellStyle name="60% - Accent2" xfId="1245" builtinId="36" hidden="1" customBuiltin="1"/>
    <cellStyle name="60% - Accent2" xfId="1285"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587" builtinId="36" hidden="1" customBuiltin="1"/>
    <cellStyle name="60% - Accent2" xfId="1622" builtinId="36" hidden="1" customBuiltin="1"/>
    <cellStyle name="60% - Accent2" xfId="1738" builtinId="36" hidden="1" customBuiltin="1"/>
    <cellStyle name="60% - Accent2" xfId="1759"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76" builtinId="36" hidden="1" customBuiltin="1"/>
    <cellStyle name="60% - Accent2" xfId="1984" builtinId="36" hidden="1" customBuiltin="1"/>
    <cellStyle name="60% - Accent2" xfId="2223" builtinId="36" hidden="1" customBuiltin="1"/>
    <cellStyle name="60% - Accent2" xfId="2293" builtinId="36" hidden="1" customBuiltin="1"/>
    <cellStyle name="60% - Accent2" xfId="2318" builtinId="36" hidden="1" customBuiltin="1"/>
    <cellStyle name="60% - Accent2" xfId="2340"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494" builtinId="36" hidden="1" customBuiltin="1"/>
    <cellStyle name="60% - Accent2" xfId="2522" builtinId="36" hidden="1" customBuiltin="1"/>
    <cellStyle name="60% - Accent2" xfId="2195" builtinId="36" hidden="1" customBuiltin="1"/>
    <cellStyle name="60% - Accent2" xfId="2473" builtinId="36" hidden="1" customBuiltin="1"/>
    <cellStyle name="60% - Accent2" xfId="2537"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54"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41" builtinId="36" hidden="1" customBuiltin="1"/>
    <cellStyle name="60% - Accent2" xfId="2862" builtinId="36" hidden="1" customBuiltin="1"/>
    <cellStyle name="60% - Accent2" xfId="2888" builtinId="36" hidden="1" customBuiltin="1"/>
    <cellStyle name="60% - Accent2" xfId="1905"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1871" builtinId="36" hidden="1" customBuiltin="1"/>
    <cellStyle name="60% - Accent2" xfId="3035" builtinId="36" hidden="1" customBuiltin="1"/>
    <cellStyle name="60% - Accent2" xfId="3056" builtinId="36" hidden="1" customBuiltin="1"/>
    <cellStyle name="60% - Accent2" xfId="3079"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186" builtinId="36" hidden="1" customBuiltin="1"/>
    <cellStyle name="60% - Accent2" xfId="3220"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36" builtinId="36" hidden="1" customBuiltin="1"/>
    <cellStyle name="60% - Accent2" xfId="3467" builtinId="36" hidden="1" customBuiltin="1"/>
    <cellStyle name="60% - Accent2" xfId="3494" builtinId="36" hidden="1" customBuiltin="1"/>
    <cellStyle name="60% - Accent2" xfId="3522" builtinId="36" hidden="1" customBuiltin="1"/>
    <cellStyle name="60% - Accent2" xfId="3200" builtinId="36" hidden="1" customBuiltin="1"/>
    <cellStyle name="60% - Accent2" xfId="3474"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3793" builtinId="36" hidden="1" customBuiltin="1"/>
    <cellStyle name="60% - Accent2" xfId="3815" builtinId="36" hidden="1" customBuiltin="1"/>
    <cellStyle name="60% - Accent2" xfId="3836" builtinId="36" hidden="1" customBuiltin="1"/>
    <cellStyle name="60% - Accent2" xfId="3857" builtinId="36" hidden="1" customBuiltin="1"/>
    <cellStyle name="60% - Accent2" xfId="3878" builtinId="36" hidden="1" customBuiltin="1"/>
    <cellStyle name="60% - Accent2" xfId="3923" builtinId="36" hidden="1" customBuiltin="1"/>
    <cellStyle name="60% - Accent2" xfId="3957" builtinId="36" hidden="1" customBuiltin="1"/>
    <cellStyle name="60% - Accent2" xfId="3994"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473" builtinId="36" hidden="1" customBuiltin="1"/>
    <cellStyle name="60% - Accent2" xfId="6494" builtinId="36" hidden="1" customBuiltin="1"/>
    <cellStyle name="60% - Accent2" xfId="6349" builtinId="36" hidden="1" customBuiltin="1"/>
    <cellStyle name="60% - Accent2" xfId="6539" builtinId="36" hidden="1" customBuiltin="1"/>
    <cellStyle name="60% - Accent2" xfId="6573" builtinId="36" hidden="1" customBuiltin="1"/>
    <cellStyle name="60% - Accent2" xfId="6611" builtinId="36" hidden="1" customBuiltin="1"/>
    <cellStyle name="60% - Accent2" xfId="6647"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6978" builtinId="36" hidden="1" customBuiltin="1"/>
    <cellStyle name="60% - Accent2" xfId="7009" builtinId="36" hidden="1" customBuiltin="1"/>
    <cellStyle name="60% - Accent2" xfId="6590" builtinId="36" hidden="1" customBuiltin="1"/>
    <cellStyle name="60% - Accent2" xfId="6954" builtinId="36" hidden="1" customBuiltin="1"/>
    <cellStyle name="60% - Accent2" xfId="7031"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23"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12" builtinId="36" hidden="1" customBuiltin="1"/>
    <cellStyle name="60% - Accent2" xfId="7448" builtinId="36" hidden="1" customBuiltin="1"/>
    <cellStyle name="60% - Accent2" xfId="7482" builtinId="36" hidden="1" customBuiltin="1"/>
    <cellStyle name="60% - Accent2" xfId="7527" builtinId="36" hidden="1" customBuiltin="1"/>
    <cellStyle name="60% - Accent2" xfId="7979" builtinId="36" hidden="1" customBuiltin="1"/>
    <cellStyle name="60% - Accent2" xfId="8000" builtinId="36" hidden="1" customBuiltin="1"/>
    <cellStyle name="60% - Accent2" xfId="8023" builtinId="36" hidden="1" customBuiltin="1"/>
    <cellStyle name="60% - Accent2" xfId="8046" builtinId="36" hidden="1" customBuiltin="1"/>
    <cellStyle name="60% - Accent2" xfId="8067" builtinId="36" hidden="1" customBuiltin="1"/>
    <cellStyle name="60% - Accent2" xfId="8111" builtinId="36" hidden="1" customBuiltin="1"/>
    <cellStyle name="60% - Accent2" xfId="8577"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539" builtinId="36" hidden="1" customBuiltin="1"/>
    <cellStyle name="60% - Accent2" xfId="8715" builtinId="36" hidden="1" customBuiltin="1"/>
    <cellStyle name="60% - Accent2" xfId="8746" builtinId="36" hidden="1" customBuiltin="1"/>
    <cellStyle name="60% - Accent2" xfId="8781" builtinId="36" hidden="1" customBuiltin="1"/>
    <cellStyle name="60% - Accent2" xfId="8814" builtinId="36" hidden="1" customBuiltin="1"/>
    <cellStyle name="60% - Accent2" xfId="8845" builtinId="36" hidden="1" customBuiltin="1"/>
    <cellStyle name="60% - Accent2" xfId="8529"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20"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153" builtinId="36" hidden="1" customBuiltin="1"/>
    <cellStyle name="60% - Accent2" xfId="9179"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227"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310" builtinId="36" hidden="1" customBuiltin="1"/>
    <cellStyle name="60% - Accent2" xfId="8476" builtinId="36" hidden="1" customBuiltin="1"/>
    <cellStyle name="60% - Accent2" xfId="8453" builtinId="36" hidden="1" customBuiltin="1"/>
    <cellStyle name="60% - Accent2" xfId="8498" builtinId="36" hidden="1" customBuiltin="1"/>
    <cellStyle name="60% - Accent2" xfId="8467"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927"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00"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58"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30"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09" builtinId="36" hidden="1" customBuiltin="1"/>
    <cellStyle name="60% - Accent2" xfId="10438" builtinId="36" hidden="1" customBuiltin="1"/>
    <cellStyle name="60% - Accent2" xfId="10466" builtinId="36" hidden="1" customBuiltin="1"/>
    <cellStyle name="60% - Accent2" xfId="10300" builtinId="36" hidden="1" customBuiltin="1"/>
    <cellStyle name="60% - Accent2" xfId="10417" builtinId="36" hidden="1" customBuiltin="1"/>
    <cellStyle name="60% - Accent2" xfId="10483" builtinId="36" hidden="1" customBuiltin="1"/>
    <cellStyle name="60% - Accent2" xfId="10510" builtinId="36" hidden="1" customBuiltin="1"/>
    <cellStyle name="60% - Accent2" xfId="10533" builtinId="36" hidden="1" customBuiltin="1"/>
    <cellStyle name="60% - Accent2" xfId="10556" builtinId="36" hidden="1" customBuiltin="1"/>
    <cellStyle name="60% - Accent2" xfId="10585" builtinId="36" hidden="1" customBuiltin="1"/>
    <cellStyle name="60% - Accent2" xfId="5218" builtinId="36" hidden="1" customBuiltin="1"/>
    <cellStyle name="60% - Accent2" xfId="7743" builtinId="36" hidden="1" customBuiltin="1"/>
    <cellStyle name="60% - Accent2" xfId="4466" builtinId="36" hidden="1" customBuiltin="1"/>
    <cellStyle name="60% - Accent2" xfId="7912" builtinId="36" hidden="1" customBuiltin="1"/>
    <cellStyle name="60% - Accent2" xfId="8301" builtinId="36" hidden="1" customBuiltin="1"/>
    <cellStyle name="60% - Accent2" xfId="8233" builtinId="36" hidden="1" customBuiltin="1"/>
    <cellStyle name="60% - Accent2" xfId="602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5733"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4815" builtinId="36" hidden="1" customBuiltin="1"/>
    <cellStyle name="60% - Accent2" xfId="8339" builtinId="36" hidden="1" customBuiltin="1"/>
    <cellStyle name="60% - Accent2" xfId="8442"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4890" builtinId="36" hidden="1" customBuiltin="1"/>
    <cellStyle name="60% - Accent2" xfId="4888"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791"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945" builtinId="36" hidden="1" customBuiltin="1"/>
    <cellStyle name="60% - Accent2" xfId="8582" builtinId="36" hidden="1" customBuiltin="1"/>
    <cellStyle name="60% - Accent2" xfId="5768"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07" builtinId="36" hidden="1" customBuiltin="1"/>
    <cellStyle name="60% - Accent2" xfId="11133" builtinId="36" hidden="1" customBuiltin="1"/>
    <cellStyle name="60% - Accent2" xfId="10979" builtinId="36" hidden="1" customBuiltin="1"/>
    <cellStyle name="60% - Accent2" xfId="11180" builtinId="36" hidden="1" customBuiltin="1"/>
    <cellStyle name="60% - Accent2" xfId="11212" builtinId="36" hidden="1" customBuiltin="1"/>
    <cellStyle name="60% - Accent2" xfId="1124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33" builtinId="36" hidden="1" customBuiltin="1"/>
    <cellStyle name="60% - Accent2" xfId="11365" builtinId="36" hidden="1" customBuiltin="1"/>
    <cellStyle name="60% - Accent2" xfId="11395" builtinId="36" hidden="1" customBuiltin="1"/>
    <cellStyle name="60% - Accent2" xfId="11421" builtinId="36" hidden="1" customBuiltin="1"/>
    <cellStyle name="60% - Accent2" xfId="11434" builtinId="36" hidden="1" customBuiltin="1"/>
    <cellStyle name="60% - Accent2" xfId="11477" builtinId="36" hidden="1" customBuiltin="1"/>
    <cellStyle name="60% - Accent2" xfId="11508" builtinId="36" hidden="1" customBuiltin="1"/>
    <cellStyle name="60% - Accent2" xfId="11540" builtinId="36" hidden="1" customBuiltin="1"/>
    <cellStyle name="60% - Accent2" xfId="11571" builtinId="36" hidden="1" customBuiltin="1"/>
    <cellStyle name="60% - Accent2" xfId="11600" builtinId="36" hidden="1" customBuiltin="1"/>
    <cellStyle name="60% - Accent2" xfId="11226" builtinId="36" hidden="1" customBuiltin="1"/>
    <cellStyle name="60% - Accent2" xfId="11548" builtinId="36" hidden="1" customBuiltin="1"/>
    <cellStyle name="60% - Accent2" xfId="11619" builtinId="36" hidden="1" customBuiltin="1"/>
    <cellStyle name="60% - Accent2" xfId="11646" builtinId="36" hidden="1" customBuiltin="1"/>
    <cellStyle name="60% - Accent2" xfId="11673" builtinId="36" hidden="1" customBuiltin="1"/>
    <cellStyle name="60% - Accent2" xfId="11700" builtinId="36" hidden="1" customBuiltin="1"/>
    <cellStyle name="60% - Accent2" xfId="11732"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724"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971" builtinId="36" hidden="1" customBuiltin="1"/>
    <cellStyle name="60% - Accent2" xfId="11999"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10932"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262" builtinId="36" hidden="1" customBuiltin="1"/>
    <cellStyle name="60% - Accent2" xfId="12141" builtinId="36" hidden="1" customBuiltin="1"/>
    <cellStyle name="60% - Accent2" xfId="12303" builtinId="36" hidden="1" customBuiltin="1"/>
    <cellStyle name="60% - Accent2" xfId="12334" builtinId="36" hidden="1" customBuiltin="1"/>
    <cellStyle name="60% - Accent2" xfId="12369" builtinId="36" hidden="1" customBuiltin="1"/>
    <cellStyle name="60% - Accent2" xfId="12399" builtinId="36" hidden="1" customBuiltin="1"/>
    <cellStyle name="60% - Accent2" xfId="12431" builtinId="36" hidden="1" customBuiltin="1"/>
    <cellStyle name="60% - Accent2" xfId="12132" builtinId="36" hidden="1" customBuiltin="1"/>
    <cellStyle name="60% - Accent2" xfId="12377" builtinId="36" hidden="1" customBuiltin="1"/>
    <cellStyle name="60% - Accent2" xfId="12453" builtinId="36" hidden="1" customBuiltin="1"/>
    <cellStyle name="60% - Accent2" xfId="12483" builtinId="36" hidden="1" customBuiltin="1"/>
    <cellStyle name="60% - Accent2" xfId="12510"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17"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840" builtinId="36" hidden="1" customBuiltin="1"/>
    <cellStyle name="60% - Accent2" xfId="12880" builtinId="36" hidden="1" customBuiltin="1"/>
    <cellStyle name="60% - Accent2" xfId="12910"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7581" builtinId="36" hidden="1" customBuiltin="1"/>
    <cellStyle name="60% - Accent2" xfId="4312" builtinId="36" hidden="1" customBuiltin="1"/>
    <cellStyle name="60% - Accent2" xfId="12809" builtinId="36" hidden="1" customBuiltin="1"/>
    <cellStyle name="60% - Accent2" xfId="6125" builtinId="36" hidden="1" customBuiltin="1"/>
    <cellStyle name="60% - Accent2" xfId="10637" builtinId="36" hidden="1" customBuiltin="1"/>
    <cellStyle name="60% - Accent2" xfId="5641" builtinId="36" hidden="1" customBuiltin="1"/>
    <cellStyle name="60% - Accent2" xfId="7826"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11783" builtinId="36" hidden="1" customBuiltin="1"/>
    <cellStyle name="60% - Accent2" xfId="7596" builtinId="36" hidden="1" customBuiltin="1"/>
    <cellStyle name="60% - Accent2" xfId="13145" builtinId="36" hidden="1" customBuiltin="1"/>
    <cellStyle name="60% - Accent2" xfId="13183" builtinId="36" hidden="1" customBuiltin="1"/>
    <cellStyle name="60% - Accent2" xfId="13219" builtinId="36" hidden="1" customBuiltin="1"/>
    <cellStyle name="60% - Accent2" xfId="13254"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392"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692" builtinId="36" hidden="1" customBuiltin="1"/>
    <cellStyle name="60% - Accent2" xfId="13726" builtinId="36" hidden="1" customBuiltin="1"/>
    <cellStyle name="60% - Accent2" xfId="13758" builtinId="36" hidden="1" customBuiltin="1"/>
    <cellStyle name="60% - Accent2" xfId="13789" builtinId="36" hidden="1" customBuiltin="1"/>
    <cellStyle name="60% - Accent2" xfId="13605"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40"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848" builtinId="36" hidden="1" customBuiltin="1"/>
    <cellStyle name="60% - Accent2" xfId="14873" builtinId="36" hidden="1" customBuiltin="1"/>
    <cellStyle name="60% - Accent2" xfId="14900"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60" builtinId="36" hidden="1" customBuiltin="1"/>
    <cellStyle name="60% - Accent2" xfId="15183" builtinId="36" hidden="1" customBuiltin="1"/>
    <cellStyle name="60% - Accent2" xfId="15207" builtinId="36" hidden="1" customBuiltin="1"/>
    <cellStyle name="60% - Accent2" xfId="15217" builtinId="36" hidden="1" customBuiltin="1"/>
    <cellStyle name="60% - Accent2" xfId="15253" builtinId="36" hidden="1" customBuiltin="1"/>
    <cellStyle name="60% - Accent2" xfId="15283" builtinId="36" hidden="1" customBuiltin="1"/>
    <cellStyle name="60% - Accent2" xfId="15314"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621" builtinId="36" hidden="1" customBuiltin="1"/>
    <cellStyle name="60% - Accent2" xfId="15649" builtinId="36" hidden="1" customBuiltin="1"/>
    <cellStyle name="60% - Accent2" xfId="15486" builtinId="36" hidden="1" customBuiltin="1"/>
    <cellStyle name="60% - Accent2" xfId="15600" builtinId="36" hidden="1" customBuiltin="1"/>
    <cellStyle name="60% - Accent2" xfId="15666"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5919" builtinId="36" hidden="1" customBuiltin="1"/>
    <cellStyle name="60% - Accent2" xfId="15940" builtinId="36" hidden="1" customBuiltin="1"/>
    <cellStyle name="60% - Accent2" xfId="15963" builtinId="36" hidden="1" customBuiltin="1"/>
    <cellStyle name="60% - Accent2" xfId="15984"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07"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44" builtinId="36" hidden="1" customBuiltin="1"/>
    <cellStyle name="60% - Accent2" xfId="16375" builtinId="36" hidden="1" customBuiltin="1"/>
    <cellStyle name="60% - Accent2" xfId="16403"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47"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539" builtinId="36" hidden="1" customBuiltin="1"/>
    <cellStyle name="60% - Accent2" xfId="16654"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790" builtinId="36" hidden="1" customBuiltin="1"/>
    <cellStyle name="60% - Accent2" xfId="16819" builtinId="36" hidden="1" customBuiltin="1"/>
    <cellStyle name="60% - Accent2" xfId="9250" builtinId="36" hidden="1" customBuiltin="1"/>
    <cellStyle name="60% - Accent2" xfId="14125"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8078" builtinId="36" hidden="1" customBuiltin="1"/>
    <cellStyle name="60% - Accent2" xfId="6070" builtinId="36" hidden="1" customBuiltin="1"/>
    <cellStyle name="60% - Accent2" xfId="4449"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7851" builtinId="36" hidden="1" customBuiltin="1"/>
    <cellStyle name="60% - Accent2" xfId="5571" builtinId="36" hidden="1" customBuiltin="1"/>
    <cellStyle name="60% - Accent2" xfId="14007" builtinId="36" hidden="1" customBuiltin="1"/>
    <cellStyle name="60% - Accent2" xfId="140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719" builtinId="36" hidden="1" customBuiltin="1"/>
    <cellStyle name="60% - Accent2" xfId="14231" builtinId="36" hidden="1" customBuiltin="1"/>
    <cellStyle name="60% - Accent2" xfId="10385" builtinId="36" hidden="1" customBuiltin="1"/>
    <cellStyle name="60% - Accent2" xfId="5939" builtinId="36" hidden="1" customBuiltin="1"/>
    <cellStyle name="60% - Accent2" xfId="13978" builtinId="36" hidden="1" customBuiltin="1"/>
    <cellStyle name="60% - Accent2" xfId="16973" builtinId="36" hidden="1" customBuiltin="1"/>
    <cellStyle name="60% - Accent2" xfId="5179" builtinId="36" hidden="1" customBuiltin="1"/>
    <cellStyle name="60% - Accent2" xfId="7560" builtinId="36" hidden="1" customBuiltin="1"/>
    <cellStyle name="60% - Accent2" xfId="4965" builtinId="36" hidden="1" customBuiltin="1"/>
    <cellStyle name="60% - Accent2" xfId="4581" builtinId="36" hidden="1" customBuiltin="1"/>
    <cellStyle name="60% - Accent2" xfId="5550" builtinId="36" hidden="1" customBuiltin="1"/>
    <cellStyle name="60% - Accent2" xfId="4197" builtinId="36" hidden="1" customBuiltin="1"/>
    <cellStyle name="60% - Accent2" xfId="7555" builtinId="36" hidden="1" customBuiltin="1"/>
    <cellStyle name="60% - Accent2" xfId="5513" builtinId="36" hidden="1" customBuiltin="1"/>
    <cellStyle name="60% - Accent2" xfId="11358" builtinId="36" hidden="1" customBuiltin="1"/>
    <cellStyle name="60% - Accent2" xfId="4577" builtinId="36" hidden="1" customBuiltin="1"/>
    <cellStyle name="60% - Accent2" xfId="5941"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14854" builtinId="36" hidden="1" customBuiltin="1"/>
    <cellStyle name="60% - Accent2" xfId="776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59"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26" builtinId="36" hidden="1" customBuiltin="1"/>
    <cellStyle name="60% - Accent2" xfId="17457" builtinId="36" hidden="1" customBuiltin="1"/>
    <cellStyle name="60% - Accent2" xfId="17129" builtinId="36" hidden="1" customBuiltin="1"/>
    <cellStyle name="60% - Accent2" xfId="17402" builtinId="36" hidden="1" customBuiltin="1"/>
    <cellStyle name="60% - Accent2" xfId="17479" builtinId="36" hidden="1" customBuiltin="1"/>
    <cellStyle name="60% - Accent2" xfId="17507" builtinId="36" hidden="1" customBuiltin="1"/>
    <cellStyle name="60% - Accent2" xfId="17535" builtinId="36" hidden="1" customBuiltin="1"/>
    <cellStyle name="60% - Accent2" xfId="17560" builtinId="36" hidden="1" customBuiltin="1"/>
    <cellStyle name="60% - Accent2" xfId="17571" builtinId="36" hidden="1" customBuiltin="1"/>
    <cellStyle name="60% - Accent2" xfId="17609" builtinId="36" hidden="1" customBuiltin="1"/>
    <cellStyle name="60% - Accent2" xfId="17640" builtinId="36" hidden="1" customBuiltin="1"/>
    <cellStyle name="60% - Accent2" xfId="17671"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85" builtinId="36" hidden="1" customBuiltin="1"/>
    <cellStyle name="60% - Accent2" xfId="18014" builtinId="36" hidden="1" customBuiltin="1"/>
    <cellStyle name="60% - Accent2" xfId="17847"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346" builtinId="36" hidden="1" customBuiltin="1"/>
    <cellStyle name="60% - Accent2" xfId="18367" builtinId="36" hidden="1" customBuiltin="1"/>
    <cellStyle name="60% - Accent2" xfId="18247" builtinId="36" hidden="1" customBuiltin="1"/>
    <cellStyle name="60% - Accent2" xfId="18405" builtinId="36" hidden="1" customBuiltin="1"/>
    <cellStyle name="60% - Accent2" xfId="18437" builtinId="36" hidden="1" customBuiltin="1"/>
    <cellStyle name="60% - Accent2" xfId="18471"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582" builtinId="36" hidden="1" customBuiltin="1"/>
    <cellStyle name="60% - Accent2" xfId="18608" builtinId="36" hidden="1" customBuiltin="1"/>
    <cellStyle name="60% - Accent2" xfId="18634" builtinId="36" hidden="1" customBuiltin="1"/>
    <cellStyle name="60% - Accent2" xfId="18645" builtinId="36" hidden="1" customBuiltin="1"/>
    <cellStyle name="60% - Accent2" xfId="18682" builtinId="36" hidden="1" customBuiltin="1"/>
    <cellStyle name="60% - Accent2" xfId="18714"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73"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57" builtinId="36" hidden="1" customBuiltin="1"/>
    <cellStyle name="60% - Accent2" xfId="19086" builtinId="36" hidden="1" customBuiltin="1"/>
    <cellStyle name="60% - Accent2" xfId="18920"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4183" builtinId="36" hidden="1" customBuiltin="1"/>
    <cellStyle name="60% - Accent2" xfId="5164" builtinId="36" hidden="1" customBuiltin="1"/>
    <cellStyle name="60% - Accent2" xfId="14145" builtinId="36" hidden="1" customBuiltin="1"/>
    <cellStyle name="60% - Accent2" xfId="778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5075" builtinId="36" hidden="1" customBuiltin="1"/>
    <cellStyle name="60% - Accent2" xfId="16856" builtinId="36" hidden="1" customBuiltin="1"/>
    <cellStyle name="60% - Accent2" xfId="503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37" builtinId="36" hidden="1" customBuiltin="1"/>
    <cellStyle name="60% - Accent2" xfId="19355" builtinId="36" hidden="1" customBuiltin="1"/>
    <cellStyle name="60% - Accent2" xfId="19400" builtinId="36" hidden="1" customBuiltin="1"/>
    <cellStyle name="60% - Accent2" xfId="19433" builtinId="36" hidden="1" customBuiltin="1"/>
    <cellStyle name="60% - Accent2" xfId="19467" builtinId="36" hidden="1" customBuiltin="1"/>
    <cellStyle name="60% - Accent2" xfId="19499"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72" builtinId="36" hidden="1" customBuiltin="1"/>
    <cellStyle name="60% - Accent2" xfId="19688" builtinId="36" hidden="1" customBuiltin="1"/>
    <cellStyle name="60% - Accent2" xfId="19817" builtinId="36" hidden="1" customBuiltin="1"/>
    <cellStyle name="60% - Accent2" xfId="19894" builtinId="36" hidden="1" customBuiltin="1"/>
    <cellStyle name="60% - Accent2" xfId="19929"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43"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488" builtinId="36" hidden="1" customBuiltin="1"/>
    <cellStyle name="60% - Accent2" xfId="20515" builtinId="36" hidden="1" customBuiltin="1"/>
    <cellStyle name="60% - Accent2" xfId="20542"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675"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19" builtinId="36" hidden="1" customBuiltin="1"/>
    <cellStyle name="60% - Accent2" xfId="20950" builtinId="36" hidden="1" customBuiltin="1"/>
    <cellStyle name="60% - Accent2" xfId="20979"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26"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57" builtinId="36" hidden="1" customBuiltin="1"/>
    <cellStyle name="60% - Accent2" xfId="21285" builtinId="36" hidden="1" customBuiltin="1"/>
    <cellStyle name="60% - Accent2" xfId="21119"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53" builtinId="36" hidden="1" customBuiltin="1"/>
    <cellStyle name="60% - Accent2" xfId="21376" builtinId="36" hidden="1" customBuiltin="1"/>
    <cellStyle name="60% - Accent2" xfId="21402" builtinId="36" hidden="1" customBuiltin="1"/>
    <cellStyle name="60% - Accent2" xfId="20325"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71" builtinId="36" hidden="1" customBuiltin="1"/>
    <cellStyle name="60% - Accent2" xfId="21594" builtinId="36" hidden="1" customBuiltin="1"/>
    <cellStyle name="60% - Accent2" xfId="21615"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802" builtinId="36" hidden="1" customBuiltin="1"/>
    <cellStyle name="60% - Accent2" xfId="21507" builtinId="36" hidden="1" customBuiltin="1"/>
    <cellStyle name="60% - Accent2" xfId="21748" builtinId="36" hidden="1" customBuiltin="1"/>
    <cellStyle name="60% - Accent2" xfId="21821"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1975" builtinId="36" hidden="1" customBuiltin="1"/>
    <cellStyle name="60% - Accent2" xfId="22006" builtinId="36" hidden="1" customBuiltin="1"/>
    <cellStyle name="60% - Accent2" xfId="22035" builtinId="36" hidden="1" customBuiltin="1"/>
    <cellStyle name="60% - Accent2" xfId="22063"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183" builtinId="36" hidden="1" customBuiltin="1"/>
    <cellStyle name="60% - Accent2" xfId="22220"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175"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06"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6979" builtinId="36" hidden="1" customBuiltin="1"/>
    <cellStyle name="60% - Accent2" xfId="17776" builtinId="36" hidden="1" customBuiltin="1"/>
    <cellStyle name="60% - Accent2" xfId="16805" builtinId="36" hidden="1" customBuiltin="1"/>
    <cellStyle name="60% - Accent2" xfId="22155" builtinId="36" hidden="1" customBuiltin="1"/>
    <cellStyle name="60% - Accent2" xfId="16881" builtinId="36" hidden="1" customBuiltin="1"/>
    <cellStyle name="60% - Accent2" xfId="8221"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55"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686" builtinId="36" hidden="1" customBuiltin="1"/>
    <cellStyle name="60% - Accent2" xfId="22720" builtinId="36" hidden="1" customBuiltin="1"/>
    <cellStyle name="60% - Accent2" xfId="22752"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876"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62" builtinId="36" hidden="1" customBuiltin="1"/>
    <cellStyle name="60% - Accent2" xfId="23094" builtinId="36" hidden="1" customBuiltin="1"/>
    <cellStyle name="60% - Accent2" xfId="23125" builtinId="36" hidden="1" customBuiltin="1"/>
    <cellStyle name="60% - Accent2" xfId="22941"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18" builtinId="36" hidden="1" customBuiltin="1"/>
    <cellStyle name="60% - Accent2" xfId="23252" builtinId="36" hidden="1" customBuiltin="1"/>
    <cellStyle name="60% - Accent2" xfId="23285" builtinId="36" hidden="1" customBuiltin="1"/>
    <cellStyle name="60% - Accent2" xfId="23351"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469" builtinId="36" hidden="1" customBuiltin="1"/>
    <cellStyle name="60% - Accent2" xfId="23665" builtinId="36" hidden="1" customBuiltin="1"/>
    <cellStyle name="60% - Accent2" xfId="23687" builtinId="36" hidden="1" customBuiltin="1"/>
    <cellStyle name="60% - Accent2" xfId="23714" builtinId="36" hidden="1" customBuiltin="1"/>
    <cellStyle name="60% - Accent2" xfId="23740" builtinId="36" hidden="1" customBuiltin="1"/>
    <cellStyle name="60% - Accent2" xfId="23764" builtinId="36" hidden="1" customBuiltin="1"/>
    <cellStyle name="60% - Accent2" xfId="23625" builtinId="36" hidden="1" customBuiltin="1"/>
    <cellStyle name="60% - Accent2" xfId="23805" builtinId="36" hidden="1" customBuiltin="1"/>
    <cellStyle name="60% - Accent2" xfId="23837" builtinId="36" hidden="1" customBuiltin="1"/>
    <cellStyle name="60% - Accent2" xfId="23871"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08" builtinId="36" hidden="1" customBuiltin="1"/>
    <cellStyle name="60% - Accent2" xfId="24139"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38" builtinId="36" hidden="1" customBuiltin="1"/>
    <cellStyle name="60% - Accent2" xfId="24262" builtinId="36" hidden="1" customBuiltin="1"/>
    <cellStyle name="60% - Accent2" xfId="24285"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306" builtinId="36" hidden="1" customBuiltin="1"/>
    <cellStyle name="60% - Accent2" xfId="24420" builtinId="36" hidden="1" customBuiltin="1"/>
    <cellStyle name="60% - Accent2" xfId="24488" builtinId="36" hidden="1" customBuiltin="1"/>
    <cellStyle name="60% - Accent2" xfId="24512" builtinId="36" hidden="1" customBuiltin="1"/>
    <cellStyle name="60% - Accent2" xfId="24537"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586"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798"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21"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28" builtinId="36" hidden="1" customBuiltin="1"/>
    <cellStyle name="60% - Accent2" xfId="25051" builtinId="36" hidden="1" customBuiltin="1"/>
    <cellStyle name="60% - Accent2" xfId="25075" builtinId="36" hidden="1" customBuiltin="1"/>
    <cellStyle name="60% - Accent2" xfId="25085" builtinId="36" hidden="1" customBuiltin="1"/>
    <cellStyle name="60% - Accent2" xfId="25121" builtinId="36" hidden="1" customBuiltin="1"/>
    <cellStyle name="60% - Accent2" xfId="2515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54" builtinId="36" hidden="1" customBuiltin="1"/>
    <cellStyle name="60% - Accent2" xfId="25278" builtinId="36" hidden="1" customBuiltin="1"/>
    <cellStyle name="60% - Accent2" xfId="25302" builtinId="36" hidden="1" customBuiltin="1"/>
    <cellStyle name="60% - Accent2" xfId="25326" builtinId="36" hidden="1" customBuiltin="1"/>
    <cellStyle name="60% - Accent2" xfId="25356" builtinId="36" hidden="1" customBuiltin="1"/>
    <cellStyle name="60% - Accent2" xfId="25392" builtinId="36" hidden="1" customBuiltin="1"/>
    <cellStyle name="60% - Accent2" xfId="25422" builtinId="36" hidden="1" customBuiltin="1"/>
    <cellStyle name="60% - Accent2" xfId="25453" builtinId="36" hidden="1" customBuiltin="1"/>
    <cellStyle name="60% - Accent2" xfId="25481" builtinId="36" hidden="1" customBuiltin="1"/>
    <cellStyle name="60% - Accent2" xfId="25509" builtinId="36" hidden="1" customBuiltin="1"/>
    <cellStyle name="60% - Accent2" xfId="25348" builtinId="36" hidden="1" customBuiltin="1"/>
    <cellStyle name="60% - Accent2" xfId="25460" builtinId="36" hidden="1" customBuiltin="1"/>
    <cellStyle name="60% - Accent2" xfId="25527" builtinId="36" hidden="1" customBuiltin="1"/>
    <cellStyle name="60% - Accent2" xfId="25551" builtinId="36" hidden="1" customBuiltin="1"/>
    <cellStyle name="60% - Accent2" xfId="25574" builtinId="36" hidden="1" customBuiltin="1"/>
    <cellStyle name="60% - Accent2" xfId="25597" builtinId="36" hidden="1" customBuiltin="1"/>
    <cellStyle name="60% - Accent2" xfId="25618" builtinId="36" hidden="1" customBuiltin="1"/>
    <cellStyle name="60% - Accent2" xfId="23336"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11459" builtinId="36" hidden="1" customBuiltin="1"/>
    <cellStyle name="60% - Accent2" xfId="25328" builtinId="36" hidden="1" customBuiltin="1"/>
    <cellStyle name="60% - Accent2" xfId="5956" builtinId="36" hidden="1" customBuiltin="1"/>
    <cellStyle name="60% - Accent2" xfId="4639" builtinId="36" hidden="1" customBuiltin="1"/>
    <cellStyle name="60% - Accent2" xfId="20098" builtinId="36" hidden="1" customBuiltin="1"/>
    <cellStyle name="60% - Accent2" xfId="20088" builtinId="36" hidden="1" customBuiltin="1"/>
    <cellStyle name="60% - Accent2" xfId="20747"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14785"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19" builtinId="36" hidden="1" customBuiltin="1"/>
    <cellStyle name="60% - Accent2" xfId="25852" builtinId="36" hidden="1" customBuiltin="1"/>
    <cellStyle name="60% - Accent2" xfId="25886" builtinId="36" hidden="1" customBuiltin="1"/>
    <cellStyle name="60% - Accent2" xfId="25918"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6006" builtinId="36" hidden="1" customBuiltin="1"/>
    <cellStyle name="60% - Accent2" xfId="26042" builtinId="36" hidden="1" customBuiltin="1"/>
    <cellStyle name="60% - Accent2" xfId="26076" builtinId="36" hidden="1" customBuiltin="1"/>
    <cellStyle name="60% - Accent2" xfId="26112" builtinId="36" hidden="1" customBuiltin="1"/>
    <cellStyle name="60% - Accent2" xfId="26149"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67" builtinId="36" hidden="1" customBuiltin="1"/>
    <cellStyle name="60% - Accent2" xfId="26104"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478" builtinId="36" hidden="1" customBuiltin="1"/>
    <cellStyle name="60% - Accent2" xfId="26503"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48"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15" builtinId="36" hidden="1" customBuiltin="1"/>
    <cellStyle name="60% - Accent2" xfId="27024" builtinId="36" hidden="1" customBuiltin="1"/>
    <cellStyle name="60% - Accent2" xfId="27060" builtinId="36" hidden="1" customBuiltin="1"/>
    <cellStyle name="60% - Accent2" xfId="27089" builtinId="36" hidden="1" customBuiltin="1"/>
    <cellStyle name="60% - Accent2" xfId="27120" builtinId="36" hidden="1" customBuiltin="1"/>
    <cellStyle name="60% - Accent2" xfId="27148"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284" builtinId="36" hidden="1" customBuiltin="1"/>
    <cellStyle name="60% - Accent2" xfId="27320" builtinId="36" hidden="1" customBuiltin="1"/>
    <cellStyle name="60% - Accent2" xfId="27349" builtinId="36" hidden="1" customBuiltin="1"/>
    <cellStyle name="60% - Accent2" xfId="27380" builtinId="36" hidden="1" customBuiltin="1"/>
    <cellStyle name="60% - Accent2" xfId="27408" builtinId="36" hidden="1" customBuiltin="1"/>
    <cellStyle name="60% - Accent2" xfId="27436" builtinId="36" hidden="1" customBuiltin="1"/>
    <cellStyle name="60% - Accent2" xfId="27276"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634" builtinId="36" hidden="1" customBuiltin="1"/>
    <cellStyle name="60% - Accent2" xfId="27655" builtinId="36" hidden="1" customBuiltin="1"/>
    <cellStyle name="60% - Accent2" xfId="27676" builtinId="36" hidden="1" customBuiltin="1"/>
    <cellStyle name="60% - Accent2" xfId="27557" builtinId="36" hidden="1" customBuiltin="1"/>
    <cellStyle name="60% - Accent2" xfId="27711" builtinId="36" hidden="1" customBuiltin="1"/>
    <cellStyle name="60% - Accent2" xfId="2774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7991" builtinId="36" hidden="1" customBuiltin="1"/>
    <cellStyle name="60% - Accent2" xfId="28022" builtinId="36" hidden="1" customBuiltin="1"/>
    <cellStyle name="60% - Accent2" xfId="28049" builtinId="36" hidden="1" customBuiltin="1"/>
    <cellStyle name="60% - Accent2" xfId="28077" builtinId="36" hidden="1" customBuiltin="1"/>
    <cellStyle name="60% - Accent2" xfId="27755"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176"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391" builtinId="36" hidden="1" customBuiltin="1"/>
    <cellStyle name="60% - Accent2" xfId="28412" builtinId="36" hidden="1" customBuiltin="1"/>
    <cellStyle name="60% - Accent2" xfId="28433" builtinId="36" hidden="1" customBuiltin="1"/>
    <cellStyle name="60% - Accent3" xfId="31" builtinId="40" hidden="1" customBuiltin="1"/>
    <cellStyle name="60% - Accent3" xfId="79" builtinId="40" hidden="1" customBuiltin="1"/>
    <cellStyle name="60% - Accent3" xfId="114" builtinId="40" hidden="1" customBuiltin="1"/>
    <cellStyle name="60% - Accent3" xfId="157" builtinId="40" hidden="1" customBuiltin="1"/>
    <cellStyle name="60% - Accent3" xfId="199" builtinId="40" hidden="1" customBuiltin="1"/>
    <cellStyle name="60% - Accent3" xfId="233" builtinId="40" hidden="1" customBuiltin="1"/>
    <cellStyle name="60% - Accent3" xfId="270" builtinId="40" hidden="1" customBuiltin="1"/>
    <cellStyle name="60% - Accent3" xfId="307" builtinId="40" hidden="1" customBuiltin="1"/>
    <cellStyle name="60% - Accent3" xfId="341" builtinId="40" hidden="1" customBuiltin="1"/>
    <cellStyle name="60% - Accent3" xfId="376"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726" builtinId="40" hidden="1" customBuiltin="1"/>
    <cellStyle name="60% - Accent3" xfId="761"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858" builtinId="40" hidden="1" customBuiltin="1"/>
    <cellStyle name="60% - Accent3" xfId="894" builtinId="40" hidden="1" customBuiltin="1"/>
    <cellStyle name="60% - Accent3" xfId="929" builtinId="40" hidden="1" customBuiltin="1"/>
    <cellStyle name="60% - Accent3" xfId="947" builtinId="40" hidden="1" customBuiltin="1"/>
    <cellStyle name="60% - Accent3" xfId="992" builtinId="40" hidden="1" customBuiltin="1"/>
    <cellStyle name="60% - Accent3" xfId="1024" builtinId="40" hidden="1" customBuiltin="1"/>
    <cellStyle name="60% - Accent3" xfId="1058" builtinId="40" hidden="1" customBuiltin="1"/>
    <cellStyle name="60% - Accent3" xfId="1090" builtinId="40" hidden="1" customBuiltin="1"/>
    <cellStyle name="60% - Accent3" xfId="1121"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301" builtinId="40" hidden="1" customBuiltin="1"/>
    <cellStyle name="60% - Accent3" xfId="1465" builtinId="40" hidden="1" customBuiltin="1"/>
    <cellStyle name="60% - Accent3" xfId="1486" builtinId="40" hidden="1" customBuiltin="1"/>
    <cellStyle name="60% - Accent3" xfId="1521" builtinId="40" hidden="1" customBuiltin="1"/>
    <cellStyle name="60% - Accent3" xfId="1557" builtinId="40" hidden="1" customBuiltin="1"/>
    <cellStyle name="60% - Accent3" xfId="1591" builtinId="40" hidden="1" customBuiltin="1"/>
    <cellStyle name="60% - Accent3" xfId="1626" builtinId="40" hidden="1" customBuiltin="1"/>
    <cellStyle name="60% - Accent3" xfId="1740" builtinId="40" hidden="1" customBuiltin="1"/>
    <cellStyle name="60% - Accent3" xfId="1761" builtinId="40" hidden="1" customBuiltin="1"/>
    <cellStyle name="60% - Accent3" xfId="1783" builtinId="40" hidden="1" customBuiltin="1"/>
    <cellStyle name="60% - Accent3" xfId="1805"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096"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20"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38" builtinId="40" hidden="1" customBuiltin="1"/>
    <cellStyle name="60% - Accent3" xfId="2469" builtinId="40" hidden="1" customBuiltin="1"/>
    <cellStyle name="60% - Accent3" xfId="2496" builtinId="40" hidden="1" customBuiltin="1"/>
    <cellStyle name="60% - Accent3" xfId="252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698" builtinId="40" hidden="1" customBuiltin="1"/>
    <cellStyle name="60% - Accent3" xfId="2729" builtinId="40" hidden="1" customBuiltin="1"/>
    <cellStyle name="60% - Accent3" xfId="2756" builtinId="40" hidden="1" customBuiltin="1"/>
    <cellStyle name="60% - Accent3" xfId="2784" builtinId="40" hidden="1" customBuiltin="1"/>
    <cellStyle name="60% - Accent3" xfId="2643"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1867"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23" builtinId="40" hidden="1" customBuiltin="1"/>
    <cellStyle name="60% - Accent3" xfId="301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45"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496" builtinId="40" hidden="1" customBuiltin="1"/>
    <cellStyle name="60% - Accent3" xfId="3524" builtinId="40" hidden="1" customBuiltin="1"/>
    <cellStyle name="60% - Accent3" xfId="3385" builtinId="40" hidden="1" customBuiltin="1"/>
    <cellStyle name="60% - Accent3" xfId="3526" builtinId="40" hidden="1" customBuiltin="1"/>
    <cellStyle name="60% - Accent3" xfId="3539" builtinId="40" hidden="1" customBuiltin="1"/>
    <cellStyle name="60% - Accent3" xfId="3561" builtinId="40" hidden="1" customBuiltin="1"/>
    <cellStyle name="60% - Accent3" xfId="3582" builtinId="40" hidden="1" customBuiltin="1"/>
    <cellStyle name="60% - Accent3" xfId="3603" builtinId="40" hidden="1" customBuiltin="1"/>
    <cellStyle name="60% - Accent3" xfId="3631" builtinId="40" hidden="1" customBuiltin="1"/>
    <cellStyle name="60% - Accent3" xfId="3665" builtinId="40" hidden="1" customBuiltin="1"/>
    <cellStyle name="60% - Accent3" xfId="3695" builtinId="40" hidden="1" customBuiltin="1"/>
    <cellStyle name="60% - Accent3" xfId="3726" builtinId="40" hidden="1" customBuiltin="1"/>
    <cellStyle name="60% - Accent3" xfId="3752" builtinId="40" hidden="1" customBuiltin="1"/>
    <cellStyle name="60% - Accent3" xfId="3780" builtinId="40" hidden="1" customBuiltin="1"/>
    <cellStyle name="60% - Accent3" xfId="3641" builtinId="40" hidden="1" customBuiltin="1"/>
    <cellStyle name="60% - Accent3" xfId="3782" builtinId="40" hidden="1" customBuiltin="1"/>
    <cellStyle name="60% - Accent3" xfId="3795" builtinId="40" hidden="1" customBuiltin="1"/>
    <cellStyle name="60% - Accent3" xfId="3817" builtinId="40" hidden="1" customBuiltin="1"/>
    <cellStyle name="60% - Accent3" xfId="3838"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069" builtinId="40" hidden="1" customBuiltin="1"/>
    <cellStyle name="60% - Accent3" xfId="4267" builtinId="40" hidden="1" customBuiltin="1"/>
    <cellStyle name="60% - Accent3" xfId="639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43" builtinId="40" hidden="1" customBuiltin="1"/>
    <cellStyle name="60% - Accent3" xfId="6577" builtinId="40" hidden="1" customBuiltin="1"/>
    <cellStyle name="60% - Accent3" xfId="6615" builtinId="40" hidden="1" customBuiltin="1"/>
    <cellStyle name="60% - Accent3" xfId="6651" builtinId="40" hidden="1" customBuiltin="1"/>
    <cellStyle name="60% - Accent3" xfId="6685" builtinId="40" hidden="1" customBuiltin="1"/>
    <cellStyle name="60% - Accent3" xfId="6509" builtinId="40" hidden="1" customBuiltin="1"/>
    <cellStyle name="60% - Accent3" xfId="6687"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7012" builtinId="40" hidden="1" customBuiltin="1"/>
    <cellStyle name="60% - Accent3" xfId="6849" builtinId="40" hidden="1" customBuiltin="1"/>
    <cellStyle name="60% - Accent3" xfId="7014" builtinId="40" hidden="1" customBuiltin="1"/>
    <cellStyle name="60% - Accent3" xfId="7035" builtinId="40" hidden="1" customBuiltin="1"/>
    <cellStyle name="60% - Accent3" xfId="7070" builtinId="40" hidden="1" customBuiltin="1"/>
    <cellStyle name="60% - Accent3" xfId="7106" builtinId="40" hidden="1" customBuiltin="1"/>
    <cellStyle name="60% - Accent3" xfId="7140" builtinId="40" hidden="1" customBuiltin="1"/>
    <cellStyle name="60% - Accent3" xfId="7180" builtinId="40" hidden="1" customBuiltin="1"/>
    <cellStyle name="60% - Accent3" xfId="7226" builtinId="40" hidden="1" customBuiltin="1"/>
    <cellStyle name="60% - Accent3" xfId="7259"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16" builtinId="40" hidden="1" customBuiltin="1"/>
    <cellStyle name="60% - Accent3" xfId="7452" builtinId="40" hidden="1" customBuiltin="1"/>
    <cellStyle name="60% - Accent3" xfId="7486" builtinId="40" hidden="1" customBuiltin="1"/>
    <cellStyle name="60% - Accent3" xfId="7529" builtinId="40" hidden="1" customBuiltin="1"/>
    <cellStyle name="60% - Accent3" xfId="7981" builtinId="40" hidden="1" customBuiltin="1"/>
    <cellStyle name="60% - Accent3" xfId="8002"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8655" builtinId="40" hidden="1" customBuiltin="1"/>
    <cellStyle name="60% - Accent3" xfId="8679"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691" builtinId="40" hidden="1" customBuiltin="1"/>
    <cellStyle name="60% - Accent3" xfId="8850" builtinId="40" hidden="1" customBuiltin="1"/>
    <cellStyle name="60% - Accent3" xfId="8867" builtinId="40" hidden="1" customBuiltin="1"/>
    <cellStyle name="60% - Accent3" xfId="8894" builtinId="40" hidden="1" customBuiltin="1"/>
    <cellStyle name="60% - Accent3" xfId="8917" builtinId="40" hidden="1" customBuiltin="1"/>
    <cellStyle name="60% - Accent3" xfId="8941" builtinId="40" hidden="1" customBuiltin="1"/>
    <cellStyle name="60% - Accent3" xfId="8953"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9112"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07"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397" builtinId="40" hidden="1" customBuiltin="1"/>
    <cellStyle name="60% - Accent3" xfId="9249" builtinId="40" hidden="1" customBuiltin="1"/>
    <cellStyle name="60% - Accent3" xfId="9399" builtinId="40" hidden="1" customBuiltin="1"/>
    <cellStyle name="60% - Accent3" xfId="9415" builtinId="40" hidden="1" customBuiltin="1"/>
    <cellStyle name="60% - Accent3" xfId="9439" builtinId="40" hidden="1" customBuiltin="1"/>
    <cellStyle name="60% - Accent3" xfId="9465"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334" builtinId="40" hidden="1" customBuiltin="1"/>
    <cellStyle name="60% - Accent3" xfId="8495" builtinId="40" hidden="1" customBuiltin="1"/>
    <cellStyle name="60% - Accent3" xfId="8480" builtinId="40" hidden="1" customBuiltin="1"/>
    <cellStyle name="60% - Accent3" xfId="8165" builtinId="40" hidden="1" customBuiltin="1"/>
    <cellStyle name="60% - Accent3" xfId="9679" builtinId="40" hidden="1" customBuiltin="1"/>
    <cellStyle name="60% - Accent3" xfId="9700"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68" builtinId="40" hidden="1" customBuiltin="1"/>
    <cellStyle name="60% - Accent3" xfId="9899" builtinId="40" hidden="1" customBuiltin="1"/>
    <cellStyle name="60% - Accent3" xfId="9931" builtinId="40" hidden="1" customBuiltin="1"/>
    <cellStyle name="60% - Accent3" xfId="9775" builtinId="40" hidden="1" customBuiltin="1"/>
    <cellStyle name="60% - Accent3" xfId="9933"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33"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32" builtinId="40" hidden="1" customBuiltin="1"/>
    <cellStyle name="60% - Accent3" xfId="10256" builtinId="40" hidden="1" customBuiltin="1"/>
    <cellStyle name="60% - Accent3" xfId="10280" builtinId="40" hidden="1" customBuiltin="1"/>
    <cellStyle name="60% - Accent3" xfId="10312" builtinId="40" hidden="1" customBuiltin="1"/>
    <cellStyle name="60% - Accent3" xfId="10349"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35"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6240" builtinId="40" hidden="1" customBuiltin="1"/>
    <cellStyle name="60% - Accent3" xfId="8177"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448" builtinId="40" hidden="1" customBuiltin="1"/>
    <cellStyle name="60% - Accent3" xfId="8346" builtinId="40" hidden="1" customBuiltin="1"/>
    <cellStyle name="60% - Accent3" xfId="7965" builtinId="40" hidden="1" customBuiltin="1"/>
    <cellStyle name="60% - Accent3" xfId="7874" builtinId="40" hidden="1" customBuiltin="1"/>
    <cellStyle name="60% - Accent3" xfId="5180" builtinId="40" hidden="1" customBuiltin="1"/>
    <cellStyle name="60% - Accent3" xfId="7767"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5256" builtinId="40" hidden="1" customBuiltin="1"/>
    <cellStyle name="60% - Accent3" xfId="5254" builtinId="40" hidden="1" customBuiltin="1"/>
    <cellStyle name="60% - Accent3" xfId="6289" builtinId="40" hidden="1" customBuiltin="1"/>
    <cellStyle name="60% - Accent3" xfId="5794" builtinId="40" hidden="1" customBuiltin="1"/>
    <cellStyle name="60% - Accent3" xfId="4736" builtinId="40" hidden="1" customBuiltin="1"/>
    <cellStyle name="60% - Accent3" xfId="6195" builtinId="40" hidden="1" customBuiltin="1"/>
    <cellStyle name="60% - Accent3" xfId="5384" builtinId="40" hidden="1" customBuiltin="1"/>
    <cellStyle name="60% - Accent3" xfId="4935" builtinId="40" hidden="1" customBuiltin="1"/>
    <cellStyle name="60% - Accent3" xfId="4993" builtinId="40" hidden="1" customBuiltin="1"/>
    <cellStyle name="60% - Accent3" xfId="5785" builtinId="40" hidden="1" customBuiltin="1"/>
    <cellStyle name="60% - Accent3" xfId="4733" builtinId="40" hidden="1" customBuiltin="1"/>
    <cellStyle name="60% - Accent3" xfId="5379" builtinId="40" hidden="1" customBuiltin="1"/>
    <cellStyle name="60% - Accent3" xfId="4359" builtinId="40" hidden="1" customBuiltin="1"/>
    <cellStyle name="60% - Accent3" xfId="10214" builtinId="40" hidden="1" customBuiltin="1"/>
    <cellStyle name="60% - Accent3" xfId="5436" builtinId="40" hidden="1" customBuiltin="1"/>
    <cellStyle name="60% - Accent3" xfId="6500" builtinId="40" hidden="1" customBuiltin="1"/>
    <cellStyle name="60% - Accent3" xfId="10477" builtinId="40" hidden="1" customBuiltin="1"/>
    <cellStyle name="60% - Accent3" xfId="7928" builtinId="40" hidden="1" customBuiltin="1"/>
    <cellStyle name="60% - Accent3" xfId="6024"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1137"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150"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573" builtinId="40" hidden="1" customBuiltin="1"/>
    <cellStyle name="60% - Accent3" xfId="11602" builtinId="40" hidden="1" customBuiltin="1"/>
    <cellStyle name="60% - Accent3" xfId="11449" builtinId="40" hidden="1" customBuiltin="1"/>
    <cellStyle name="60% - Accent3" xfId="11604" builtinId="40" hidden="1" customBuiltin="1"/>
    <cellStyle name="60% - Accent3" xfId="11621"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735" builtinId="40" hidden="1" customBuiltin="1"/>
    <cellStyle name="60% - Accent3" xfId="11778"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12031" builtinId="40" hidden="1" customBuiltin="1"/>
    <cellStyle name="60% - Accent3" xfId="9460" builtinId="40" hidden="1" customBuiltin="1"/>
    <cellStyle name="60% - Accent3" xfId="10940" builtinId="40" hidden="1" customBuiltin="1"/>
    <cellStyle name="60% - Accent3" xfId="5225" builtinId="40" hidden="1" customBuiltin="1"/>
    <cellStyle name="60% - Accent3" xfId="10952" builtinId="40" hidden="1" customBuiltin="1"/>
    <cellStyle name="60% - Accent3" xfId="10944"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05"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4" builtinId="40" hidden="1" customBuiltin="1"/>
    <cellStyle name="60% - Accent3" xfId="12274" builtinId="40" hidden="1" customBuiltin="1"/>
    <cellStyle name="60% - Accent3" xfId="12436" builtinId="40" hidden="1" customBuiltin="1"/>
    <cellStyle name="60% - Accent3" xfId="12455" builtinId="40" hidden="1" customBuiltin="1"/>
    <cellStyle name="60% - Accent3" xfId="12487" builtinId="40" hidden="1" customBuiltin="1"/>
    <cellStyle name="60% - Accent3" xfId="12514" builtinId="40" hidden="1" customBuiltin="1"/>
    <cellStyle name="60% - Accent3" xfId="12540" builtinId="40" hidden="1" customBuiltin="1"/>
    <cellStyle name="60% - Accent3" xfId="12549"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55"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71"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3019" builtinId="40" hidden="1" customBuiltin="1"/>
    <cellStyle name="60% - Accent3" xfId="13046" builtinId="40" hidden="1" customBuiltin="1"/>
    <cellStyle name="60% - Accent3" xfId="13072" builtinId="40" hidden="1" customBuiltin="1"/>
    <cellStyle name="60% - Accent3" xfId="13097" builtinId="40" hidden="1" customBuiltin="1"/>
    <cellStyle name="60% - Accent3" xfId="13118" builtinId="40" hidden="1" customBuiltin="1"/>
    <cellStyle name="60% - Accent3" xfId="4225" builtinId="40" hidden="1" customBuiltin="1"/>
    <cellStyle name="60% - Accent3" xfId="4532" builtinId="40" hidden="1" customBuiltin="1"/>
    <cellStyle name="60% - Accent3" xfId="6019" builtinId="40" hidden="1" customBuiltin="1"/>
    <cellStyle name="60% - Accent3" xfId="5861" builtinId="40" hidden="1" customBuiltin="1"/>
    <cellStyle name="60% - Accent3" xfId="5324" builtinId="40" hidden="1" customBuiltin="1"/>
    <cellStyle name="60% - Accent3" xfId="10972" builtinId="40" hidden="1" customBuiltin="1"/>
    <cellStyle name="60% - Accent3" xfId="6315" builtinId="40" hidden="1" customBuiltin="1"/>
    <cellStyle name="60% - Accent3" xfId="11423"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10633" builtinId="40" hidden="1" customBuiltin="1"/>
    <cellStyle name="60% - Accent3" xfId="7773" builtinId="40" hidden="1" customBuiltin="1"/>
    <cellStyle name="60% - Accent3" xfId="13126" builtinId="40" hidden="1" customBuiltin="1"/>
    <cellStyle name="60% - Accent3" xfId="13149" builtinId="40" hidden="1" customBuiltin="1"/>
    <cellStyle name="60% - Accent3" xfId="13187"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19"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473" builtinId="40" hidden="1" customBuiltin="1"/>
    <cellStyle name="60% - Accent3" xfId="13508" builtinId="40" hidden="1" customBuiltin="1"/>
    <cellStyle name="60% - Accent3" xfId="13544" builtinId="40" hidden="1" customBuiltin="1"/>
    <cellStyle name="60% - Accent3" xfId="13578" builtinId="40" hidden="1" customBuiltin="1"/>
    <cellStyle name="60% - Accent3" xfId="13618" builtinId="40" hidden="1" customBuiltin="1"/>
    <cellStyle name="60% - Accent3" xfId="13663" builtinId="40" hidden="1" customBuiltin="1"/>
    <cellStyle name="60% - Accent3" xfId="13695" builtinId="40" hidden="1" customBuiltin="1"/>
    <cellStyle name="60% - Accent3" xfId="13729"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3962"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52"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949"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5117" builtinId="40" hidden="1" customBuiltin="1"/>
    <cellStyle name="60% - Accent3" xfId="14960" builtinId="40" hidden="1" customBuiltin="1"/>
    <cellStyle name="60% - Accent3" xfId="15119" builtinId="40" hidden="1" customBuiltin="1"/>
    <cellStyle name="60% - Accent3" xfId="15135" builtinId="40" hidden="1" customBuiltin="1"/>
    <cellStyle name="60% - Accent3" xfId="15162"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55"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497"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5623" builtinId="40" hidden="1" customBuiltin="1"/>
    <cellStyle name="60% - Accent3" xfId="15651"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620"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4755" builtinId="40" hidden="1" customBuiltin="1"/>
    <cellStyle name="60% - Accent3" xfId="14488"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6007"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190"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378"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6435" builtinId="40" hidden="1" customBuiltin="1"/>
    <cellStyle name="60% - Accent3" xfId="16449"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550" builtinId="40" hidden="1" customBuiltin="1"/>
    <cellStyle name="60% - Accent3" xfId="16586" builtinId="40" hidden="1" customBuiltin="1"/>
    <cellStyle name="60% - Accent3" xfId="16617" builtinId="40" hidden="1" customBuiltin="1"/>
    <cellStyle name="60% - Accent3" xfId="16649"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3023" builtinId="40" hidden="1" customBuiltin="1"/>
    <cellStyle name="60% - Accent3" xfId="14497" builtinId="40" hidden="1" customBuiltin="1"/>
    <cellStyle name="60% - Accent3" xfId="16912" builtinId="40" hidden="1" customBuiltin="1"/>
    <cellStyle name="60% - Accent3" xfId="16899" builtinId="40" hidden="1" customBuiltin="1"/>
    <cellStyle name="60% - Accent3" xfId="4595" builtinId="40" hidden="1" customBuiltin="1"/>
    <cellStyle name="60% - Accent3" xfId="9268" builtinId="40" hidden="1" customBuiltin="1"/>
    <cellStyle name="60% - Accent3" xfId="4143" builtinId="40" hidden="1" customBuiltin="1"/>
    <cellStyle name="60% - Accent3" xfId="10804" builtinId="40" hidden="1" customBuiltin="1"/>
    <cellStyle name="60% - Accent3" xfId="5851" builtinId="40" hidden="1" customBuiltin="1"/>
    <cellStyle name="60% - Accent3" xfId="4305" builtinId="40" hidden="1" customBuiltin="1"/>
    <cellStyle name="60% - Accent3" xfId="10209" builtinId="40" hidden="1" customBuiltin="1"/>
    <cellStyle name="60% - Accent3" xfId="6068"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305" builtinId="40" hidden="1" customBuiltin="1"/>
    <cellStyle name="60% - Accent3" xfId="14236" builtinId="40" hidden="1" customBuiltin="1"/>
    <cellStyle name="60% - Accent3" xfId="5030" builtinId="40" hidden="1" customBuiltin="1"/>
    <cellStyle name="60% - Accent3" xfId="14147" builtinId="40" hidden="1" customBuiltin="1"/>
    <cellStyle name="60% - Accent3" xfId="4439" builtinId="40" hidden="1" customBuiltin="1"/>
    <cellStyle name="60% - Accent3" xfId="14169" builtinId="40" hidden="1" customBuiltin="1"/>
    <cellStyle name="60% - Accent3" xfId="14506"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6006"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8417" builtinId="40" hidden="1" customBuiltin="1"/>
    <cellStyle name="60% - Accent3" xfId="4425" builtinId="40" hidden="1" customBuiltin="1"/>
    <cellStyle name="60% - Accent3" xfId="9653" builtinId="40" hidden="1" customBuiltin="1"/>
    <cellStyle name="60% - Accent3" xfId="4705" builtinId="40" hidden="1" customBuiltin="1"/>
    <cellStyle name="60% - Accent3" xfId="4948" builtinId="40" hidden="1" customBuiltin="1"/>
    <cellStyle name="60% - Accent3" xfId="10626" builtinId="40" hidden="1" customBuiltin="1"/>
    <cellStyle name="60% - Accent3" xfId="7854"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7933" builtinId="40" hidden="1" customBuiltin="1"/>
    <cellStyle name="60% - Accent3" xfId="16714" builtinId="40" hidden="1" customBuiltin="1"/>
    <cellStyle name="60% - Accent3" xfId="14273" builtinId="40" hidden="1" customBuiltin="1"/>
    <cellStyle name="60% - Accent3" xfId="4656"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35"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481"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7574" builtinId="40" hidden="1" customBuiltin="1"/>
    <cellStyle name="60% - Accent3" xfId="17612"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777"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896" builtinId="40" hidden="1" customBuiltin="1"/>
    <cellStyle name="60% - Accent3" xfId="17927"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7868"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0916"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04" builtinId="40" hidden="1" customBuiltin="1"/>
    <cellStyle name="60% - Accent3" xfId="18327" builtinId="40" hidden="1" customBuiltin="1"/>
    <cellStyle name="60% - Accent3" xfId="18348"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8441" builtinId="40" hidden="1" customBuiltin="1"/>
    <cellStyle name="60% - Accent3" xfId="18474"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539" builtinId="40" hidden="1" customBuiltin="1"/>
    <cellStyle name="60% - Accent3" xfId="18556" builtinId="40" hidden="1" customBuiltin="1"/>
    <cellStyle name="60% - Accent3" xfId="18585" builtinId="40" hidden="1" customBuiltin="1"/>
    <cellStyle name="60% - Accent3" xfId="18612" builtinId="40" hidden="1" customBuiltin="1"/>
    <cellStyle name="60% - Accent3" xfId="18637" builtinId="40" hidden="1" customBuiltin="1"/>
    <cellStyle name="60% - Accent3" xfId="18647"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50" builtinId="40" hidden="1" customBuiltin="1"/>
    <cellStyle name="60% - Accent3" xfId="18876" builtinId="40" hidden="1" customBuiltin="1"/>
    <cellStyle name="60% - Accent3" xfId="18900" builtinId="40" hidden="1" customBuiltin="1"/>
    <cellStyle name="60% - Accent3" xfId="18930" builtinId="40" hidden="1" customBuiltin="1"/>
    <cellStyle name="60% - Accent3" xfId="18968" builtinId="40" hidden="1" customBuiltin="1"/>
    <cellStyle name="60% - Accent3" xfId="18999" builtinId="40" hidden="1" customBuiltin="1"/>
    <cellStyle name="60% - Accent3" xfId="19030" builtinId="40" hidden="1" customBuiltin="1"/>
    <cellStyle name="60% - Accent3" xfId="19060" builtinId="40" hidden="1" customBuiltin="1"/>
    <cellStyle name="60% - Accent3" xfId="19088" builtinId="40" hidden="1" customBuiltin="1"/>
    <cellStyle name="60% - Accent3" xfId="18940" builtinId="40" hidden="1" customBuiltin="1"/>
    <cellStyle name="60% - Accent3" xfId="19090" builtinId="40" hidden="1" customBuiltin="1"/>
    <cellStyle name="60% - Accent3" xfId="19106" builtinId="40" hidden="1" customBuiltin="1"/>
    <cellStyle name="60% - Accent3" xfId="19131" builtinId="40" hidden="1" customBuiltin="1"/>
    <cellStyle name="60% - Accent3" xfId="19154" builtinId="40" hidden="1" customBuiltin="1"/>
    <cellStyle name="60% - Accent3" xfId="19178" builtinId="40" hidden="1" customBuiltin="1"/>
    <cellStyle name="60% - Accent3" xfId="19199"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0789" builtinId="40" hidden="1" customBuiltin="1"/>
    <cellStyle name="60% - Accent3" xfId="17132" builtinId="40" hidden="1" customBuiltin="1"/>
    <cellStyle name="60% - Accent3" xfId="5505" builtinId="40" hidden="1" customBuiltin="1"/>
    <cellStyle name="60% - Accent3" xfId="1756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14168" builtinId="40" hidden="1" customBuiltin="1"/>
    <cellStyle name="60% - Accent3" xfId="6307" builtinId="40" hidden="1" customBuiltin="1"/>
    <cellStyle name="60% - Accent3" xfId="17112" builtinId="40" hidden="1" customBuiltin="1"/>
    <cellStyle name="60% - Accent3" xfId="16852" builtinId="40" hidden="1" customBuiltin="1"/>
    <cellStyle name="60% - Accent3" xfId="14152" builtinId="40" hidden="1" customBuiltin="1"/>
    <cellStyle name="60% - Accent3" xfId="19207" builtinId="40" hidden="1" customBuiltin="1"/>
    <cellStyle name="60% - Accent3" xfId="19230" builtinId="40" hidden="1" customBuiltin="1"/>
    <cellStyle name="60% - Accent3" xfId="19269"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04"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35"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46"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038" builtinId="40" hidden="1" customBuiltin="1"/>
    <cellStyle name="60% - Accent3" xfId="20145" builtinId="40" hidden="1" customBuiltin="1"/>
    <cellStyle name="60% - Accent3" xfId="20166" builtinId="40" hidden="1" customBuiltin="1"/>
    <cellStyle name="60% - Accent3" xfId="20189" builtinId="40" hidden="1" customBuiltin="1"/>
    <cellStyle name="60% - Accent3" xfId="20211" builtinId="40" hidden="1" customBuiltin="1"/>
    <cellStyle name="60% - Accent3" xfId="20232"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11"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742"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790"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0863"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00" builtinId="40" hidden="1" customBuiltin="1"/>
    <cellStyle name="60% - Accent3" xfId="21130" builtinId="40" hidden="1" customBuiltin="1"/>
    <cellStyle name="60% - Accent3" xfId="21168"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378"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0395" builtinId="40" hidden="1" customBuiltin="1"/>
    <cellStyle name="60% - Accent3" xfId="20282"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17" builtinId="40" hidden="1" customBuiltin="1"/>
    <cellStyle name="60% - Accent3" xfId="21638"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743" builtinId="40" hidden="1" customBuiltin="1"/>
    <cellStyle name="60% - Accent3" xfId="21774" builtinId="40" hidden="1" customBuiltin="1"/>
    <cellStyle name="60% - Accent3" xfId="21805" builtinId="40" hidden="1" customBuiltin="1"/>
    <cellStyle name="60% - Accent3" xfId="21649" builtinId="40" hidden="1" customBuiltin="1"/>
    <cellStyle name="60% - Accent3" xfId="21807" builtinId="40" hidden="1" customBuiltin="1"/>
    <cellStyle name="60% - Accent3" xfId="21823" builtinId="40" hidden="1" customBuiltin="1"/>
    <cellStyle name="60% - Accent3" xfId="21851"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47"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082" builtinId="40" hidden="1" customBuiltin="1"/>
    <cellStyle name="60% - Accent3" xfId="22107" builtinId="40" hidden="1" customBuiltin="1"/>
    <cellStyle name="60% - Accent3" xfId="22132" builtinId="40" hidden="1" customBuiltin="1"/>
    <cellStyle name="60% - Accent3" xfId="22156" builtinId="40" hidden="1" customBuiltin="1"/>
    <cellStyle name="60% - Accent3" xfId="22185" builtinId="40" hidden="1" customBuiltin="1"/>
    <cellStyle name="60% - Accent3" xfId="22223"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385" builtinId="40" hidden="1" customBuiltin="1"/>
    <cellStyle name="60% - Accent3" xfId="22408"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16804"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4870"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1413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60" builtinId="40" hidden="1" customBuiltin="1"/>
    <cellStyle name="60% - Accent3" xfId="22483" builtinId="40" hidden="1" customBuiltin="1"/>
    <cellStyle name="60% - Accent3" xfId="22522"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23" builtinId="40" hidden="1" customBuiltin="1"/>
    <cellStyle name="60% - Accent3" xfId="22755" builtinId="40" hidden="1" customBuiltin="1"/>
    <cellStyle name="60% - Accent3" xfId="22786" builtinId="40" hidden="1" customBuiltin="1"/>
    <cellStyle name="60% - Accent3" xfId="22624" builtinId="40" hidden="1" customBuiltin="1"/>
    <cellStyle name="60% - Accent3" xfId="22788" builtinId="40" hidden="1" customBuiltin="1"/>
    <cellStyle name="60% - Accent3" xfId="22809"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2999"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3128" builtinId="40" hidden="1" customBuiltin="1"/>
    <cellStyle name="60% - Accent3" xfId="22966"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53" builtinId="40" hidden="1" customBuiltin="1"/>
    <cellStyle name="60% - Accent3" xfId="23374" builtinId="40" hidden="1" customBuiltin="1"/>
    <cellStyle name="60% - Accent3" xfId="23397" builtinId="40" hidden="1" customBuiltin="1"/>
    <cellStyle name="60% - Accent3" xfId="23419" builtinId="40" hidden="1" customBuiltin="1"/>
    <cellStyle name="60% - Accent3" xfId="23440"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0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39" builtinId="40" hidden="1" customBuiltin="1"/>
    <cellStyle name="60% - Accent3" xfId="23955" builtinId="40" hidden="1" customBuiltin="1"/>
    <cellStyle name="60% - Accent3" xfId="23984"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11"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00"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17" builtinId="40" hidden="1" customBuiltin="1"/>
    <cellStyle name="60% - Accent3" xfId="24354"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31" builtinId="40" hidden="1" customBuiltin="1"/>
    <cellStyle name="60% - Accent3" xfId="23594" builtinId="40" hidden="1" customBuiltin="1"/>
    <cellStyle name="60% - Accent3" xfId="23533" builtinId="40" hidden="1" customBuiltin="1"/>
    <cellStyle name="60% - Accent3" xfId="23603" builtinId="40" hidden="1" customBuiltin="1"/>
    <cellStyle name="60% - Accent3" xfId="23598" builtinId="40" hidden="1" customBuiltin="1"/>
    <cellStyle name="60% - Accent3" xfId="23487"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03" builtinId="40" hidden="1" customBuiltin="1"/>
    <cellStyle name="60% - Accent3" xfId="25030" builtinId="40" hidden="1" customBuiltin="1"/>
    <cellStyle name="60% - Accent3" xfId="25054" builtinId="40" hidden="1" customBuiltin="1"/>
    <cellStyle name="60% - Accent3" xfId="25078" builtinId="40" hidden="1" customBuiltin="1"/>
    <cellStyle name="60% - Accent3" xfId="25087" builtinId="40" hidden="1" customBuiltin="1"/>
    <cellStyle name="60% - Accent3" xfId="25123"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394" builtinId="40" hidden="1" customBuiltin="1"/>
    <cellStyle name="60% - Accent3" xfId="25425" builtinId="40" hidden="1" customBuiltin="1"/>
    <cellStyle name="60% - Accent3" xfId="25456" builtinId="40" hidden="1" customBuiltin="1"/>
    <cellStyle name="60% - Accent3" xfId="25483" builtinId="40" hidden="1" customBuiltin="1"/>
    <cellStyle name="60% - Accent3" xfId="25511"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5849" builtinId="40" hidden="1" customBuiltin="1"/>
    <cellStyle name="60% - Accent3" xfId="23618" builtinId="40" hidden="1" customBuiltin="1"/>
    <cellStyle name="60% - Accent3" xfId="20123" builtinId="40" hidden="1" customBuiltin="1"/>
    <cellStyle name="60% - Accent3" xfId="24032" builtinId="40" hidden="1" customBuiltin="1"/>
    <cellStyle name="60% - Accent3" xfId="24295" builtinId="40" hidden="1" customBuiltin="1"/>
    <cellStyle name="60% - Accent3" xfId="20091" builtinId="40" hidden="1" customBuiltin="1"/>
    <cellStyle name="60% - Accent3" xfId="4915"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689"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889" builtinId="40" hidden="1" customBuiltin="1"/>
    <cellStyle name="60% - Accent3" xfId="25921" builtinId="40" hidden="1" customBuiltin="1"/>
    <cellStyle name="60% - Accent3" xfId="25952" builtinId="40" hidden="1" customBuiltin="1"/>
    <cellStyle name="60% - Accent3" xfId="25790" builtinId="40" hidden="1" customBuiltin="1"/>
    <cellStyle name="60% - Accent3" xfId="25954" builtinId="40" hidden="1" customBuiltin="1"/>
    <cellStyle name="60% - Accent3" xfId="25975"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15" builtinId="40" hidden="1" customBuiltin="1"/>
    <cellStyle name="60% - Accent3" xfId="26152" builtinId="40" hidden="1" customBuiltin="1"/>
    <cellStyle name="60% - Accent3" xfId="26182" builtinId="40" hidden="1" customBuiltin="1"/>
    <cellStyle name="60% - Accent3" xfId="26213" builtinId="40" hidden="1" customBuiltin="1"/>
    <cellStyle name="60% - Accent3" xfId="26241" builtinId="40" hidden="1" customBuiltin="1"/>
    <cellStyle name="60% - Accent3" xfId="26269" builtinId="40" hidden="1" customBuiltin="1"/>
    <cellStyle name="60% - Accent3" xfId="26125" builtinId="40" hidden="1" customBuiltin="1"/>
    <cellStyle name="60% - Accent3" xfId="26271" builtinId="40" hidden="1" customBuiltin="1"/>
    <cellStyle name="60% - Accent3" xfId="26284" builtinId="40" hidden="1" customBuiltin="1"/>
    <cellStyle name="60% - Accent3" xfId="26306"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480"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771"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74"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062" builtinId="40" hidden="1" customBuiltin="1"/>
    <cellStyle name="60% - Accent3" xfId="27092"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037" builtinId="40" hidden="1" customBuiltin="1"/>
    <cellStyle name="60% - Accent3" xfId="27180"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22"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27518" builtinId="40" hidden="1" customBuiltin="1"/>
    <cellStyle name="60% - Accent3" xfId="27539"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622"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13" builtinId="40" hidden="1" customBuiltin="1"/>
    <cellStyle name="60% - Accent3" xfId="27745" builtinId="40" hidden="1" customBuiltin="1"/>
    <cellStyle name="60% - Accent3" xfId="27778" builtinId="40" hidden="1" customBuiltin="1"/>
    <cellStyle name="60% - Accent3" xfId="27807" builtinId="40" hidden="1" customBuiltin="1"/>
    <cellStyle name="60% - Accent3" xfId="27838" builtinId="40" hidden="1" customBuiltin="1"/>
    <cellStyle name="60% - Accent3" xfId="27688" builtinId="40" hidden="1" customBuiltin="1"/>
    <cellStyle name="60% - Accent3" xfId="27840" builtinId="40" hidden="1" customBuiltin="1"/>
    <cellStyle name="60% - Accent3" xfId="27854" builtinId="40" hidden="1" customBuiltin="1"/>
    <cellStyle name="60% - Accent3" xfId="27879"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20" builtinId="40" hidden="1" customBuiltin="1"/>
    <cellStyle name="60% - Accent3" xfId="28250"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8196" builtinId="40" hidden="1" customBuiltin="1"/>
    <cellStyle name="60% - Accent3" xfId="28337"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414" builtinId="40" hidden="1" customBuiltin="1"/>
    <cellStyle name="60% - Accent3" xfId="28435" builtinId="40" hidden="1" customBuiltin="1"/>
    <cellStyle name="60% - Accent4" xfId="35" builtinId="44" hidden="1" customBuiltin="1"/>
    <cellStyle name="60% - Accent4" xfId="83" builtinId="44" hidden="1" customBuiltin="1"/>
    <cellStyle name="60% - Accent4" xfId="118" builtinId="44" hidden="1" customBuiltin="1"/>
    <cellStyle name="60% - Accent4" xfId="161" builtinId="44" hidden="1" customBuiltin="1"/>
    <cellStyle name="60% - Accent4" xfId="203"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380" builtinId="44" hidden="1" customBuiltin="1"/>
    <cellStyle name="60% - Accent4" xfId="468" builtinId="44" hidden="1" customBuiltin="1"/>
    <cellStyle name="60% - Accent4" xfId="502" builtinId="44" hidden="1" customBuiltin="1"/>
    <cellStyle name="60% - Accent4" xfId="538" builtinId="44" hidden="1" customBuiltin="1"/>
    <cellStyle name="60% - Accent4" xfId="574" builtinId="44" hidden="1" customBuiltin="1"/>
    <cellStyle name="60% - Accent4" xfId="608" builtinId="44" hidden="1" customBuiltin="1"/>
    <cellStyle name="60% - Accent4" xfId="406" builtinId="44" hidden="1" customBuiltin="1"/>
    <cellStyle name="60% - Accent4" xfId="659" builtinId="44" hidden="1" customBuiltin="1"/>
    <cellStyle name="60% - Accent4" xfId="693" builtinId="44" hidden="1" customBuiltin="1"/>
    <cellStyle name="60% - Accent4" xfId="730" builtinId="44" hidden="1" customBuiltin="1"/>
    <cellStyle name="60% - Accent4" xfId="765" builtinId="44" hidden="1" customBuiltin="1"/>
    <cellStyle name="60% - Accent4" xfId="799" builtinId="44" hidden="1" customBuiltin="1"/>
    <cellStyle name="60% - Accent4" xfId="737"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995"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994" builtinId="44" hidden="1" customBuiltin="1"/>
    <cellStyle name="60% - Accent4" xfId="1148" builtinId="44" hidden="1" customBuiltin="1"/>
    <cellStyle name="60% - Accent4" xfId="1183" builtinId="44" hidden="1" customBuiltin="1"/>
    <cellStyle name="60% - Accent4" xfId="1219" builtinId="44" hidden="1" customBuiltin="1"/>
    <cellStyle name="60% - Accent4" xfId="1253" builtinId="44" hidden="1" customBuiltin="1"/>
    <cellStyle name="60% - Accent4" xfId="1292"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1410" builtinId="44" hidden="1" customBuiltin="1"/>
    <cellStyle name="60% - Accent4" xfId="1336" builtinId="44" hidden="1" customBuiltin="1"/>
    <cellStyle name="60% - Accent4" xfId="1490"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785"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2119" builtinId="44" hidden="1" customBuiltin="1"/>
    <cellStyle name="60% - Accent4" xfId="1995" builtinId="44" hidden="1" customBuiltin="1"/>
    <cellStyle name="60% - Accent4" xfId="2157" builtinId="44" hidden="1" customBuiltin="1"/>
    <cellStyle name="60% - Accent4" xfId="2188"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155"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499" builtinId="44" hidden="1" customBuiltin="1"/>
    <cellStyle name="60% - Accent4" xfId="2527" builtinId="44" hidden="1" customBuiltin="1"/>
    <cellStyle name="60% - Accent4" xfId="2476" builtinId="44" hidden="1" customBuiltin="1"/>
    <cellStyle name="60% - Accent4" xfId="2410" builtinId="44" hidden="1" customBuiltin="1"/>
    <cellStyle name="60% - Accent4" xfId="2541" builtinId="44" hidden="1" customBuiltin="1"/>
    <cellStyle name="60% - Accent4" xfId="2563" builtinId="44" hidden="1" customBuiltin="1"/>
    <cellStyle name="60% - Accent4" xfId="2585" builtinId="44" hidden="1" customBuiltin="1"/>
    <cellStyle name="60% - Accent4" xfId="2606" builtinId="44" hidden="1" customBuiltin="1"/>
    <cellStyle name="60% - Accent4" xfId="2636" builtinId="44" hidden="1" customBuiltin="1"/>
    <cellStyle name="60% - Accent4" xfId="2671" builtinId="44" hidden="1" customBuiltin="1"/>
    <cellStyle name="60% - Accent4" xfId="2700" builtinId="44" hidden="1" customBuiltin="1"/>
    <cellStyle name="60% - Accent4" xfId="2731" builtinId="44" hidden="1" customBuiltin="1"/>
    <cellStyle name="60% - Accent4" xfId="2759" builtinId="44" hidden="1" customBuiltin="1"/>
    <cellStyle name="60% - Accent4" xfId="2787" builtinId="44" hidden="1" customBuiltin="1"/>
    <cellStyle name="60% - Accent4" xfId="2736" builtinId="44" hidden="1" customBuiltin="1"/>
    <cellStyle name="60% - Accent4" xfId="2670" builtinId="44" hidden="1" customBuiltin="1"/>
    <cellStyle name="60% - Accent4" xfId="2801"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3039" builtinId="44" hidden="1" customBuiltin="1"/>
    <cellStyle name="60% - Accent4" xfId="3060" builtinId="44" hidden="1" customBuiltin="1"/>
    <cellStyle name="60% - Accent4" xfId="3083" builtinId="44" hidden="1" customBuiltin="1"/>
    <cellStyle name="60% - Accent4" xfId="3104" builtinId="44" hidden="1" customBuiltin="1"/>
    <cellStyle name="60% - Accent4" xfId="3125" builtinId="44" hidden="1" customBuiltin="1"/>
    <cellStyle name="60% - Accent4" xfId="3004" builtinId="44" hidden="1" customBuiltin="1"/>
    <cellStyle name="60% - Accent4" xfId="3162" builtinId="44" hidden="1" customBuiltin="1"/>
    <cellStyle name="60% - Accent4" xfId="3193"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160"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499" builtinId="44" hidden="1" customBuiltin="1"/>
    <cellStyle name="60% - Accent4" xfId="3527" builtinId="44" hidden="1" customBuiltin="1"/>
    <cellStyle name="60% - Accent4" xfId="3477" builtinId="44" hidden="1" customBuiltin="1"/>
    <cellStyle name="60% - Accent4" xfId="3411"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68"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797" builtinId="44" hidden="1" customBuiltin="1"/>
    <cellStyle name="60% - Accent4" xfId="3819" builtinId="44" hidden="1" customBuiltin="1"/>
    <cellStyle name="60% - Accent4" xfId="3840" builtinId="44" hidden="1" customBuiltin="1"/>
    <cellStyle name="60% - Accent4" xfId="3861" builtinId="44" hidden="1" customBuiltin="1"/>
    <cellStyle name="60% - Accent4" xfId="3882" builtinId="44" hidden="1" customBuiltin="1"/>
    <cellStyle name="60% - Accent4" xfId="393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24" builtinId="44" hidden="1" customBuiltin="1"/>
    <cellStyle name="60% - Accent4" xfId="6452" builtinId="44" hidden="1" customBuiltin="1"/>
    <cellStyle name="60% - Accent4" xfId="6477" builtinId="44" hidden="1" customBuiltin="1"/>
    <cellStyle name="60% - Accent4" xfId="6498" builtinId="44" hidden="1" customBuiltin="1"/>
    <cellStyle name="60% - Accent4" xfId="6352" builtinId="44" hidden="1" customBuiltin="1"/>
    <cellStyle name="60% - Accent4" xfId="6547"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626" builtinId="44" hidden="1" customBuiltin="1"/>
    <cellStyle name="60% - Accent4" xfId="6545"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7015" builtinId="44" hidden="1" customBuiltin="1"/>
    <cellStyle name="60% - Accent4" xfId="6959"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7144" builtinId="44" hidden="1" customBuiltin="1"/>
    <cellStyle name="60% - Accent4" xfId="7183" builtinId="44" hidden="1" customBuiltin="1"/>
    <cellStyle name="60% - Accent4" xfId="7229" builtinId="44" hidden="1" customBuiltin="1"/>
    <cellStyle name="60% - Accent4" xfId="726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20"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27" builtinId="44" hidden="1" customBuiltin="1"/>
    <cellStyle name="60% - Accent4" xfId="8050"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33"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8789" builtinId="44" hidden="1" customBuiltin="1"/>
    <cellStyle name="60% - Accent4" xfId="8821"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897"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25"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185" builtinId="44" hidden="1" customBuiltin="1"/>
    <cellStyle name="60% - Accent4" xfId="9209" builtinId="44" hidden="1" customBuiltin="1"/>
    <cellStyle name="60% - Accent4" xfId="9241" builtinId="44" hidden="1" customBuiltin="1"/>
    <cellStyle name="60% - Accent4" xfId="9279"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27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452" builtinId="44" hidden="1" customBuiltin="1"/>
    <cellStyle name="60% - Accent4" xfId="809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644" builtinId="44" hidden="1" customBuiltin="1"/>
    <cellStyle name="60% - Accent4" xfId="9806" builtinId="44" hidden="1" customBuiltin="1"/>
    <cellStyle name="60% - Accent4" xfId="9838" builtinId="44" hidden="1" customBuiltin="1"/>
    <cellStyle name="60% - Accent4" xfId="9872"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9952" builtinId="44" hidden="1" customBuiltin="1"/>
    <cellStyle name="60% - Accent4" xfId="9981" builtinId="44" hidden="1" customBuiltin="1"/>
    <cellStyle name="60% - Accent4" xfId="10005"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10" builtinId="44" hidden="1" customBuiltin="1"/>
    <cellStyle name="60% - Accent4" xfId="10235" builtinId="44" hidden="1" customBuiltin="1"/>
    <cellStyle name="60% - Accent4" xfId="10259" builtinId="44" hidden="1" customBuiltin="1"/>
    <cellStyle name="60% - Accent4" xfId="10282" builtinId="44" hidden="1" customBuiltin="1"/>
    <cellStyle name="60% - Accent4" xfId="10315" builtinId="44" hidden="1" customBuiltin="1"/>
    <cellStyle name="60% - Accent4" xfId="10352" builtinId="44" hidden="1" customBuiltin="1"/>
    <cellStyle name="60% - Accent4" xfId="10382" builtinId="44" hidden="1" customBuiltin="1"/>
    <cellStyle name="60% - Accent4" xfId="10415" builtinId="44" hidden="1" customBuiltin="1"/>
    <cellStyle name="60% - Accent4" xfId="10443" builtinId="44" hidden="1" customBuiltin="1"/>
    <cellStyle name="60% - Accent4" xfId="10471" builtinId="44" hidden="1" customBuiltin="1"/>
    <cellStyle name="60% - Accent4" xfId="1042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10749" builtinId="44" hidden="1" customBuiltin="1"/>
    <cellStyle name="60% - Accent4" xfId="6022" builtinId="44" hidden="1" customBuiltin="1"/>
    <cellStyle name="60% - Accent4" xfId="4775" builtinId="44" hidden="1" customBuiltin="1"/>
    <cellStyle name="60% - Accent4" xfId="4751" builtinId="44" hidden="1" customBuiltin="1"/>
    <cellStyle name="60% - Accent4" xfId="4642" builtinId="44" hidden="1" customBuiltin="1"/>
    <cellStyle name="60% - Accent4" xfId="7748" builtinId="44" hidden="1" customBuiltin="1"/>
    <cellStyle name="60% - Accent4" xfId="5734"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8309"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2" builtinId="44" hidden="1" customBuiltin="1"/>
    <cellStyle name="60% - Accent4" xfId="5191" builtinId="44" hidden="1" customBuiltin="1"/>
    <cellStyle name="60% - Accent4" xfId="8373" builtinId="44" hidden="1" customBuiltin="1"/>
    <cellStyle name="60% - Accent4" xfId="4389" builtinId="44" hidden="1" customBuiltin="1"/>
    <cellStyle name="60% - Accent4" xfId="5957" builtinId="44" hidden="1" customBuiltin="1"/>
    <cellStyle name="60% - Accent4" xfId="5900"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525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5690" builtinId="44" hidden="1" customBuiltin="1"/>
    <cellStyle name="60% - Accent4" xfId="4876" builtinId="44" hidden="1" customBuiltin="1"/>
    <cellStyle name="60% - Accent4" xfId="4732" builtinId="44" hidden="1" customBuiltin="1"/>
    <cellStyle name="60% - Accent4" xfId="6029" builtinId="44" hidden="1" customBuiltin="1"/>
    <cellStyle name="60% - Accent4" xfId="8873" builtinId="44" hidden="1" customBuiltin="1"/>
    <cellStyle name="60% - Accent4" xfId="4866" builtinId="44" hidden="1" customBuiltin="1"/>
    <cellStyle name="60% - Accent4" xfId="10261"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29"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19" builtinId="44" hidden="1" customBuiltin="1"/>
    <cellStyle name="60% - Accent4" xfId="11254"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11339" builtinId="44" hidden="1" customBuiltin="1"/>
    <cellStyle name="60% - Accent4" xfId="11372" builtinId="44" hidden="1" customBuiltin="1"/>
    <cellStyle name="60% - Accent4" xfId="11401" builtinId="44" hidden="1" customBuiltin="1"/>
    <cellStyle name="60% - Accent4" xfId="11427" builtinId="44" hidden="1" customBuiltin="1"/>
    <cellStyle name="60% - Accent4" xfId="11440"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11482" builtinId="44" hidden="1" customBuiltin="1"/>
    <cellStyle name="60% - Accent4" xfId="11623"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781" builtinId="44" hidden="1" customBuiltin="1"/>
    <cellStyle name="60% - Accent4" xfId="11812" builtinId="44" hidden="1" customBuiltin="1"/>
    <cellStyle name="60% - Accent4" xfId="11844" builtinId="44" hidden="1" customBuiltin="1"/>
    <cellStyle name="60% - Accent4" xfId="11873"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47"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01" builtinId="44" hidden="1" customBuiltin="1"/>
    <cellStyle name="60% - Accent4" xfId="12224" builtinId="44" hidden="1" customBuiltin="1"/>
    <cellStyle name="60% - Accent4" xfId="12245" builtinId="44" hidden="1" customBuiltin="1"/>
    <cellStyle name="60% - Accent4" xfId="12266"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06"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22" builtinId="44" hidden="1" customBuiltin="1"/>
    <cellStyle name="60% - Accent4" xfId="12654" builtinId="44" hidden="1" customBuiltin="1"/>
    <cellStyle name="60% - Accent4" xfId="12682" builtinId="44" hidden="1" customBuiltin="1"/>
    <cellStyle name="60% - Accent4" xfId="12710" builtinId="44" hidden="1" customBuiltin="1"/>
    <cellStyle name="60% - Accent4" xfId="1266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21" builtinId="44" hidden="1" customBuiltin="1"/>
    <cellStyle name="60% - Accent4" xfId="13048" builtinId="44" hidden="1" customBuiltin="1"/>
    <cellStyle name="60% - Accent4" xfId="13075" builtinId="44" hidden="1" customBuiltin="1"/>
    <cellStyle name="60% - Accent4" xfId="13099" builtinId="44" hidden="1" customBuiltin="1"/>
    <cellStyle name="60% - Accent4" xfId="13120"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5502" builtinId="44" hidden="1" customBuiltin="1"/>
    <cellStyle name="60% - Accent4" xfId="7896" builtinId="44" hidden="1" customBuiltin="1"/>
    <cellStyle name="60% - Accent4" xfId="13090" builtinId="44" hidden="1" customBuiltin="1"/>
    <cellStyle name="60% - Accent4" xfId="13128"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323" builtinId="44" hidden="1" customBuiltin="1"/>
    <cellStyle name="60% - Accent4" xfId="13477" builtinId="44" hidden="1" customBuiltin="1"/>
    <cellStyle name="60% - Accent4" xfId="13512" builtinId="44" hidden="1" customBuiltin="1"/>
    <cellStyle name="60% - Accent4" xfId="13548"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3964" builtinId="44" hidden="1" customBuiltin="1"/>
    <cellStyle name="60% - Accent4" xfId="14323" builtinId="44" hidden="1" customBuiltin="1"/>
    <cellStyle name="60% - Accent4" xfId="14344"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451"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090" builtinId="44" hidden="1" customBuiltin="1"/>
    <cellStyle name="60% - Accent4" xfId="15120" builtinId="44" hidden="1" customBuiltin="1"/>
    <cellStyle name="60% - Accent4" xfId="15062"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188"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19"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36"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535"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5773"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728"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5988"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119"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284"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52" builtinId="44" hidden="1" customBuiltin="1"/>
    <cellStyle name="60% - Accent4" xfId="16476"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20"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71"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776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14129"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598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4608" builtinId="44" hidden="1" customBuiltin="1"/>
    <cellStyle name="60% - Accent4" xfId="16859" builtinId="44" hidden="1" customBuiltin="1"/>
    <cellStyle name="60% - Accent4" xfId="6302"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11612" builtinId="44" hidden="1" customBuiltin="1"/>
    <cellStyle name="60% - Accent4" xfId="8183" builtinId="44" hidden="1" customBuiltin="1"/>
    <cellStyle name="60% - Accent4" xfId="12562"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821" builtinId="44" hidden="1" customBuiltin="1"/>
    <cellStyle name="60% - Accent4" xfId="10961" builtinId="44" hidden="1" customBuiltin="1"/>
    <cellStyle name="60% - Accent4" xfId="1514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64" builtinId="44" hidden="1" customBuiltin="1"/>
    <cellStyle name="60% - Accent4" xfId="17289" builtinId="44" hidden="1" customBuiltin="1"/>
    <cellStyle name="60% - Accent4" xfId="17141"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13" builtinId="44" hidden="1" customBuiltin="1"/>
    <cellStyle name="60% - Accent4" xfId="17540" builtinId="44" hidden="1" customBuiltin="1"/>
    <cellStyle name="60% - Accent4" xfId="17565"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53" builtinId="44" hidden="1" customBuiltin="1"/>
    <cellStyle name="60% - Accent4" xfId="17779" builtinId="44" hidden="1" customBuiltin="1"/>
    <cellStyle name="60% - Accent4" xfId="17805"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36"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7090"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7955"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371"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10"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58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757"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01" builtinId="44" hidden="1" customBuiltin="1"/>
    <cellStyle name="60% - Accent4" xfId="19032"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9180" builtinId="44" hidden="1" customBuiltin="1"/>
    <cellStyle name="60% - Accent4" xfId="19201" builtinId="44" hidden="1" customBuiltin="1"/>
    <cellStyle name="60% - Accent4" xfId="14280" builtinId="44" hidden="1" customBuiltin="1"/>
    <cellStyle name="60% - Accent4" xfId="5203" builtinId="44" hidden="1" customBuiltin="1"/>
    <cellStyle name="60% - Accent4" xfId="13943" builtinId="44" hidden="1" customBuiltin="1"/>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8875" builtinId="44" hidden="1" customBuiltin="1"/>
    <cellStyle name="60% - Accent4" xfId="14208" builtinId="44" hidden="1" customBuiltin="1"/>
    <cellStyle name="60% - Accent4" xfId="4317" builtinId="44" hidden="1" customBuiltin="1"/>
    <cellStyle name="60% - Accent4" xfId="10570" builtinId="44" hidden="1" customBuiltin="1"/>
    <cellStyle name="60% - Accent4" xfId="15418" builtinId="44" hidden="1" customBuiltin="1"/>
    <cellStyle name="60% - Accent4" xfId="17202" builtinId="44" hidden="1" customBuiltin="1"/>
    <cellStyle name="60% - Accent4" xfId="7754" builtinId="44" hidden="1" customBuiltin="1"/>
    <cellStyle name="60% - Accent4" xfId="14249" builtinId="44" hidden="1" customBuiltin="1"/>
    <cellStyle name="60% - Accent4" xfId="19172" builtinId="44" hidden="1" customBuiltin="1"/>
    <cellStyle name="60% - Accent4" xfId="19209" builtinId="44" hidden="1" customBuiltin="1"/>
    <cellStyle name="60% - Accent4" xfId="5033" builtinId="44" hidden="1" customBuiltin="1"/>
    <cellStyle name="60% - Accent4" xfId="17744" builtinId="44" hidden="1" customBuiltin="1"/>
    <cellStyle name="60% - Accent4" xfId="19234" builtinId="44" hidden="1" customBuiltin="1"/>
    <cellStyle name="60% - Accent4" xfId="19273" builtinId="44" hidden="1" customBuiltin="1"/>
    <cellStyle name="60% - Accent4" xfId="19310" builtinId="44" hidden="1" customBuiltin="1"/>
    <cellStyle name="60% - Accent4" xfId="19345" builtinId="44" hidden="1" customBuiltin="1"/>
    <cellStyle name="60% - Accent4" xfId="19362" builtinId="44" hidden="1" customBuiltin="1"/>
    <cellStyle name="60% - Accent4" xfId="19407" builtinId="44" hidden="1" customBuiltin="1"/>
    <cellStyle name="60% - Accent4" xfId="19439" builtinId="44" hidden="1" customBuiltin="1"/>
    <cellStyle name="60% - Accent4" xfId="19473" builtinId="44" hidden="1" customBuiltin="1"/>
    <cellStyle name="60% - Accent4" xfId="19505" builtinId="44" hidden="1" customBuiltin="1"/>
    <cellStyle name="60% - Accent4" xfId="19536" builtinId="44" hidden="1" customBuiltin="1"/>
    <cellStyle name="60% - Accent4" xfId="19480" builtinId="44" hidden="1" customBuiltin="1"/>
    <cellStyle name="60% - Accent4" xfId="19406" builtinId="44" hidden="1" customBuiltin="1"/>
    <cellStyle name="60% - Accent4" xfId="19560" builtinId="44" hidden="1" customBuiltin="1"/>
    <cellStyle name="60% - Accent4" xfId="19595" builtinId="44" hidden="1" customBuiltin="1"/>
    <cellStyle name="60% - Accent4" xfId="19631" builtinId="44" hidden="1" customBuiltin="1"/>
    <cellStyle name="60% - Accent4" xfId="19665" builtinId="44" hidden="1" customBuiltin="1"/>
    <cellStyle name="60% - Accent4" xfId="19704" builtinId="44" hidden="1" customBuiltin="1"/>
    <cellStyle name="60% - Accent4" xfId="19749" builtinId="44" hidden="1" customBuiltin="1"/>
    <cellStyle name="60% - Accent4" xfId="19781" builtinId="44" hidden="1" customBuiltin="1"/>
    <cellStyle name="60% - Accent4" xfId="19815" builtinId="44" hidden="1" customBuiltin="1"/>
    <cellStyle name="60% - Accent4" xfId="19847" builtinId="44" hidden="1" customBuiltin="1"/>
    <cellStyle name="60% - Accent4" xfId="19878" builtinId="44" hidden="1" customBuiltin="1"/>
    <cellStyle name="60% - Accent4" xfId="19822" builtinId="44" hidden="1" customBuiltin="1"/>
    <cellStyle name="60% - Accent4" xfId="19748" builtinId="44" hidden="1" customBuiltin="1"/>
    <cellStyle name="60% - Accent4" xfId="19902" builtinId="44" hidden="1" customBuiltin="1"/>
    <cellStyle name="60% - Accent4" xfId="19937" builtinId="44" hidden="1" customBuiltin="1"/>
    <cellStyle name="60% - Accent4" xfId="19973" builtinId="44" hidden="1" customBuiltin="1"/>
    <cellStyle name="60% - Accent4" xfId="20007" builtinId="44" hidden="1" customBuiltin="1"/>
    <cellStyle name="60% - Accent4" xfId="20040"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0234" builtinId="44" hidden="1" customBuiltin="1"/>
    <cellStyle name="60% - Accent4" xfId="20268" builtinId="44" hidden="1" customBuiltin="1"/>
    <cellStyle name="60% - Accent4" xfId="20468" builtinId="44" hidden="1" customBuiltin="1"/>
    <cellStyle name="60% - Accent4" xfId="20492"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425"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14" builtinId="44" hidden="1" customBuiltin="1"/>
    <cellStyle name="60% - Accent4" xfId="20745" builtinId="44" hidden="1" customBuiltin="1"/>
    <cellStyle name="60% - Accent4" xfId="20687"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894"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0893" builtinId="44" hidden="1" customBuiltin="1"/>
    <cellStyle name="60% - Accent4" xfId="21030"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171"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1170"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141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50"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681" builtinId="44" hidden="1" customBuiltin="1"/>
    <cellStyle name="60% - Accent4" xfId="21713" builtinId="44" hidden="1" customBuiltin="1"/>
    <cellStyle name="60% - Accent4" xfId="21746" builtinId="44" hidden="1" customBuiltin="1"/>
    <cellStyle name="60% - Accent4" xfId="21778"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877"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1949" builtinId="44" hidden="1" customBuiltin="1"/>
    <cellStyle name="60% - Accent4" xfId="22084"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287" builtinId="44" hidden="1" customBuiltin="1"/>
    <cellStyle name="60% - Accent4" xfId="22317" builtinId="44" hidden="1" customBuiltin="1"/>
    <cellStyle name="60% - Accent4" xfId="22345" builtinId="44" hidden="1" customBuiltin="1"/>
    <cellStyle name="60% - Accent4" xfId="22294"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2433" builtinId="44" hidden="1" customBuiltin="1"/>
    <cellStyle name="60% - Accent4" xfId="22454" builtinId="44" hidden="1" customBuiltin="1"/>
    <cellStyle name="60% - Accent4" xfId="5224"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20065" builtinId="44" hidden="1" customBuiltin="1"/>
    <cellStyle name="60% - Accent4" xfId="20485" builtinId="44" hidden="1" customBuiltin="1"/>
    <cellStyle name="60% - Accent4" xfId="5570" builtinId="44" hidden="1" customBuiltin="1"/>
    <cellStyle name="60% - Accent4" xfId="4645" builtinId="44" hidden="1" customBuiltin="1"/>
    <cellStyle name="60% - Accent4" xfId="22425" builtinId="44" hidden="1" customBuiltin="1"/>
    <cellStyle name="60% - Accent4" xfId="22462" builtinId="44" hidden="1" customBuiltin="1"/>
    <cellStyle name="60% - Accent4" xfId="5476" builtinId="44" hidden="1" customBuiltin="1"/>
    <cellStyle name="60% - Accent4" xfId="21022" builtinId="44" hidden="1" customBuiltin="1"/>
    <cellStyle name="60% - Accent4" xfId="22487"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13" builtinId="44" hidden="1" customBuiltin="1"/>
    <cellStyle name="60% - Accent4" xfId="22848" builtinId="44" hidden="1" customBuiltin="1"/>
    <cellStyle name="60% - Accent4" xfId="22884" builtinId="44" hidden="1" customBuiltin="1"/>
    <cellStyle name="60% - Accent4" xfId="22918" builtinId="44" hidden="1" customBuiltin="1"/>
    <cellStyle name="60% - Accent4" xfId="22957" builtinId="44" hidden="1" customBuiltin="1"/>
    <cellStyle name="60% - Accent4" xfId="23002" builtinId="44" hidden="1" customBuiltin="1"/>
    <cellStyle name="60% - Accent4" xfId="23034"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289"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21"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691" builtinId="44" hidden="1" customBuiltin="1"/>
    <cellStyle name="60% - Accent4" xfId="2371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10"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3986" builtinId="44" hidden="1" customBuiltin="1"/>
    <cellStyle name="60% - Accent4" xfId="24012"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44"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18"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18" builtinId="44" hidden="1" customBuiltin="1"/>
    <cellStyle name="60% - Accent4" xfId="2444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4517" builtinId="44" hidden="1" customBuiltin="1"/>
    <cellStyle name="60% - Accent4" xfId="24541" builtinId="44" hidden="1" customBuiltin="1"/>
    <cellStyle name="60% - Accent4" xfId="24564" builtinId="44" hidden="1" customBuiltin="1"/>
    <cellStyle name="60% - Accent4" xfId="24594" builtinId="44" hidden="1" customBuiltin="1"/>
    <cellStyle name="60% - Accent4" xfId="23577"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894" builtinId="44" hidden="1" customBuiltin="1"/>
    <cellStyle name="60% - Accent4" xfId="24927" builtinId="44" hidden="1" customBuiltin="1"/>
    <cellStyle name="60% - Accent4" xfId="24958"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32"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25187" builtinId="44" hidden="1" customBuiltin="1"/>
    <cellStyle name="60% - Accent4" xfId="25215"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58" builtinId="44" hidden="1" customBuiltin="1"/>
    <cellStyle name="60% - Accent4" xfId="25283" builtinId="44" hidden="1" customBuiltin="1"/>
    <cellStyle name="60% - Accent4" xfId="25307"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58"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25622" builtinId="44" hidden="1" customBuiltin="1"/>
    <cellStyle name="60% - Accent4" xfId="17012" builtinId="44" hidden="1" customBuiltin="1"/>
    <cellStyle name="60% - Accent4" xfId="23449" builtinId="44" hidden="1" customBuiltin="1"/>
    <cellStyle name="60% - Accent4" xfId="5882"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5131"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593"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55"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892"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5825" builtinId="44" hidden="1" customBuiltin="1"/>
    <cellStyle name="60% - Accent4" xfId="25979"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155" builtinId="44" hidden="1" customBuiltin="1"/>
    <cellStyle name="60% - Accent4" xfId="26184"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374" builtinId="44" hidden="1" customBuiltin="1"/>
    <cellStyle name="60% - Accent4" xfId="26396" builtinId="44" hidden="1" customBuiltin="1"/>
    <cellStyle name="60% - Accent4" xfId="26417" builtinId="44" hidden="1" customBuiltin="1"/>
    <cellStyle name="60% - Accent4" xfId="26439" builtinId="44" hidden="1" customBuiltin="1"/>
    <cellStyle name="60% - Accent4" xfId="26461" builtinId="44" hidden="1" customBuiltin="1"/>
    <cellStyle name="60% - Accent4" xfId="26482" builtinId="44" hidden="1" customBuiltin="1"/>
    <cellStyle name="60% - Accent4" xfId="26507" builtinId="44" hidden="1" customBuiltin="1"/>
    <cellStyle name="60% - Accent4" xfId="26686" builtinId="44" hidden="1" customBuiltin="1"/>
    <cellStyle name="60% - Accent4" xfId="26707" builtinId="44" hidden="1" customBuiltin="1"/>
    <cellStyle name="60% - Accent4" xfId="26730"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06"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30" builtinId="44" hidden="1" customBuiltin="1"/>
    <cellStyle name="60% - Accent4" xfId="27065" builtinId="44" hidden="1" customBuiltin="1"/>
    <cellStyle name="60% - Accent4" xfId="27094" builtinId="44" hidden="1" customBuiltin="1"/>
    <cellStyle name="60% - Accent4" xfId="27125"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195"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441"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77" builtinId="44" hidden="1" customBuiltin="1"/>
    <cellStyle name="60% - Accent4" xfId="27499" builtinId="44" hidden="1" customBuiltin="1"/>
    <cellStyle name="60% - Accent4" xfId="27520" builtinId="44" hidden="1" customBuiltin="1"/>
    <cellStyle name="60% - Accent4" xfId="27541" builtinId="44" hidden="1" customBuiltin="1"/>
    <cellStyle name="60% - Accent4" xfId="26601" builtinId="44" hidden="1" customBuiltin="1"/>
    <cellStyle name="60% - Accent4" xfId="26544"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59"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811" builtinId="44" hidden="1" customBuiltin="1"/>
    <cellStyle name="60% - Accent4" xfId="2784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881"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54"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09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189" builtinId="44" hidden="1" customBuiltin="1"/>
    <cellStyle name="60% - Accent4" xfId="28223"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8288" builtinId="44" hidden="1" customBuiltin="1"/>
    <cellStyle name="60% - Accent4" xfId="28222" builtinId="44" hidden="1" customBuiltin="1"/>
    <cellStyle name="60% - Accent4" xfId="28352" builtinId="44" hidden="1" customBuiltin="1"/>
    <cellStyle name="60% - Accent4" xfId="28374" builtinId="44" hidden="1" customBuiltin="1"/>
    <cellStyle name="60% - Accent4" xfId="28395" builtinId="44" hidden="1" customBuiltin="1"/>
    <cellStyle name="60% - Accent4" xfId="28416" builtinId="44" hidden="1" customBuiltin="1"/>
    <cellStyle name="60% - Accent4" xfId="28437" builtinId="44" hidden="1" customBuiltin="1"/>
    <cellStyle name="60% - Accent5" xfId="39" builtinId="48" hidden="1" customBuiltin="1"/>
    <cellStyle name="60% - Accent5" xfId="87" builtinId="48" hidden="1" customBuiltin="1"/>
    <cellStyle name="60% - Accent5" xfId="122" builtinId="48" hidden="1" customBuiltin="1"/>
    <cellStyle name="60% - Accent5" xfId="165" builtinId="48" hidden="1" customBuiltin="1"/>
    <cellStyle name="60% - Accent5" xfId="207" builtinId="48" hidden="1" customBuiltin="1"/>
    <cellStyle name="60% - Accent5" xfId="241"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542" builtinId="48" hidden="1" customBuiltin="1"/>
    <cellStyle name="60% - Accent5" xfId="578" builtinId="48" hidden="1" customBuiltin="1"/>
    <cellStyle name="60% - Accent5" xfId="612"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724" builtinId="48" hidden="1" customBuiltin="1"/>
    <cellStyle name="60% - Accent5" xfId="828"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097" builtinId="48" hidden="1" customBuiltin="1"/>
    <cellStyle name="60% - Accent5" xfId="1128" builtinId="48" hidden="1" customBuiltin="1"/>
    <cellStyle name="60% - Accent5" xfId="1127" builtinId="48" hidden="1" customBuiltin="1"/>
    <cellStyle name="60% - Accent5" xfId="1057" builtinId="48" hidden="1" customBuiltin="1"/>
    <cellStyle name="60% - Accent5" xfId="1152"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469" builtinId="48" hidden="1" customBuiltin="1"/>
    <cellStyle name="60% - Accent5" xfId="1399" builtinId="48" hidden="1" customBuiltin="1"/>
    <cellStyle name="60% - Accent5" xfId="1494" builtinId="48" hidden="1" customBuiltin="1"/>
    <cellStyle name="60% - Accent5" xfId="1529" builtinId="48" hidden="1" customBuiltin="1"/>
    <cellStyle name="60% - Accent5" xfId="1565" builtinId="48" hidden="1" customBuiltin="1"/>
    <cellStyle name="60% - Accent5" xfId="1599" builtinId="48" hidden="1" customBuiltin="1"/>
    <cellStyle name="60% - Accent5" xfId="1634" builtinId="48" hidden="1" customBuiltin="1"/>
    <cellStyle name="60% - Accent5" xfId="1744" builtinId="48" hidden="1" customBuiltin="1"/>
    <cellStyle name="60% - Accent5" xfId="1765" builtinId="48" hidden="1" customBuiltin="1"/>
    <cellStyle name="60% - Accent5" xfId="1787" builtinId="48" hidden="1" customBuiltin="1"/>
    <cellStyle name="60% - Accent5" xfId="1809"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21" builtinId="48" hidden="1" customBuiltin="1"/>
    <cellStyle name="60% - Accent5" xfId="20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17"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474"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08"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728" builtinId="48" hidden="1" customBuiltin="1"/>
    <cellStyle name="60% - Accent5" xfId="2803" builtinId="48" hidden="1" customBuiltin="1"/>
    <cellStyle name="60% - Accent5" xfId="2825" builtinId="48" hidden="1" customBuiltin="1"/>
    <cellStyle name="60% - Accent5" xfId="2847" builtinId="48" hidden="1" customBuiltin="1"/>
    <cellStyle name="60% - Accent5" xfId="2868" builtinId="48" hidden="1" customBuiltin="1"/>
    <cellStyle name="60% - Accent5" xfId="2900" builtinId="48" hidden="1" customBuiltin="1"/>
    <cellStyle name="60% - Accent5" xfId="1962" builtinId="48" hidden="1" customBuiltin="1"/>
    <cellStyle name="60% - Accent5" xfId="1957" builtinId="48" hidden="1" customBuiltin="1"/>
    <cellStyle name="60% - Accent5" xfId="1943" builtinId="48" hidden="1" customBuiltin="1"/>
    <cellStyle name="60% - Accent5" xfId="1908" builtinId="48" hidden="1" customBuiltin="1"/>
    <cellStyle name="60% - Accent5" xfId="1973" builtinId="48" hidden="1" customBuiltin="1"/>
    <cellStyle name="60% - Accent5" xfId="18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009"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88"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38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30"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586" builtinId="48" hidden="1" customBuiltin="1"/>
    <cellStyle name="60% - Accent5" xfId="3607" builtinId="48" hidden="1" customBuiltin="1"/>
    <cellStyle name="60% - Accent5" xfId="3636" builtinId="48" hidden="1" customBuiltin="1"/>
    <cellStyle name="60% - Accent5" xfId="3671" builtinId="48" hidden="1" customBuiltin="1"/>
    <cellStyle name="60% - Accent5" xfId="3700" builtinId="48" hidden="1" customBuiltin="1"/>
    <cellStyle name="60% - Accent5" xfId="3731" builtinId="48" hidden="1" customBuiltin="1"/>
    <cellStyle name="60% - Accent5" xfId="3758" builtinId="48" hidden="1" customBuiltin="1"/>
    <cellStyle name="60% - Accent5" xfId="3786" builtinId="48" hidden="1" customBuiltin="1"/>
    <cellStyle name="60% - Accent5" xfId="3785" builtinId="48" hidden="1" customBuiltin="1"/>
    <cellStyle name="60% - Accent5" xfId="3725" builtinId="48" hidden="1" customBuiltin="1"/>
    <cellStyle name="60% - Accent5" xfId="3799" builtinId="48" hidden="1" customBuiltin="1"/>
    <cellStyle name="60% - Accent5" xfId="3821" builtinId="48" hidden="1" customBuiltin="1"/>
    <cellStyle name="60% - Accent5" xfId="3842" builtinId="48" hidden="1" customBuiltin="1"/>
    <cellStyle name="60% - Accent5" xfId="3863" builtinId="48" hidden="1" customBuiltin="1"/>
    <cellStyle name="60% - Accent5" xfId="3884" builtinId="48" hidden="1" customBuiltin="1"/>
    <cellStyle name="60% - Accent5" xfId="3935" builtinId="48" hidden="1" customBuiltin="1"/>
    <cellStyle name="60% - Accent5" xfId="3969" builtinId="48" hidden="1" customBuiltin="1"/>
    <cellStyle name="60% - Accent5" xfId="4006"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23" builtinId="48" hidden="1" customBuiltin="1"/>
    <cellStyle name="60% - Accent5" xfId="6659" builtinId="48" hidden="1" customBuiltin="1"/>
    <cellStyle name="60% - Accent5" xfId="6693" builtinId="48" hidden="1" customBuiltin="1"/>
    <cellStyle name="60% - Accent5" xfId="6692" builtinId="48" hidden="1" customBuiltin="1"/>
    <cellStyle name="60% - Accent5" xfId="6613"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078" builtinId="48" hidden="1" customBuiltin="1"/>
    <cellStyle name="60% - Accent5" xfId="7114" builtinId="48" hidden="1" customBuiltin="1"/>
    <cellStyle name="60% - Accent5" xfId="7148"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8029" builtinId="48" hidden="1" customBuiltin="1"/>
    <cellStyle name="60% - Accent5" xfId="8052" builtinId="48" hidden="1" customBuiltin="1"/>
    <cellStyle name="60% - Accent5" xfId="8073" builtinId="48" hidden="1" customBuiltin="1"/>
    <cellStyle name="60% - Accent5" xfId="8118" builtinId="48" hidden="1" customBuiltin="1"/>
    <cellStyle name="60% - Accent5" xfId="8585" builtinId="48" hidden="1" customBuiltin="1"/>
    <cellStyle name="60% - Accent5" xfId="8609" builtinId="48" hidden="1" customBuiltin="1"/>
    <cellStyle name="60% - Accent5" xfId="8635" builtinId="48" hidden="1" customBuiltin="1"/>
    <cellStyle name="60% - Accent5" xfId="8661" builtinId="48" hidden="1" customBuiltin="1"/>
    <cellStyle name="60% - Accent5" xfId="8685"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853"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899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8"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375"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447"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769"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06" builtinId="48" hidden="1" customBuiltin="1"/>
    <cellStyle name="60% - Accent5" xfId="9937" builtinId="48" hidden="1" customBuiltin="1"/>
    <cellStyle name="60% - Accent5" xfId="9936"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42" builtinId="48" hidden="1" customBuiltin="1"/>
    <cellStyle name="60% - Accent5" xfId="10078" builtinId="48" hidden="1" customBuiltin="1"/>
    <cellStyle name="60% - Accent5" xfId="10107" builtinId="48" hidden="1" customBuiltin="1"/>
    <cellStyle name="60% - Accent5" xfId="10139" builtinId="48" hidden="1" customBuiltin="1"/>
    <cellStyle name="60% - Accent5" xfId="10166" builtinId="48" hidden="1" customBuiltin="1"/>
    <cellStyle name="60% - Accent5" xfId="10195"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56"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40"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10765" builtinId="48" hidden="1" customBuiltin="1"/>
    <cellStyle name="60% - Accent5" xfId="7911" builtinId="48" hidden="1" customBuiltin="1"/>
    <cellStyle name="60% - Accent5" xfId="7903" builtinId="48" hidden="1" customBuiltin="1"/>
    <cellStyle name="60% - Accent5" xfId="4857" builtinId="48" hidden="1" customBuiltin="1"/>
    <cellStyle name="60% - Accent5" xfId="4777" builtinId="48" hidden="1" customBuiltin="1"/>
    <cellStyle name="60% - Accent5" xfId="4723" builtinId="48" hidden="1" customBuiltin="1"/>
    <cellStyle name="60% - Accent5" xfId="4586" builtinId="48" hidden="1" customBuiltin="1"/>
    <cellStyle name="60% - Accent5" xfId="8076" builtinId="48" hidden="1" customBuiltin="1"/>
    <cellStyle name="60% - Accent5" xfId="7822"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399" builtinId="48" hidden="1" customBuiltin="1"/>
    <cellStyle name="60% - Accent5" xfId="7622" builtinId="48" hidden="1" customBuiltin="1"/>
    <cellStyle name="60% - Accent5" xfId="7691" builtinId="48" hidden="1" customBuiltin="1"/>
    <cellStyle name="60% - Accent5" xfId="8396" builtinId="48" hidden="1" customBuiltin="1"/>
    <cellStyle name="60% - Accent5" xfId="7689" builtinId="48" hidden="1" customBuiltin="1"/>
    <cellStyle name="60% - Accent5" xfId="7756" builtinId="48" hidden="1" customBuiltin="1"/>
    <cellStyle name="60% - Accent5" xfId="4897"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4368" builtinId="48" hidden="1" customBuiltin="1"/>
    <cellStyle name="60% - Accent5" xfId="5386" builtinId="48" hidden="1" customBuiltin="1"/>
    <cellStyle name="60% - Accent5" xfId="5561" builtinId="48" hidden="1" customBuiltin="1"/>
    <cellStyle name="60% - Accent5" xfId="6285" builtinId="48" hidden="1" customBuiltin="1"/>
    <cellStyle name="60% - Accent5" xfId="5242"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31" builtinId="48" hidden="1" customBuiltin="1"/>
    <cellStyle name="60% - Accent5" xfId="11057" builtinId="48" hidden="1" customBuiltin="1"/>
    <cellStyle name="60% - Accent5" xfId="11087" builtinId="48" hidden="1" customBuiltin="1"/>
    <cellStyle name="60% - Accent5" xfId="11115" builtinId="48" hidden="1" customBuiltin="1"/>
    <cellStyle name="60% - Accent5" xfId="11142" builtinId="48" hidden="1" customBuiltin="1"/>
    <cellStyle name="60% - Accent5" xfId="10988" builtinId="48" hidden="1" customBuiltin="1"/>
    <cellStyle name="60% - Accent5" xfId="11190" builtinId="48" hidden="1" customBuiltin="1"/>
    <cellStyle name="60% - Accent5" xfId="11222"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321"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487" builtinId="48" hidden="1" customBuiltin="1"/>
    <cellStyle name="60% - Accent5" xfId="11517"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04" builtinId="48" hidden="1" customBuiltin="1"/>
    <cellStyle name="60% - Accent5" xfId="11840"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918"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247" builtinId="48" hidden="1" customBuiltin="1"/>
    <cellStyle name="60% - Accent5" xfId="12268" builtinId="48" hidden="1" customBuiltin="1"/>
    <cellStyle name="60% - Accent5" xfId="12148" builtinId="48" hidden="1" customBuiltin="1"/>
    <cellStyle name="60% - Accent5" xfId="12313"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12440" builtinId="48" hidden="1" customBuiltin="1"/>
    <cellStyle name="60% - Accent5" xfId="12371" builtinId="48" hidden="1" customBuiltin="1"/>
    <cellStyle name="60% - Accent5" xfId="12460"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5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2977" builtinId="48" hidden="1" customBuiltin="1"/>
    <cellStyle name="60% - Accent5" xfId="13006" builtinId="48" hidden="1" customBuiltin="1"/>
    <cellStyle name="60% - Accent5" xfId="13005" builtinId="48" hidden="1" customBuiltin="1"/>
    <cellStyle name="60% - Accent5" xfId="12943" builtinId="48" hidden="1" customBuiltin="1"/>
    <cellStyle name="60% - Accent5" xfId="13024" builtinId="48" hidden="1" customBuiltin="1"/>
    <cellStyle name="60% - Accent5" xfId="13050"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7727" builtinId="48" hidden="1" customBuiltin="1"/>
    <cellStyle name="60% - Accent5" xfId="4431"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13131"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328" builtinId="48" hidden="1" customBuiltin="1"/>
    <cellStyle name="60% - Accent5" xfId="13360" builtinId="48" hidden="1" customBuiltin="1"/>
    <cellStyle name="60% - Accent5" xfId="13394"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728" builtinId="48" hidden="1" customBuiltin="1"/>
    <cellStyle name="60% - Accent5" xfId="13823"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4954" builtinId="48" hidden="1" customBuiltin="1"/>
    <cellStyle name="60% - Accent5" xfId="14818" builtinId="48" hidden="1" customBuiltin="1"/>
    <cellStyle name="60% - Accent5" xfId="14995" builtinId="48" hidden="1" customBuiltin="1"/>
    <cellStyle name="60% - Accent5" xfId="15026" builtinId="48" hidden="1" customBuiltin="1"/>
    <cellStyle name="60% - Accent5" xfId="15060"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5139" builtinId="48" hidden="1" customBuiltin="1"/>
    <cellStyle name="60% - Accent5" xfId="15167" builtinId="48" hidden="1" customBuiltin="1"/>
    <cellStyle name="60% - Accent5" xfId="15191"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291"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56" builtinId="48" hidden="1" customBuiltin="1"/>
    <cellStyle name="60% - Accent5" xfId="15594" builtinId="48" hidden="1" customBuiltin="1"/>
    <cellStyle name="60% - Accent5" xfId="15674" builtinId="48" hidden="1" customBuiltin="1"/>
    <cellStyle name="60% - Accent5" xfId="15697" builtinId="48" hidden="1" customBuiltin="1"/>
    <cellStyle name="60% - Accent5" xfId="15722" builtinId="48" hidden="1" customBuiltin="1"/>
    <cellStyle name="60% - Accent5" xfId="15745" builtinId="48" hidden="1" customBuiltin="1"/>
    <cellStyle name="60% - Accent5" xfId="15777"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51" builtinId="48" hidden="1" customBuiltin="1"/>
    <cellStyle name="60% - Accent5" xfId="16083"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384" builtinId="48" hidden="1" customBuiltin="1"/>
    <cellStyle name="60% - Accent5" xfId="16411" builtinId="48" hidden="1" customBuiltin="1"/>
    <cellStyle name="60% - Accent5" xfId="16439" builtinId="48" hidden="1" customBuiltin="1"/>
    <cellStyle name="60% - Accent5" xfId="16438" builtinId="48" hidden="1" customBuiltin="1"/>
    <cellStyle name="60% - Accent5" xfId="16377"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6798" builtinId="48" hidden="1" customBuiltin="1"/>
    <cellStyle name="60% - Accent5" xfId="16825"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414"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7626" builtinId="48" hidden="1" customBuiltin="1"/>
    <cellStyle name="60% - Accent5" xfId="14791" builtinId="48" hidden="1" customBuiltin="1"/>
    <cellStyle name="60% - Accent5" xfId="4134" builtinId="48" hidden="1" customBuiltin="1"/>
    <cellStyle name="60% - Accent5" xfId="14686" builtinId="48" hidden="1" customBuiltin="1"/>
    <cellStyle name="60% - Accent5" xfId="14034"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4440" builtinId="48" hidden="1" customBuiltin="1"/>
    <cellStyle name="60% - Accent5" xfId="5173" builtinId="48" hidden="1" customBuiltin="1"/>
    <cellStyle name="60% - Accent5" xfId="14760" builtinId="48" hidden="1" customBuiltin="1"/>
    <cellStyle name="60% - Accent5" xfId="16931" builtinId="48" hidden="1" customBuiltin="1"/>
    <cellStyle name="60% - Accent5" xfId="4644" builtinId="48" hidden="1" customBuiltin="1"/>
    <cellStyle name="60% - Accent5" xfId="5128" builtinId="48" hidden="1" customBuiltin="1"/>
    <cellStyle name="60% - Accent5" xfId="15873"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5353"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6280" builtinId="48" hidden="1" customBuiltin="1"/>
    <cellStyle name="60% - Accent5" xfId="4125" builtinId="48" hidden="1" customBuiltin="1"/>
    <cellStyle name="60% - Accent5" xfId="15721" builtinId="48" hidden="1" customBuiltin="1"/>
    <cellStyle name="60% - Accent5" xfId="15383" builtinId="48" hidden="1" customBuiltin="1"/>
    <cellStyle name="60% - Accent5" xfId="508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395" builtinId="48" hidden="1" customBuiltin="1"/>
    <cellStyle name="60% - Accent5" xfId="17485"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679"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07" builtinId="48" hidden="1" customBuiltin="1"/>
    <cellStyle name="60% - Accent5" xfId="17831" builtinId="48" hidden="1" customBuiltin="1"/>
    <cellStyle name="60% - Accent5" xfId="17863" builtinId="48" hidden="1" customBuiltin="1"/>
    <cellStyle name="60% - Accent5" xfId="17903" builtinId="48" hidden="1" customBuiltin="1"/>
    <cellStyle name="60% - Accent5" xfId="17932"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5440"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373"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473"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652" builtinId="48" hidden="1" customBuiltin="1"/>
    <cellStyle name="60% - Accent5" xfId="18692" builtinId="48" hidden="1" customBuiltin="1"/>
    <cellStyle name="60% - Accent5" xfId="18722"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36"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029"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788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16221" builtinId="48" hidden="1" customBuiltin="1"/>
    <cellStyle name="60% - Accent5" xfId="14109" builtinId="48" hidden="1" customBuiltin="1"/>
    <cellStyle name="60% - Accent5" xfId="6431" builtinId="48" hidden="1" customBuiltin="1"/>
    <cellStyle name="60% - Accent5" xfId="14244" builtinId="48" hidden="1" customBuiltin="1"/>
    <cellStyle name="60% - Accent5" xfId="18483"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477" builtinId="48" hidden="1" customBuiltin="1"/>
    <cellStyle name="60% - Accent5" xfId="19509" builtinId="48" hidden="1" customBuiltin="1"/>
    <cellStyle name="60% - Accent5" xfId="19540"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53"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06" builtinId="48" hidden="1" customBuiltin="1"/>
    <cellStyle name="60% - Accent5" xfId="19941" builtinId="48" hidden="1" customBuiltin="1"/>
    <cellStyle name="60% - Accent5" xfId="19977" builtinId="48" hidden="1" customBuiltin="1"/>
    <cellStyle name="60% - Accent5" xfId="20011" builtinId="48" hidden="1" customBuiltin="1"/>
    <cellStyle name="60% - Accent5" xfId="20042"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574"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9"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22"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1016"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104" builtinId="48" hidden="1" customBuiltin="1"/>
    <cellStyle name="60% - Accent5" xfId="21135" builtinId="48" hidden="1" customBuiltin="1"/>
    <cellStyle name="60% - Accent5" xfId="21175"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229"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56"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781"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879" builtinId="48" hidden="1" customBuiltin="1"/>
    <cellStyle name="60% - Accent5" xfId="21903" builtinId="48" hidden="1" customBuiltin="1"/>
    <cellStyle name="60% - Accent5" xfId="21914" builtinId="48" hidden="1" customBuiltin="1"/>
    <cellStyle name="60% - Accent5" xfId="21954" builtinId="48" hidden="1" customBuiltin="1"/>
    <cellStyle name="60% - Accent5" xfId="21983" builtinId="48" hidden="1" customBuiltin="1"/>
    <cellStyle name="60% - Accent5" xfId="22015" builtinId="48" hidden="1" customBuiltin="1"/>
    <cellStyle name="60% - Accent5" xfId="22043" builtinId="48" hidden="1" customBuiltin="1"/>
    <cellStyle name="60% - Accent5" xfId="22072" builtinId="48" hidden="1" customBuiltin="1"/>
    <cellStyle name="60% - Accent5" xfId="22071"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230" builtinId="48" hidden="1" customBuiltin="1"/>
    <cellStyle name="60% - Accent5" xfId="22259" builtinId="48" hidden="1" customBuiltin="1"/>
    <cellStyle name="60% - Accent5" xfId="22291"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284"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22456" builtinId="48" hidden="1" customBuiltin="1"/>
    <cellStyle name="60% - Accent5" xfId="17702"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4311" builtinId="48" hidden="1" customBuiltin="1"/>
    <cellStyle name="60% - Accent5" xfId="20119" builtinId="48" hidden="1" customBuiltin="1"/>
    <cellStyle name="60% - Accent5" xfId="21752" builtinId="48" hidden="1" customBuiltin="1"/>
    <cellStyle name="60% - Accent5" xfId="20096"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18" builtinId="48" hidden="1" customBuiltin="1"/>
    <cellStyle name="60% - Accent5" xfId="22664" builtinId="48" hidden="1" customBuiltin="1"/>
    <cellStyle name="60% - Accent5" xfId="22696" builtinId="48" hidden="1" customBuiltin="1"/>
    <cellStyle name="60% - Accent5" xfId="22730" builtinId="48" hidden="1" customBuiltin="1"/>
    <cellStyle name="60% - Accent5" xfId="22762" builtinId="48" hidden="1" customBuiltin="1"/>
    <cellStyle name="60% - Accent5" xfId="22793" builtinId="48" hidden="1" customBuiltin="1"/>
    <cellStyle name="60% - Accent5" xfId="22792" builtinId="48" hidden="1" customBuiltin="1"/>
    <cellStyle name="60% - Accent5" xfId="2272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22"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34" builtinId="48" hidden="1" customBuiltin="1"/>
    <cellStyle name="60% - Accent5" xfId="23064" builtinId="48" hidden="1" customBuiltin="1"/>
    <cellStyle name="60% - Accent5" xfId="23159"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771" builtinId="48" hidden="1" customBuiltin="1"/>
    <cellStyle name="60% - Accent5" xfId="23634"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59"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47" builtinId="48" hidden="1" customBuiltin="1"/>
    <cellStyle name="60% - Accent5" xfId="24176" builtinId="48" hidden="1" customBuiltin="1"/>
    <cellStyle name="60% - Accent5" xfId="24205" builtinId="48" hidden="1" customBuiltin="1"/>
    <cellStyle name="60% - Accent5" xfId="24204" builtinId="48" hidden="1" customBuiltin="1"/>
    <cellStyle name="60% - Accent5" xfId="24141" builtinId="48" hidden="1" customBuiltin="1"/>
    <cellStyle name="60% - Accent5" xfId="24220" builtinId="48" hidden="1" customBuiltin="1"/>
    <cellStyle name="60% - Accent5" xfId="24244" builtinId="48" hidden="1" customBuiltin="1"/>
    <cellStyle name="60% - Accent5" xfId="24268" builtinId="48" hidden="1" customBuiltin="1"/>
    <cellStyle name="60% - Accent5" xfId="24291" builtinId="48" hidden="1" customBuiltin="1"/>
    <cellStyle name="60% - Accent5" xfId="24322"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15"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66"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604"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825"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58" builtinId="48" hidden="1" customBuiltin="1"/>
    <cellStyle name="60% - Accent5" xfId="25082"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190" builtinId="48" hidden="1" customBuiltin="1"/>
    <cellStyle name="60% - Accent5" xfId="25218"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60"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01" builtinId="48" hidden="1" customBuiltin="1"/>
    <cellStyle name="60% - Accent5" xfId="25430" builtinId="48" hidden="1" customBuiltin="1"/>
    <cellStyle name="60% - Accent5" xfId="25461" builtinId="48" hidden="1" customBuiltin="1"/>
    <cellStyle name="60% - Accent5" xfId="25489" builtinId="48" hidden="1" customBuiltin="1"/>
    <cellStyle name="60% - Accent5" xfId="25518" builtinId="48" hidden="1" customBuiltin="1"/>
    <cellStyle name="60% - Accent5" xfId="25517" builtinId="48" hidden="1" customBuiltin="1"/>
    <cellStyle name="60% - Accent5" xfId="25455"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1749" builtinId="48" hidden="1" customBuiltin="1"/>
    <cellStyle name="60% - Accent5" xfId="24009" builtinId="48" hidden="1" customBuiltin="1"/>
    <cellStyle name="60% - Accent5" xfId="23307" builtinId="48" hidden="1" customBuiltin="1"/>
    <cellStyle name="60% - Accent5" xfId="23295" builtinId="48" hidden="1" customBuiltin="1"/>
    <cellStyle name="60% - Accent5" xfId="4746"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830" builtinId="48" hidden="1" customBuiltin="1"/>
    <cellStyle name="60% - Accent5" xfId="25862" builtinId="48" hidden="1" customBuiltin="1"/>
    <cellStyle name="60% - Accent5" xfId="25896"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6212" builtinId="48" hidden="1" customBuiltin="1"/>
    <cellStyle name="60% - Accent5" xfId="26288" builtinId="48" hidden="1" customBuiltin="1"/>
    <cellStyle name="60% - Accent5" xfId="26310" builtinId="48" hidden="1" customBuiltin="1"/>
    <cellStyle name="60% - Accent5" xfId="26333" builtinId="48" hidden="1" customBuiltin="1"/>
    <cellStyle name="60% - Accent5" xfId="26354" builtinId="48" hidden="1" customBuiltin="1"/>
    <cellStyle name="60% - Accent5" xfId="26376"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63"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775" builtinId="48" hidden="1" customBuiltin="1"/>
    <cellStyle name="60% - Accent5" xfId="266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871"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21"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28"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62"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382"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22"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596"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682" builtinId="48" hidden="1" customBuiltin="1"/>
    <cellStyle name="60% - Accent5" xfId="27564" builtinId="48" hidden="1" customBuiltin="1"/>
    <cellStyle name="60% - Accent5" xfId="27720"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883" builtinId="48" hidden="1" customBuiltin="1"/>
    <cellStyle name="60% - Accent5" xfId="27904" builtinId="48" hidden="1" customBuiltin="1"/>
    <cellStyle name="60% - Accent5" xfId="27925" builtinId="48" hidden="1" customBuiltin="1"/>
    <cellStyle name="60% - Accent5" xfId="27935" builtinId="48" hidden="1" customBuiltin="1"/>
    <cellStyle name="60% - Accent5" xfId="27970" builtinId="48" hidden="1" customBuiltin="1"/>
    <cellStyle name="60% - Accent5" xfId="27999" builtinId="48" hidden="1" customBuiltin="1"/>
    <cellStyle name="60% - Accent5" xfId="28030"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62"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280" builtinId="48" hidden="1" customBuiltin="1"/>
    <cellStyle name="60% - Accent5" xfId="28354" builtinId="48" hidden="1" customBuiltin="1"/>
    <cellStyle name="60% - Accent5" xfId="28376" builtinId="48" hidden="1" customBuiltin="1"/>
    <cellStyle name="60% - Accent5" xfId="28397" builtinId="48" hidden="1" customBuiltin="1"/>
    <cellStyle name="60% - Accent5" xfId="28418" builtinId="48" hidden="1" customBuiltin="1"/>
    <cellStyle name="60% - Accent5" xfId="28439" builtinId="48" hidden="1" customBuiltin="1"/>
    <cellStyle name="60% - Accent6" xfId="43" builtinId="52" hidden="1" customBuiltin="1"/>
    <cellStyle name="60% - Accent6" xfId="91" builtinId="52" hidden="1" customBuiltin="1"/>
    <cellStyle name="60% - Accent6" xfId="126" builtinId="52" hidden="1" customBuiltin="1"/>
    <cellStyle name="60% - Accent6" xfId="169" builtinId="52" hidden="1" customBuiltin="1"/>
    <cellStyle name="60% - Accent6" xfId="211" builtinId="52" hidden="1" customBuiltin="1"/>
    <cellStyle name="60% - Accent6" xfId="245" builtinId="52" hidden="1" customBuiltin="1"/>
    <cellStyle name="60% - Accent6" xfId="282" builtinId="52" hidden="1" customBuiltin="1"/>
    <cellStyle name="60% - Accent6" xfId="319" builtinId="52" hidden="1" customBuiltin="1"/>
    <cellStyle name="60% - Accent6" xfId="353"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582"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807" builtinId="52" hidden="1" customBuiltin="1"/>
    <cellStyle name="60% - Accent6" xfId="662" builtinId="52" hidden="1" customBuiltin="1"/>
    <cellStyle name="60% - Accent6" xfId="790" builtinId="52" hidden="1" customBuiltin="1"/>
    <cellStyle name="60% - Accent6" xfId="832" builtinId="52" hidden="1" customBuiltin="1"/>
    <cellStyle name="60% - Accent6" xfId="870" builtinId="52" hidden="1" customBuiltin="1"/>
    <cellStyle name="60% - Accent6" xfId="906" builtinId="52" hidden="1" customBuiltin="1"/>
    <cellStyle name="60% - Accent6" xfId="941" builtinId="52" hidden="1" customBuiltin="1"/>
    <cellStyle name="60% - Accent6" xfId="957" builtinId="52" hidden="1" customBuiltin="1"/>
    <cellStyle name="60% - Accent6" xfId="1003" builtinId="52" hidden="1" customBuiltin="1"/>
    <cellStyle name="60% - Accent6" xfId="1035" builtinId="52" hidden="1" customBuiltin="1"/>
    <cellStyle name="60% - Accent6" xfId="1069"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61"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43" builtinId="52" hidden="1" customBuiltin="1"/>
    <cellStyle name="60% - Accent6" xfId="1474" builtinId="52" hidden="1" customBuiltin="1"/>
    <cellStyle name="60% - Accent6" xfId="1340" builtinId="52" hidden="1" customBuiltin="1"/>
    <cellStyle name="60% - Accent6" xfId="1459" builtinId="52" hidden="1" customBuiltin="1"/>
    <cellStyle name="60% - Accent6" xfId="1498"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1789" builtinId="52" hidden="1" customBuiltin="1"/>
    <cellStyle name="60% - Accent6" xfId="1811" builtinId="52" hidden="1" customBuiltin="1"/>
    <cellStyle name="60% - Accent6" xfId="1832" builtinId="52" hidden="1" customBuiltin="1"/>
    <cellStyle name="60% - Accent6" xfId="1857" builtinId="52" hidden="1" customBuiltin="1"/>
    <cellStyle name="60% - Accent6" xfId="2036" builtinId="52" hidden="1" customBuiltin="1"/>
    <cellStyle name="60% - Accent6" xfId="2057"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58" builtinId="52" hidden="1" customBuiltin="1"/>
    <cellStyle name="60% - Accent6" xfId="2288" builtinId="52" hidden="1" customBuiltin="1"/>
    <cellStyle name="60% - Accent6" xfId="2159" builtinId="52" hidden="1" customBuiltin="1"/>
    <cellStyle name="60% - Accent6" xfId="2275" builtinId="52" hidden="1" customBuiltin="1"/>
    <cellStyle name="60% - Accent6" xfId="2301" builtinId="52" hidden="1" customBuiltin="1"/>
    <cellStyle name="60% - Accent6" xfId="2326" builtinId="52" hidden="1" customBuiltin="1"/>
    <cellStyle name="60% - Accent6" xfId="2348" builtinId="52" hidden="1" customBuiltin="1"/>
    <cellStyle name="60% - Accent6" xfId="2369" builtinId="52" hidden="1" customBuiltin="1"/>
    <cellStyle name="60% - Accent6" xfId="2381" builtinId="52" hidden="1" customBuiltin="1"/>
    <cellStyle name="60% - Accent6" xfId="2417" builtinId="52" hidden="1" customBuiltin="1"/>
    <cellStyle name="60% - Accent6" xfId="2446"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2610" builtinId="52" hidden="1" customBuiltin="1"/>
    <cellStyle name="60% - Accent6" xfId="2641" builtinId="52" hidden="1" customBuiltin="1"/>
    <cellStyle name="60% - Accent6" xfId="2677"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781"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16" builtinId="52" hidden="1" customBuiltin="1"/>
    <cellStyle name="60% - Accent6" xfId="1944" builtinId="52" hidden="1" customBuiltin="1"/>
    <cellStyle name="60% - Accent6" xfId="1863" builtinId="52" hidden="1" customBuiltin="1"/>
    <cellStyle name="60% - Accent6" xfId="3043" builtinId="52" hidden="1" customBuiltin="1"/>
    <cellStyle name="60% - Accent6" xfId="3064" builtinId="52" hidden="1" customBuiltin="1"/>
    <cellStyle name="60% - Accent6" xfId="3087"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292" builtinId="52" hidden="1" customBuiltin="1"/>
    <cellStyle name="60% - Accent6" xfId="3164" builtinId="52" hidden="1" customBuiltin="1"/>
    <cellStyle name="60% - Accent6" xfId="3279" builtinId="52" hidden="1" customBuiltin="1"/>
    <cellStyle name="60% - Accent6" xfId="3305" builtinId="52" hidden="1" customBuiltin="1"/>
    <cellStyle name="60% - Accent6" xfId="3330" builtinId="52" hidden="1" customBuiltin="1"/>
    <cellStyle name="60% - Accent6" xfId="3351" builtinId="52" hidden="1" customBuiltin="1"/>
    <cellStyle name="60% - Accent6" xfId="3372" builtinId="52" hidden="1" customBuiltin="1"/>
    <cellStyle name="60% - Accent6" xfId="3383" builtinId="52" hidden="1" customBuiltin="1"/>
    <cellStyle name="60% - Accent6" xfId="3418"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67"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03" builtinId="52" hidden="1" customBuiltin="1"/>
    <cellStyle name="60% - Accent6" xfId="3734" builtinId="52" hidden="1" customBuiltin="1"/>
    <cellStyle name="60% - Accent6" xfId="3761" builtinId="52" hidden="1" customBuiltin="1"/>
    <cellStyle name="60% - Accent6" xfId="3789" builtinId="52" hidden="1" customBuiltin="1"/>
    <cellStyle name="60% - Accent6" xfId="3670" builtinId="52" hidden="1" customBuiltin="1"/>
    <cellStyle name="60% - Accent6" xfId="3777" builtinId="52" hidden="1" customBuiltin="1"/>
    <cellStyle name="60% - Accent6" xfId="3801"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010" builtinId="52" hidden="1" customBuiltin="1"/>
    <cellStyle name="60% - Accent6" xfId="4047" builtinId="52" hidden="1" customBuiltin="1"/>
    <cellStyle name="60% - Accent6" xfId="4081" builtinId="52" hidden="1" customBuiltin="1"/>
    <cellStyle name="60% - Accent6" xfId="4279" builtinId="52" hidden="1" customBuiltin="1"/>
    <cellStyle name="60% - Accent6" xfId="6404" builtinId="52" hidden="1" customBuiltin="1"/>
    <cellStyle name="60% - Accent6" xfId="6429" builtinId="52" hidden="1" customBuiltin="1"/>
    <cellStyle name="60% - Accent6" xfId="6456" builtinId="52" hidden="1" customBuiltin="1"/>
    <cellStyle name="60% - Accent6" xfId="6481"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60" builtinId="52" hidden="1" customBuiltin="1"/>
    <cellStyle name="60% - Accent6" xfId="6796" builtinId="52" hidden="1" customBuiltin="1"/>
    <cellStyle name="60% - Accent6" xfId="6831" builtinId="52" hidden="1" customBuiltin="1"/>
    <cellStyle name="60% - Accent6" xfId="6847" builtinId="52" hidden="1" customBuiltin="1"/>
    <cellStyle name="60% - Accent6" xfId="6893" builtinId="52" hidden="1" customBuiltin="1"/>
    <cellStyle name="60% - Accent6" xfId="6925" builtinId="52" hidden="1" customBuiltin="1"/>
    <cellStyle name="60% - Accent6" xfId="6960" builtinId="52" hidden="1" customBuiltin="1"/>
    <cellStyle name="60% - Accent6" xfId="6992"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270" builtinId="52" hidden="1" customBuiltin="1"/>
    <cellStyle name="60% - Accent6" xfId="7305" builtinId="52" hidden="1" customBuiltin="1"/>
    <cellStyle name="60% - Accent6" xfId="7337" builtinId="52" hidden="1" customBuiltin="1"/>
    <cellStyle name="60% - Accent6" xfId="7368" builtinId="52" hidden="1" customBuiltin="1"/>
    <cellStyle name="60% - Accent6" xfId="7232" builtinId="52" hidden="1" customBuiltin="1"/>
    <cellStyle name="60% - Accent6" xfId="7353" builtinId="52" hidden="1" customBuiltin="1"/>
    <cellStyle name="60% - Accent6" xfId="7392" builtinId="52" hidden="1" customBuiltin="1"/>
    <cellStyle name="60% - Accent6" xfId="7428" builtinId="52" hidden="1" customBuiltin="1"/>
    <cellStyle name="60% - Accent6" xfId="7464"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587" builtinId="52" hidden="1" customBuiltin="1"/>
    <cellStyle name="60% - Accent6" xfId="8612" builtinId="52" hidden="1" customBuiltin="1"/>
    <cellStyle name="60% - Accent6" xfId="8637" builtinId="52" hidden="1" customBuiltin="1"/>
    <cellStyle name="60% - Accent6" xfId="8663" builtinId="52" hidden="1" customBuiltin="1"/>
    <cellStyle name="60% - Accent6" xfId="8687" builtinId="52" hidden="1" customBuiltin="1"/>
    <cellStyle name="60% - Accent6" xfId="8688" builtinId="52" hidden="1" customBuiltin="1"/>
    <cellStyle name="60% - Accent6" xfId="8728"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8961" builtinId="52" hidden="1" customBuiltin="1"/>
    <cellStyle name="60% - Accent6" xfId="9001" builtinId="52" hidden="1" customBuiltin="1"/>
    <cellStyle name="60% - Accent6" xfId="9031" builtinId="52" hidden="1" customBuiltin="1"/>
    <cellStyle name="60% - Accent6" xfId="9065" builtinId="52" hidden="1" customBuiltin="1"/>
    <cellStyle name="60% - Accent6" xfId="9093"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356"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29" builtinId="52" hidden="1" customBuiltin="1"/>
    <cellStyle name="60% - Accent6" xfId="9750" builtinId="52" hidden="1" customBuiltin="1"/>
    <cellStyle name="60% - Accent6" xfId="9771" builtinId="52" hidden="1" customBuiltin="1"/>
    <cellStyle name="60% - Accent6" xfId="9772" builtinId="52" hidden="1" customBuiltin="1"/>
    <cellStyle name="60% - Accent6" xfId="9813" builtinId="52" hidden="1" customBuiltin="1"/>
    <cellStyle name="60% - Accent6" xfId="9844"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10"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10"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38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6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66" builtinId="52" hidden="1" customBuiltin="1"/>
    <cellStyle name="60% - Accent6" xfId="10593" builtinId="52" hidden="1" customBuiltin="1"/>
    <cellStyle name="60% - Accent6" xfId="5186" builtinId="52" hidden="1" customBuiltin="1"/>
    <cellStyle name="60% - Accent6" xfId="8455"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782" builtinId="52" hidden="1" customBuiltin="1"/>
    <cellStyle name="60% - Accent6" xfId="7621" builtinId="52" hidden="1" customBuiltin="1"/>
    <cellStyle name="60% - Accent6" xfId="5815" builtinId="52" hidden="1" customBuiltin="1"/>
    <cellStyle name="60% - Accent6" xfId="7602" builtinId="52" hidden="1" customBuiltin="1"/>
    <cellStyle name="60% - Accent6" xfId="5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5308" builtinId="52" hidden="1" customBuiltin="1"/>
    <cellStyle name="60% - Accent6" xfId="4937" builtinId="52" hidden="1" customBuiltin="1"/>
    <cellStyle name="60% - Accent6" xfId="4118" builtinId="52" hidden="1" customBuiltin="1"/>
    <cellStyle name="60% - Accent6" xfId="4375" builtinId="52" hidden="1" customBuiltin="1"/>
    <cellStyle name="60% - Accent6" xfId="4489"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5095"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089" builtinId="52" hidden="1" customBuiltin="1"/>
    <cellStyle name="60% - Accent6" xfId="11117" builtinId="52" hidden="1" customBuiltin="1"/>
    <cellStyle name="60% - Accent6" xfId="11145" builtinId="52" hidden="1" customBuiltin="1"/>
    <cellStyle name="60% - Accent6" xfId="11147"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32" builtinId="52" hidden="1" customBuiltin="1"/>
    <cellStyle name="60% - Accent6" xfId="11447"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851" builtinId="52" hidden="1" customBuiltin="1"/>
    <cellStyle name="60% - Accent6" xfId="11879" builtinId="52" hidden="1" customBuiltin="1"/>
    <cellStyle name="60% - Accent6" xfId="11909" builtinId="52" hidden="1" customBuiltin="1"/>
    <cellStyle name="60% - Accent6" xfId="11784" builtinId="52" hidden="1" customBuiltin="1"/>
    <cellStyle name="60% - Accent6" xfId="11895" builtinId="52" hidden="1" customBuiltin="1"/>
    <cellStyle name="60% - Accent6" xfId="11923"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4139" builtinId="52" hidden="1" customBuiltin="1"/>
    <cellStyle name="60% - Accent6" xfId="12184"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63"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28" builtinId="52" hidden="1" customBuiltin="1"/>
    <cellStyle name="60% - Accent6" xfId="12661" builtinId="52" hidden="1" customBuiltin="1"/>
    <cellStyle name="60% - Accent6" xfId="12688" builtinId="52" hidden="1" customBuiltin="1"/>
    <cellStyle name="60% - Accent6" xfId="12717"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2980"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3026" builtinId="52" hidden="1" customBuiltin="1"/>
    <cellStyle name="60% - Accent6" xfId="13052" builtinId="52" hidden="1" customBuiltin="1"/>
    <cellStyle name="60% - Accent6" xfId="13079" builtinId="52" hidden="1" customBuiltin="1"/>
    <cellStyle name="60% - Accent6" xfId="13103" builtinId="52" hidden="1" customBuiltin="1"/>
    <cellStyle name="60% - Accent6" xfId="13124" builtinId="52" hidden="1" customBuiltin="1"/>
    <cellStyle name="60% - Accent6" xfId="4962" builtinId="52" hidden="1" customBuiltin="1"/>
    <cellStyle name="60% - Accent6" xfId="5277" builtinId="52" hidden="1" customBuiltin="1"/>
    <cellStyle name="60% - Accent6" xfId="5730" builtinId="52" hidden="1" customBuiltin="1"/>
    <cellStyle name="60% - Accent6" xfId="5865" builtinId="52" hidden="1" customBuiltin="1"/>
    <cellStyle name="60% - Accent6" xfId="4632"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199" builtinId="52" hidden="1" customBuiltin="1"/>
    <cellStyle name="60% - Accent6" xfId="13235"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30"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485"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772"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27"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456" builtinId="52" hidden="1" customBuiltin="1"/>
    <cellStyle name="60% - Accent6" xfId="14859" builtinId="52" hidden="1" customBuiltin="1"/>
    <cellStyle name="60% - Accent6" xfId="14884" builtinId="52" hidden="1" customBuiltin="1"/>
    <cellStyle name="60% - Accent6" xfId="14909"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29"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69"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572"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48"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47"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48" builtinId="52" hidden="1" customBuiltin="1"/>
    <cellStyle name="60% - Accent6" xfId="15971" builtinId="52" hidden="1" customBuiltin="1"/>
    <cellStyle name="60% - Accent6" xfId="15992"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67" builtinId="52" hidden="1" customBuiltin="1"/>
    <cellStyle name="60% - Accent6" xfId="16199" builtinId="52" hidden="1" customBuiltin="1"/>
    <cellStyle name="60% - Accent6" xfId="16226" builtinId="52" hidden="1" customBuiltin="1"/>
    <cellStyle name="60% - Accent6" xfId="16251"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322" builtinId="52" hidden="1" customBuiltin="1"/>
    <cellStyle name="60% - Accent6" xfId="16430" builtinId="52" hidden="1" customBuiltin="1"/>
    <cellStyle name="60% - Accent6" xfId="16457" builtinId="52" hidden="1" customBuiltin="1"/>
    <cellStyle name="60% - Accent6" xfId="16480"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54"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684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5577" builtinId="52" hidden="1" customBuiltin="1"/>
    <cellStyle name="60% - Accent6" xfId="16828" builtinId="52" hidden="1" customBuiltin="1"/>
    <cellStyle name="60% - Accent6" xfId="14058" builtinId="52" hidden="1" customBuiltin="1"/>
    <cellStyle name="60% - Accent6" xfId="7925" builtinId="52" hidden="1" customBuiltin="1"/>
    <cellStyle name="60% - Accent6" xfId="16895" builtinId="52" hidden="1" customBuiltin="1"/>
    <cellStyle name="60% - Accent6" xfId="11368"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16992" builtinId="52" hidden="1" customBuiltin="1"/>
    <cellStyle name="60% - Accent6" xfId="4653"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4921"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5852"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820" builtinId="52" hidden="1" customBuiltin="1"/>
    <cellStyle name="60% - Accent6" xfId="14048"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07"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7456" builtinId="52" hidden="1" customBuiltin="1"/>
    <cellStyle name="60% - Accent6" xfId="17487" builtinId="52" hidden="1" customBuiltin="1"/>
    <cellStyle name="60% - Accent6" xfId="17518" builtinId="52" hidden="1" customBuiltin="1"/>
    <cellStyle name="60% - Accent6" xfId="17545" builtinId="52" hidden="1" customBuiltin="1"/>
    <cellStyle name="60% - Accent6" xfId="17569"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683" builtinId="52" hidden="1" customBuiltin="1"/>
    <cellStyle name="60% - Accent6" xfId="17713" builtinId="52" hidden="1" customBuiltin="1"/>
    <cellStyle name="60% - Accent6" xfId="17742"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065" builtinId="52" hidden="1" customBuiltin="1"/>
    <cellStyle name="60% - Accent6" xfId="18091"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53" builtinId="52" hidden="1" customBuiltin="1"/>
    <cellStyle name="60% - Accent6" xfId="17087" builtinId="52" hidden="1" customBuiltin="1"/>
    <cellStyle name="60% - Accent6" xfId="563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54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592"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02" builtinId="52" hidden="1" customBuiltin="1"/>
    <cellStyle name="60% - Accent6" xfId="18830" builtinId="52" hidden="1" customBuiltin="1"/>
    <cellStyle name="60% - Accent6" xfId="18857" builtinId="52" hidden="1" customBuiltin="1"/>
    <cellStyle name="60% - Accent6" xfId="18882"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07" builtinId="52" hidden="1" customBuiltin="1"/>
    <cellStyle name="60% - Accent6" xfId="19040" builtinId="52" hidden="1" customBuiltin="1"/>
    <cellStyle name="60% - Accent6" xfId="19069"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148"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281" builtinId="52" hidden="1" customBuiltin="1"/>
    <cellStyle name="60% - Accent6" xfId="19318"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47"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57"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19981" builtinId="52" hidden="1" customBuiltin="1"/>
    <cellStyle name="60% - Accent6" xfId="20015" builtinId="52" hidden="1" customBuiltin="1"/>
    <cellStyle name="60% - Accent6" xfId="20044" builtinId="52" hidden="1" customBuiltin="1"/>
    <cellStyle name="60% - Accent6" xfId="20151"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272"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52" builtinId="52" hidden="1" customBuiltin="1"/>
    <cellStyle name="60% - Accent6" xfId="20576" builtinId="52" hidden="1" customBuiltin="1"/>
    <cellStyle name="60% - Accent6" xfId="20578" builtinId="52" hidden="1" customBuiltin="1"/>
    <cellStyle name="60% - Accent6" xfId="20622"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083"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07"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36" builtinId="52" hidden="1" customBuiltin="1"/>
    <cellStyle name="60% - Accent6" xfId="21361" builtinId="52" hidden="1" customBuiltin="1"/>
    <cellStyle name="60% - Accent6" xfId="21384"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02" builtinId="52" hidden="1" customBuiltin="1"/>
    <cellStyle name="60% - Accent6" xfId="21623"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01" builtinId="52" hidden="1" customBuiltin="1"/>
    <cellStyle name="60% - Accent6" xfId="21829" builtinId="52" hidden="1" customBuiltin="1"/>
    <cellStyle name="60% - Accent6" xfId="21857" builtinId="52" hidden="1" customBuiltin="1"/>
    <cellStyle name="60% - Accent6" xfId="21881" builtinId="52" hidden="1" customBuiltin="1"/>
    <cellStyle name="60% - Accent6" xfId="21905" builtinId="52" hidden="1" customBuiltin="1"/>
    <cellStyle name="60% - Accent6" xfId="21918" builtinId="52" hidden="1" customBuiltin="1"/>
    <cellStyle name="60% - Accent6" xfId="21957"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13" builtinId="52" hidden="1" customBuiltin="1"/>
    <cellStyle name="60% - Accent6" xfId="2213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5885" builtinId="52" hidden="1" customBuiltin="1"/>
    <cellStyle name="60% - Accent6" xfId="14553" builtinId="52" hidden="1" customBuiltin="1"/>
    <cellStyle name="60% - Accent6" xfId="9662" builtinId="52" hidden="1" customBuiltin="1"/>
    <cellStyle name="60% - Accent6" xfId="5296" builtinId="52" hidden="1" customBuiltin="1"/>
    <cellStyle name="60% - Accent6" xfId="16240" builtinId="52" hidden="1" customBuiltin="1"/>
    <cellStyle name="60% - Accent6" xfId="5684" builtinId="52" hidden="1" customBuiltin="1"/>
    <cellStyle name="60% - Accent6" xfId="4438" builtinId="52" hidden="1" customBuiltin="1"/>
    <cellStyle name="60% - Accent6" xfId="22106" builtinId="52" hidden="1" customBuiltin="1"/>
    <cellStyle name="60% - Accent6" xfId="20083" builtinId="52" hidden="1" customBuiltin="1"/>
    <cellStyle name="60% - Accent6" xfId="20067" builtinId="52" hidden="1" customBuiltin="1"/>
    <cellStyle name="60% - Accent6" xfId="14277" builtinId="52" hidden="1" customBuiltin="1"/>
    <cellStyle name="60% - Accent6" xfId="6261"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766" builtinId="52" hidden="1" customBuiltin="1"/>
    <cellStyle name="60% - Accent6" xfId="22797"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26" builtinId="52" hidden="1" customBuiltin="1"/>
    <cellStyle name="60% - Accent6" xfId="22964" builtinId="52" hidden="1" customBuiltin="1"/>
    <cellStyle name="60% - Accent6" xfId="23010" builtinId="52" hidden="1" customBuiltin="1"/>
    <cellStyle name="60% - Accent6" xfId="23042"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59"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446" builtinId="52" hidden="1" customBuiltin="1"/>
    <cellStyle name="60% - Accent6" xfId="23477" builtinId="52" hidden="1" customBuiltin="1"/>
    <cellStyle name="60% - Accent6" xfId="23673" builtinId="52" hidden="1" customBuiltin="1"/>
    <cellStyle name="60% - Accent6" xfId="23695"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775" builtinId="52" hidden="1" customBuiltin="1"/>
    <cellStyle name="60% - Accent6" xfId="23818" builtinId="52" hidden="1" customBuiltin="1"/>
    <cellStyle name="60% - Accent6" xfId="23850"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933" builtinId="52" hidden="1" customBuiltin="1"/>
    <cellStyle name="60% - Accent6" xfId="23961" builtinId="52" hidden="1" customBuiltin="1"/>
    <cellStyle name="60% - Accent6" xfId="23990" builtinId="52" hidden="1" customBuiltin="1"/>
    <cellStyle name="60% - Accent6" xfId="24016"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086" builtinId="52" hidden="1" customBuiltin="1"/>
    <cellStyle name="60% - Accent6" xfId="24195" builtinId="52" hidden="1" customBuiltin="1"/>
    <cellStyle name="60% - Accent6" xfId="24222" builtinId="52" hidden="1" customBuiltin="1"/>
    <cellStyle name="60% - Accent6" xfId="24246"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364" builtinId="52" hidden="1" customBuiltin="1"/>
    <cellStyle name="60% - Accent6" xfId="24393"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45"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3483" builtinId="52" hidden="1" customBuiltin="1"/>
    <cellStyle name="60% - Accent6" xfId="24741" builtinId="52" hidden="1" customBuiltin="1"/>
    <cellStyle name="60% - Accent6" xfId="24762"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4934" builtinId="52" hidden="1" customBuiltin="1"/>
    <cellStyle name="60% - Accent6" xfId="2496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09" builtinId="52" hidden="1" customBuiltin="1"/>
    <cellStyle name="60% - Accent6" xfId="25036" builtinId="52" hidden="1" customBuiltin="1"/>
    <cellStyle name="60% - Accent6" xfId="25060"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287" builtinId="52" hidden="1" customBuiltin="1"/>
    <cellStyle name="60% - Accent6" xfId="25311" builtinId="52" hidden="1" customBuiltin="1"/>
    <cellStyle name="60% - Accent6" xfId="25335" builtinId="52" hidden="1" customBuiltin="1"/>
    <cellStyle name="60% - Accent6" xfId="25366" builtinId="52" hidden="1" customBuiltin="1"/>
    <cellStyle name="60% - Accent6" xfId="25404" builtinId="52" hidden="1" customBuiltin="1"/>
    <cellStyle name="60% - Accent6" xfId="25433" builtinId="52" hidden="1" customBuiltin="1"/>
    <cellStyle name="60% - Accent6" xfId="25465" builtinId="52" hidden="1" customBuiltin="1"/>
    <cellStyle name="60% - Accent6" xfId="25492"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16872" builtinId="52" hidden="1" customBuiltin="1"/>
    <cellStyle name="60% - Accent6" xfId="5080" builtinId="52" hidden="1" customBuiltin="1"/>
    <cellStyle name="60% - Accent6" xfId="18695" builtinId="52" hidden="1" customBuiltin="1"/>
    <cellStyle name="60% - Accent6" xfId="18616" builtinId="52" hidden="1" customBuiltin="1"/>
    <cellStyle name="60% - Accent6" xfId="20089" builtinId="52" hidden="1" customBuiltin="1"/>
    <cellStyle name="60% - Accent6" xfId="18781" builtinId="52" hidden="1" customBuiltin="1"/>
    <cellStyle name="60% - Accent6" xfId="5850" builtinId="52" hidden="1" customBuiltin="1"/>
    <cellStyle name="60% - Accent6" xfId="25280" builtinId="52" hidden="1" customBuiltin="1"/>
    <cellStyle name="60% - Accent6" xfId="23318" builtinId="52" hidden="1" customBuiltin="1"/>
    <cellStyle name="60% - Accent6" xfId="23310"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7865" builtinId="52" hidden="1" customBuiltin="1"/>
    <cellStyle name="60% - Accent6" xfId="25663" builtinId="52" hidden="1" customBuiltin="1"/>
    <cellStyle name="60% - Accent6" xfId="25701" builtinId="52" hidden="1" customBuiltin="1"/>
    <cellStyle name="60% - Accent6" xfId="25737" builtinId="52" hidden="1" customBuiltin="1"/>
    <cellStyle name="60% - Accent6" xfId="25772" builtinId="52" hidden="1" customBuiltin="1"/>
    <cellStyle name="60% - Accent6" xfId="25788" builtinId="52" hidden="1" customBuiltin="1"/>
    <cellStyle name="60% - Accent6" xfId="25834"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26161" builtinId="52" hidden="1" customBuiltin="1"/>
    <cellStyle name="60% - Accent6" xfId="26190"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157"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21"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511" builtinId="52" hidden="1" customBuiltin="1"/>
    <cellStyle name="60% - Accent6" xfId="26690" builtinId="52" hidden="1" customBuiltin="1"/>
    <cellStyle name="60% - Accent6" xfId="26711"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778"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26980" builtinId="52" hidden="1" customBuiltin="1"/>
    <cellStyle name="60% - Accent6" xfId="27002" builtinId="52" hidden="1" customBuiltin="1"/>
    <cellStyle name="60% - Accent6" xfId="27023"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187"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60" builtinId="52" hidden="1" customBuiltin="1"/>
    <cellStyle name="60% - Accent6" xfId="27391" builtinId="52" hidden="1" customBuiltin="1"/>
    <cellStyle name="60% - Accent6" xfId="27419" builtinId="52" hidden="1" customBuiltin="1"/>
    <cellStyle name="60% - Accent6" xfId="27447" builtinId="52" hidden="1" customBuiltin="1"/>
    <cellStyle name="60% - Accent6" xfId="27327" builtinId="52" hidden="1" customBuiltin="1"/>
    <cellStyle name="60% - Accent6" xfId="27435" builtinId="52" hidden="1" customBuiltin="1"/>
    <cellStyle name="60% - Accent6" xfId="27459" builtinId="52" hidden="1" customBuiltin="1"/>
    <cellStyle name="60% - Accent6" xfId="27481" builtinId="52" hidden="1" customBuiltin="1"/>
    <cellStyle name="60% - Accent6" xfId="27503"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6517"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4"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787"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06"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8088" builtinId="52" hidden="1" customBuiltin="1"/>
    <cellStyle name="60% - Accent6" xfId="27969" builtinId="52" hidden="1" customBuiltin="1"/>
    <cellStyle name="60% - Accent6" xfId="28076" builtinId="52" hidden="1" customBuiltin="1"/>
    <cellStyle name="60% - Accent6" xfId="28100" builtinId="52" hidden="1" customBuiltin="1"/>
    <cellStyle name="60% - Accent6" xfId="28122" builtinId="52" hidden="1" customBuiltin="1"/>
    <cellStyle name="60% - Accent6" xfId="28143" builtinId="52" hidden="1" customBuiltin="1"/>
    <cellStyle name="60% - Accent6" xfId="28164" builtinId="52" hidden="1" customBuiltin="1"/>
    <cellStyle name="60% - Accent6" xfId="28194" builtinId="52" hidden="1" customBuiltin="1"/>
    <cellStyle name="60% - Accent6" xfId="28229" builtinId="52" hidden="1" customBuiltin="1"/>
    <cellStyle name="60% - Accent6" xfId="28258"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8420" builtinId="52" hidden="1" customBuiltin="1"/>
    <cellStyle name="60% - Accent6" xfId="28441" builtinId="52" hidden="1" customBuiltin="1"/>
    <cellStyle name="Accent1" xfId="20" builtinId="29" hidden="1" customBuiltin="1"/>
    <cellStyle name="Accent1" xfId="68" builtinId="29" hidden="1" customBuiltin="1"/>
    <cellStyle name="Accent1" xfId="103"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593" builtinId="29" hidden="1" customBuiltin="1"/>
    <cellStyle name="Accent1" xfId="397" builtinId="29" hidden="1" customBuiltin="1"/>
    <cellStyle name="Accent1" xfId="644" builtinId="29" hidden="1" customBuiltin="1"/>
    <cellStyle name="Accent1" xfId="678"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09" builtinId="29" hidden="1" customBuiltin="1"/>
    <cellStyle name="Accent1" xfId="847" builtinId="29" hidden="1" customBuiltin="1"/>
    <cellStyle name="Accent1" xfId="883" builtinId="29" hidden="1" customBuiltin="1"/>
    <cellStyle name="Accent1" xfId="918" builtinId="29" hidden="1" customBuiltin="1"/>
    <cellStyle name="Accent1" xfId="620" builtinId="29" hidden="1" customBuiltin="1"/>
    <cellStyle name="Accent1" xfId="981" builtinId="29" hidden="1" customBuiltin="1"/>
    <cellStyle name="Accent1" xfId="1014" builtinId="29" hidden="1" customBuiltin="1"/>
    <cellStyle name="Accent1" xfId="1049"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168" builtinId="29" hidden="1" customBuiltin="1"/>
    <cellStyle name="Accent1" xfId="1204" builtinId="29" hidden="1" customBuiltin="1"/>
    <cellStyle name="Accent1" xfId="1238" builtinId="29" hidden="1" customBuiltin="1"/>
    <cellStyle name="Accent1" xfId="127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475"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1756" builtinId="29" hidden="1" customBuiltin="1"/>
    <cellStyle name="Accent1" xfId="1778" builtinId="29" hidden="1" customBuiltin="1"/>
    <cellStyle name="Accent1" xfId="1800" builtinId="29" hidden="1" customBuiltin="1"/>
    <cellStyle name="Accent1" xfId="1821" builtinId="29" hidden="1" customBuiltin="1"/>
    <cellStyle name="Accent1" xfId="1846" builtinId="29" hidden="1" customBuiltin="1"/>
    <cellStyle name="Accent1" xfId="2025"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1989" builtinId="29" hidden="1" customBuiltin="1"/>
    <cellStyle name="Accent1" xfId="2145" builtinId="29" hidden="1" customBuiltin="1"/>
    <cellStyle name="Accent1" xfId="2174" builtinId="29" hidden="1" customBuiltin="1"/>
    <cellStyle name="Accent1" xfId="2209" builtinId="29" hidden="1" customBuiltin="1"/>
    <cellStyle name="Accent1" xfId="223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337" builtinId="29" hidden="1" customBuiltin="1"/>
    <cellStyle name="Accent1" xfId="2358" builtinId="29" hidden="1" customBuiltin="1"/>
    <cellStyle name="Accent1" xfId="2126" builtinId="29" hidden="1" customBuiltin="1"/>
    <cellStyle name="Accent1" xfId="2400" builtinId="29" hidden="1" customBuiltin="1"/>
    <cellStyle name="Accent1" xfId="2428" builtinId="29" hidden="1" customBuiltin="1"/>
    <cellStyle name="Accent1" xfId="2460" builtinId="29" hidden="1" customBuiltin="1"/>
    <cellStyle name="Accent1" xfId="2489"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56"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794" builtinId="29" hidden="1" customBuiltin="1"/>
    <cellStyle name="Accent1" xfId="2816" builtinId="29" hidden="1" customBuiltin="1"/>
    <cellStyle name="Accent1" xfId="2838" builtinId="29" hidden="1" customBuiltin="1"/>
    <cellStyle name="Accent1" xfId="2859" builtinId="29" hidden="1" customBuiltin="1"/>
    <cellStyle name="Accent1" xfId="2881" builtinId="29" hidden="1" customBuiltin="1"/>
    <cellStyle name="Accent1" xfId="1899" builtinId="29" hidden="1" customBuiltin="1"/>
    <cellStyle name="Accent1" xfId="1925"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32"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299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01"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04" builtinId="29" hidden="1" customBuiltin="1"/>
    <cellStyle name="Accent1" xfId="3534" builtinId="29" hidden="1" customBuiltin="1"/>
    <cellStyle name="Accent1" xfId="3556"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17"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3987" builtinId="29" hidden="1" customBuiltin="1"/>
    <cellStyle name="Accent1" xfId="4024"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40"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871"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16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41" builtinId="29" hidden="1" customBuiltin="1"/>
    <cellStyle name="Accent1" xfId="7475" builtinId="29" hidden="1" customBuiltin="1"/>
    <cellStyle name="Accent1" xfId="7523" builtinId="29" hidden="1" customBuiltin="1"/>
    <cellStyle name="Accent1" xfId="7976" builtinId="29" hidden="1" customBuiltin="1"/>
    <cellStyle name="Accent1" xfId="7997" builtinId="29" hidden="1" customBuiltin="1"/>
    <cellStyle name="Accent1" xfId="8020" builtinId="29" hidden="1" customBuiltin="1"/>
    <cellStyle name="Accent1" xfId="8043"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807"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13" builtinId="29" hidden="1" customBuiltin="1"/>
    <cellStyle name="Accent1" xfId="9046" builtinId="29" hidden="1" customBuiltin="1"/>
    <cellStyle name="Accent1" xfId="9077" builtinId="29" hidden="1" customBuiltin="1"/>
    <cellStyle name="Accent1" xfId="9104" builtinId="29" hidden="1" customBuiltin="1"/>
    <cellStyle name="Accent1" xfId="8971" builtinId="29" hidden="1" customBuiltin="1"/>
    <cellStyle name="Accent1" xfId="9092" builtinId="29" hidden="1" customBuiltin="1"/>
    <cellStyle name="Accent1" xfId="9123" builtinId="29" hidden="1" customBuiltin="1"/>
    <cellStyle name="Accent1" xfId="9150" builtinId="29" hidden="1" customBuiltin="1"/>
    <cellStyle name="Accent1" xfId="9175"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9257" builtinId="29" hidden="1" customBuiltin="1"/>
    <cellStyle name="Accent1" xfId="9377" builtinId="29" hidden="1" customBuiltin="1"/>
    <cellStyle name="Accent1" xfId="9408"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368"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21" builtinId="29" hidden="1" customBuiltin="1"/>
    <cellStyle name="Accent1" xfId="9783" builtinId="29" hidden="1" customBuiltin="1"/>
    <cellStyle name="Accent1" xfId="9908" builtinId="29" hidden="1" customBuiltin="1"/>
    <cellStyle name="Accent1" xfId="9943" builtinId="29" hidden="1" customBuiltin="1"/>
    <cellStyle name="Accent1" xfId="9972"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180"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10274" builtinId="29" hidden="1" customBuiltin="1"/>
    <cellStyle name="Accent1" xfId="10302" builtinId="29" hidden="1" customBuiltin="1"/>
    <cellStyle name="Accent1" xfId="10341" builtinId="29" hidden="1" customBuiltin="1"/>
    <cellStyle name="Accent1" xfId="10370" builtinId="29" hidden="1" customBuiltin="1"/>
    <cellStyle name="Accent1" xfId="10403" builtinId="29" hidden="1" customBuiltin="1"/>
    <cellStyle name="Accent1" xfId="10433" builtinId="29" hidden="1" customBuiltin="1"/>
    <cellStyle name="Accent1" xfId="10460"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806"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6222"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8321"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6122"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5065"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5780"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28" builtinId="29" hidden="1" customBuiltin="1"/>
    <cellStyle name="Accent1" xfId="10975"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34" builtinId="29" hidden="1" customBuiltin="1"/>
    <cellStyle name="Accent1" xfId="11566" builtinId="29" hidden="1" customBuiltin="1"/>
    <cellStyle name="Accent1" xfId="11594" builtinId="29" hidden="1" customBuiltin="1"/>
    <cellStyle name="Accent1" xfId="11458"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1878" builtinId="29" hidden="1" customBuiltin="1"/>
    <cellStyle name="Accent1" xfId="11910" builtinId="29" hidden="1" customBuiltin="1"/>
    <cellStyle name="Accent1" xfId="11935" builtinId="29" hidden="1" customBuiltin="1"/>
    <cellStyle name="Accent1" xfId="11965" builtinId="29" hidden="1" customBuiltin="1"/>
    <cellStyle name="Accent1" xfId="11994" builtinId="29" hidden="1" customBuiltin="1"/>
    <cellStyle name="Accent1" xfId="12020" builtinId="29" hidden="1" customBuiltin="1"/>
    <cellStyle name="Accent1" xfId="5760" builtinId="29" hidden="1" customBuiltin="1"/>
    <cellStyle name="Accent1" xfId="10893"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63"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531"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687"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34" builtinId="29" hidden="1" customBuiltin="1"/>
    <cellStyle name="Accent1" xfId="12873" builtinId="29" hidden="1" customBuiltin="1"/>
    <cellStyle name="Accent1" xfId="12903" builtinId="29" hidden="1" customBuiltin="1"/>
    <cellStyle name="Accent1" xfId="12935" builtinId="29" hidden="1" customBuiltin="1"/>
    <cellStyle name="Accent1" xfId="12964"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3038" builtinId="29" hidden="1" customBuiltin="1"/>
    <cellStyle name="Accent1" xfId="13063" builtinId="29" hidden="1" customBuiltin="1"/>
    <cellStyle name="Accent1" xfId="13089"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586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4619" builtinId="29" hidden="1" customBuiltin="1"/>
    <cellStyle name="Accent1" xfId="11642"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247"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62" builtinId="29" hidden="1" customBuiltin="1"/>
    <cellStyle name="Accent1" xfId="13497" builtinId="29" hidden="1" customBuiltin="1"/>
    <cellStyle name="Accent1" xfId="13533" builtinId="29" hidden="1" customBuiltin="1"/>
    <cellStyle name="Accent1" xfId="13567" builtinId="29" hidden="1" customBuiltin="1"/>
    <cellStyle name="Accent1" xfId="1360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3909" builtinId="29" hidden="1" customBuiltin="1"/>
    <cellStyle name="Accent1" xfId="13956" builtinId="29" hidden="1" customBuiltin="1"/>
    <cellStyle name="Accent1" xfId="14316" builtinId="29" hidden="1" customBuiltin="1"/>
    <cellStyle name="Accent1" xfId="14337" builtinId="29" hidden="1" customBuiltin="1"/>
    <cellStyle name="Accent1" xfId="14359" builtinId="29" hidden="1" customBuiltin="1"/>
    <cellStyle name="Accent1" xfId="14381" builtinId="29" hidden="1" customBuiltin="1"/>
    <cellStyle name="Accent1" xfId="14402"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0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47"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10" builtinId="29" hidden="1" customBuiltin="1"/>
    <cellStyle name="Accent1" xfId="15434" builtinId="29" hidden="1" customBuiltin="1"/>
    <cellStyle name="Accent1" xfId="15459" builtinId="29" hidden="1" customBuiltin="1"/>
    <cellStyle name="Accent1" xfId="15488" builtinId="29" hidden="1" customBuiltin="1"/>
    <cellStyle name="Accent1" xfId="15525" builtinId="29" hidden="1" customBuiltin="1"/>
    <cellStyle name="Accent1" xfId="15554" builtinId="29" hidden="1" customBuiltin="1"/>
    <cellStyle name="Accent1" xfId="15586" builtinId="29" hidden="1" customBuiltin="1"/>
    <cellStyle name="Accent1" xfId="15616" builtinId="29" hidden="1" customBuiltin="1"/>
    <cellStyle name="Accent1" xfId="15643" builtinId="29" hidden="1" customBuiltin="1"/>
    <cellStyle name="Accent1" xfId="15515"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442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162" builtinId="29" hidden="1" customBuiltin="1"/>
    <cellStyle name="Accent1" xfId="16024" builtinId="29" hidden="1" customBuiltin="1"/>
    <cellStyle name="Accent1" xfId="16149" builtinId="29" hidden="1" customBuiltin="1"/>
    <cellStyle name="Accent1" xfId="16183" builtinId="29" hidden="1" customBuiltin="1"/>
    <cellStyle name="Accent1" xfId="16213" builtinId="29" hidden="1" customBuiltin="1"/>
    <cellStyle name="Accent1" xfId="16236" builtinId="29" hidden="1" customBuiltin="1"/>
    <cellStyle name="Accent1" xfId="1626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16468" builtinId="29" hidden="1" customBuiltin="1"/>
    <cellStyle name="Accent1" xfId="16490" builtinId="29" hidden="1" customBuiltin="1"/>
    <cellStyle name="Accent1" xfId="16513"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697"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8125"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5701" builtinId="29" hidden="1" customBuiltin="1"/>
    <cellStyle name="Accent1" xfId="10600" builtinId="29" hidden="1" customBuiltin="1"/>
    <cellStyle name="Accent1" xfId="14304" builtinId="29" hidden="1" customBuiltin="1"/>
    <cellStyle name="Accent1" xfId="4546" builtinId="29" hidden="1" customBuiltin="1"/>
    <cellStyle name="Accent1" xfId="463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122"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4230" builtinId="29" hidden="1" customBuiltin="1"/>
    <cellStyle name="Accent1" xfId="16853" builtinId="29" hidden="1" customBuiltin="1"/>
    <cellStyle name="Accent1" xfId="5092" builtinId="29" hidden="1" customBuiltin="1"/>
    <cellStyle name="Accent1" xfId="14427" builtinId="29" hidden="1" customBuiltin="1"/>
    <cellStyle name="Accent1" xfId="10843" builtinId="29" hidden="1" customBuiltin="1"/>
    <cellStyle name="Accent1" xfId="4678" builtinId="29" hidden="1" customBuiltin="1"/>
    <cellStyle name="Accent1" xfId="9125" builtinId="29" hidden="1" customBuiltin="1"/>
    <cellStyle name="Accent1" xfId="4700"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089"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566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51" builtinId="29" hidden="1" customBuiltin="1"/>
    <cellStyle name="Accent1" xfId="17308"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65"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20"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7980"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4461"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6245" builtinId="29" hidden="1" customBuiltin="1"/>
    <cellStyle name="Accent1" xfId="18278"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02" builtinId="29" hidden="1" customBuiltin="1"/>
    <cellStyle name="Accent1" xfId="18629" builtinId="29" hidden="1" customBuiltin="1"/>
    <cellStyle name="Accent1" xfId="18379" builtinId="29" hidden="1" customBuiltin="1"/>
    <cellStyle name="Accent1" xfId="18676"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42"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9021" builtinId="29" hidden="1" customBuiltin="1"/>
    <cellStyle name="Accent1" xfId="19052" builtinId="29" hidden="1" customBuiltin="1"/>
    <cellStyle name="Accent1" xfId="19080" builtinId="29" hidden="1" customBuiltin="1"/>
    <cellStyle name="Accent1" xfId="18949" builtinId="29" hidden="1" customBuiltin="1"/>
    <cellStyle name="Accent1" xfId="19068" builtinId="29" hidden="1" customBuiltin="1"/>
    <cellStyle name="Accent1" xfId="19099" builtinId="29" hidden="1" customBuiltin="1"/>
    <cellStyle name="Accent1" xfId="19124" builtinId="29" hidden="1" customBuiltin="1"/>
    <cellStyle name="Accent1" xfId="19147"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2437"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77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494"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580" builtinId="29" hidden="1" customBuiltin="1"/>
    <cellStyle name="Accent1" xfId="19616" builtinId="29" hidden="1" customBuiltin="1"/>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887"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40" builtinId="29" hidden="1" customBuiltin="1"/>
    <cellStyle name="Accent1" xfId="20161" builtinId="29" hidden="1" customBuiltin="1"/>
    <cellStyle name="Accent1" xfId="20184"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634" builtinId="29" hidden="1" customBuiltin="1"/>
    <cellStyle name="Accent1" xfId="20669"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782"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871" builtinId="29" hidden="1" customBuiltin="1"/>
    <cellStyle name="Accent1" xfId="20990" builtinId="29" hidden="1" customBuiltin="1"/>
    <cellStyle name="Accent1" xfId="21021" builtinId="29" hidden="1" customBuiltin="1"/>
    <cellStyle name="Accent1" xfId="21045" builtinId="29" hidden="1" customBuiltin="1"/>
    <cellStyle name="Accent1" xfId="21070" builtinId="29" hidden="1" customBuiltin="1"/>
    <cellStyle name="Accent1" xfId="21093"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1348" builtinId="29" hidden="1" customBuiltin="1"/>
    <cellStyle name="Accent1" xfId="21371" builtinId="29" hidden="1" customBuiltin="1"/>
    <cellStyle name="Accent1" xfId="21395" builtinId="29" hidden="1" customBuiltin="1"/>
    <cellStyle name="Accent1" xfId="20319" builtinId="29" hidden="1" customBuiltin="1"/>
    <cellStyle name="Accent1" xfId="20348" builtinId="29" hidden="1" customBuiltin="1"/>
    <cellStyle name="Accent1" xfId="20367" builtinId="29" hidden="1" customBuiltin="1"/>
    <cellStyle name="Accent1" xfId="20321"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796"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3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099" builtinId="29" hidden="1" customBuiltin="1"/>
    <cellStyle name="Accent1" xfId="22124" builtinId="29" hidden="1" customBuiltin="1"/>
    <cellStyle name="Accent1" xfId="22148" builtinId="29" hidden="1" customBuiltin="1"/>
    <cellStyle name="Accent1" xfId="22177" builtinId="29" hidden="1" customBuiltin="1"/>
    <cellStyle name="Accent1" xfId="22214" builtinId="29" hidden="1" customBuiltin="1"/>
    <cellStyle name="Accent1" xfId="22244" builtinId="29" hidden="1" customBuiltin="1"/>
    <cellStyle name="Accent1" xfId="22276" builtinId="29" hidden="1" customBuiltin="1"/>
    <cellStyle name="Accent1" xfId="22307" builtinId="29" hidden="1" customBuiltin="1"/>
    <cellStyle name="Accent1" xfId="22334" builtinId="29" hidden="1" customBuiltin="1"/>
    <cellStyle name="Accent1" xfId="22204"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424" builtinId="29" hidden="1" customBuiltin="1"/>
    <cellStyle name="Accent1" xfId="22447" builtinId="29" hidden="1" customBuiltin="1"/>
    <cellStyle name="Accent1" xfId="4795"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12457"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1097" builtinId="29" hidden="1" customBuiltin="1"/>
    <cellStyle name="Accent1" xfId="20563" builtinId="29" hidden="1" customBuiltin="1"/>
    <cellStyle name="Accent1" xfId="22472" builtinId="29" hidden="1" customBuiltin="1"/>
    <cellStyle name="Accent1" xfId="22511" builtinId="29" hidden="1" customBuiltin="1"/>
    <cellStyle name="Accent1" xfId="22548" builtinId="29" hidden="1" customBuiltin="1"/>
    <cellStyle name="Accent1" xfId="22583" builtinId="29" hidden="1" customBuiltin="1"/>
    <cellStyle name="Accent1" xfId="5506"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33" builtinId="29" hidden="1" customBuiltin="1"/>
    <cellStyle name="Accent1" xfId="22869" builtinId="29" hidden="1" customBuiltin="1"/>
    <cellStyle name="Accent1" xfId="22903" builtinId="29" hidden="1" customBuiltin="1"/>
    <cellStyle name="Accent1" xfId="22943" builtinId="29" hidden="1" customBuiltin="1"/>
    <cellStyle name="Accent1" xfId="22988"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392"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759" builtinId="29" hidden="1" customBuiltin="1"/>
    <cellStyle name="Accent1" xfId="23621" builtinId="29" hidden="1" customBuiltin="1"/>
    <cellStyle name="Accent1" xfId="23799" builtinId="29" hidden="1" customBuiltin="1"/>
    <cellStyle name="Accent1" xfId="23830" builtinId="29" hidden="1" customBuiltin="1"/>
    <cellStyle name="Accent1" xfId="23865" builtinId="29" hidden="1" customBuiltin="1"/>
    <cellStyle name="Accent1" xfId="23897" builtinId="29" hidden="1" customBuiltin="1"/>
    <cellStyle name="Accent1" xfId="23928"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3777"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08" builtinId="29" hidden="1" customBuiltin="1"/>
    <cellStyle name="Accent1" xfId="24346"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23" builtinId="29" hidden="1" customBuiltin="1"/>
    <cellStyle name="Accent1" xfId="23552" builtinId="29" hidden="1" customBuiltin="1"/>
    <cellStyle name="Accent1" xfId="23571" builtinId="29" hidden="1" customBuiltin="1"/>
    <cellStyle name="Accent1" xfId="23525"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795"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23"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20" builtinId="29" hidden="1" customBuiltin="1"/>
    <cellStyle name="Accent1" xfId="25250" builtinId="29" hidden="1" customBuiltin="1"/>
    <cellStyle name="Accent1" xfId="25273" builtinId="29" hidden="1" customBuiltin="1"/>
    <cellStyle name="Accent1" xfId="25297" builtinId="29" hidden="1" customBuiltin="1"/>
    <cellStyle name="Accent1" xfId="25321" builtinId="29" hidden="1" customBuiltin="1"/>
    <cellStyle name="Accent1" xfId="25350" builtinId="29" hidden="1" customBuiltin="1"/>
    <cellStyle name="Accent1" xfId="25386"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14476"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14783" builtinId="29" hidden="1" customBuiltin="1"/>
    <cellStyle name="Accent1" xfId="25098" builtinId="29" hidden="1" customBuiltin="1"/>
    <cellStyle name="Accent1" xfId="25550" builtinId="29" hidden="1" customBuiltin="1"/>
    <cellStyle name="Accent1" xfId="23298" builtinId="29" hidden="1" customBuiltin="1"/>
    <cellStyle name="Accent1" xfId="20094" builtinId="29" hidden="1" customBuiltin="1"/>
    <cellStyle name="Accent1" xfId="20549" builtinId="29" hidden="1" customBuiltin="1"/>
    <cellStyle name="Accent1" xfId="24234" builtinId="29" hidden="1" customBuiltin="1"/>
    <cellStyle name="Accent1" xfId="24284" builtinId="29" hidden="1" customBuiltin="1"/>
    <cellStyle name="Accent1" xfId="23760"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13"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5999" builtinId="29" hidden="1" customBuiltin="1"/>
    <cellStyle name="Accent1" xfId="26035" builtinId="29" hidden="1" customBuiltin="1"/>
    <cellStyle name="Accent1" xfId="26069" builtinId="29" hidden="1" customBuiltin="1"/>
    <cellStyle name="Accent1" xfId="26106" builtinId="29" hidden="1" customBuiltin="1"/>
    <cellStyle name="Accent1" xfId="26143"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26249" builtinId="29" hidden="1" customBuiltin="1"/>
    <cellStyle name="Accent1" xfId="26279" builtinId="29" hidden="1" customBuiltin="1"/>
    <cellStyle name="Accent1" xfId="26301" builtinId="29" hidden="1" customBuiltin="1"/>
    <cellStyle name="Accent1" xfId="26324" builtinId="29" hidden="1" customBuiltin="1"/>
    <cellStyle name="Accent1" xfId="26345" builtinId="29" hidden="1" customBuiltin="1"/>
    <cellStyle name="Accent1" xfId="26367" builtinId="29" hidden="1" customBuiltin="1"/>
    <cellStyle name="Accent1" xfId="2638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500"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26893" builtinId="29" hidden="1" customBuiltin="1"/>
    <cellStyle name="Accent1" xfId="26924" builtinId="29" hidden="1" customBuiltin="1"/>
    <cellStyle name="Accent1" xfId="26789" builtinId="29" hidden="1" customBuiltin="1"/>
    <cellStyle name="Accent1" xfId="26911" builtinId="29" hidden="1" customBuiltin="1"/>
    <cellStyle name="Accent1" xfId="26944" builtinId="29" hidden="1" customBuiltin="1"/>
    <cellStyle name="Accent1" xfId="26969" builtinId="29" hidden="1" customBuiltin="1"/>
    <cellStyle name="Accent1" xfId="26991" builtinId="29" hidden="1" customBuiltin="1"/>
    <cellStyle name="Accent1" xfId="27012"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43"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10"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03"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27470" builtinId="29" hidden="1" customBuiltin="1"/>
    <cellStyle name="Accent1" xfId="27492" builtinId="29" hidden="1" customBuiltin="1"/>
    <cellStyle name="Accent1" xfId="27513" builtinId="29" hidden="1" customBuiltin="1"/>
    <cellStyle name="Accent1" xfId="27534" builtinId="29" hidden="1" customBuiltin="1"/>
    <cellStyle name="Accent1" xfId="26553"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31"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7769" builtinId="29" hidden="1" customBuiltin="1"/>
    <cellStyle name="Accent1" xfId="27798" builtinId="29" hidden="1" customBuiltin="1"/>
    <cellStyle name="Accent1" xfId="27829"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916"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8071" builtinId="29" hidden="1" customBuiltin="1"/>
    <cellStyle name="Accent1" xfId="27946" builtinId="29" hidden="1" customBuiltin="1"/>
    <cellStyle name="Accent1" xfId="28059" builtinId="29" hidden="1" customBuiltin="1"/>
    <cellStyle name="Accent1" xfId="28089" builtinId="29" hidden="1" customBuiltin="1"/>
    <cellStyle name="Accent1" xfId="28111"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40"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2" xfId="24" builtinId="33" hidden="1" customBuiltin="1"/>
    <cellStyle name="Accent2" xfId="72" builtinId="33" hidden="1" customBuiltin="1"/>
    <cellStyle name="Accent2" xfId="107" builtinId="33" hidden="1" customBuiltin="1"/>
    <cellStyle name="Accent2" xfId="150" builtinId="33" hidden="1" customBuiltin="1"/>
    <cellStyle name="Accent2" xfId="192" builtinId="33" hidden="1" customBuiltin="1"/>
    <cellStyle name="Accent2" xfId="226" builtinId="33" hidden="1" customBuiltin="1"/>
    <cellStyle name="Accent2" xfId="263" builtinId="33" hidden="1" customBuiltin="1"/>
    <cellStyle name="Accent2" xfId="300" builtinId="33" hidden="1" customBuiltin="1"/>
    <cellStyle name="Accent2" xfId="334"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851" builtinId="33" hidden="1" customBuiltin="1"/>
    <cellStyle name="Accent2" xfId="887" builtinId="33" hidden="1" customBuiltin="1"/>
    <cellStyle name="Accent2" xfId="922"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282" builtinId="33" hidden="1" customBuiltin="1"/>
    <cellStyle name="Accent2" xfId="1327" builtinId="33" hidden="1" customBuiltin="1"/>
    <cellStyle name="Accent2" xfId="1360"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780" builtinId="33" hidden="1" customBuiltin="1"/>
    <cellStyle name="Accent2" xfId="1802" builtinId="33" hidden="1" customBuiltin="1"/>
    <cellStyle name="Accent2" xfId="1823" builtinId="33" hidden="1" customBuiltin="1"/>
    <cellStyle name="Accent2" xfId="1848"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114" builtinId="33" hidden="1" customBuiltin="1"/>
    <cellStyle name="Accent2" xfId="2010"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380"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63"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18"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3078" builtinId="33" hidden="1" customBuiltin="1"/>
    <cellStyle name="Accent2" xfId="3099" builtinId="33" hidden="1" customBuiltin="1"/>
    <cellStyle name="Accent2" xfId="3120" builtinId="33" hidden="1" customBuiltin="1"/>
    <cellStyle name="Accent2" xfId="3018" builtinId="33" hidden="1" customBuiltin="1"/>
    <cellStyle name="Accent2" xfId="3153" builtinId="33" hidden="1" customBuiltin="1"/>
    <cellStyle name="Accent2" xfId="3183" builtinId="33" hidden="1" customBuiltin="1"/>
    <cellStyle name="Accent2" xfId="3218" builtinId="33" hidden="1" customBuiltin="1"/>
    <cellStyle name="Accent2" xfId="3247"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21" builtinId="33" hidden="1" customBuiltin="1"/>
    <cellStyle name="Accent2" xfId="3342" builtinId="33" hidden="1" customBuiltin="1"/>
    <cellStyle name="Accent2" xfId="3363" builtinId="33" hidden="1" customBuiltin="1"/>
    <cellStyle name="Accent2" xfId="3161" builtinId="33" hidden="1" customBuiltin="1"/>
    <cellStyle name="Accent2" xfId="3404" builtinId="33" hidden="1" customBuiltin="1"/>
    <cellStyle name="Accent2" xfId="3433" builtinId="33" hidden="1" customBuiltin="1"/>
    <cellStyle name="Accent2" xfId="3465" builtinId="33" hidden="1" customBuiltin="1"/>
    <cellStyle name="Accent2" xfId="3493" builtinId="33" hidden="1" customBuiltin="1"/>
    <cellStyle name="Accent2" xfId="3520" builtinId="33" hidden="1" customBuiltin="1"/>
    <cellStyle name="Accent2" xfId="3306" builtinId="33" hidden="1" customBuiltin="1"/>
    <cellStyle name="Accent2" xfId="3382" builtinId="33" hidden="1" customBuiltin="1"/>
    <cellStyle name="Accent2" xfId="3536" builtinId="33" hidden="1" customBuiltin="1"/>
    <cellStyle name="Accent2" xfId="3558"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21"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4260"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679"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875"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53"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188"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8022"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676"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543" builtinId="33" hidden="1" customBuiltin="1"/>
    <cellStyle name="Accent2" xfId="8862" builtinId="33" hidden="1" customBuiltin="1"/>
    <cellStyle name="Accent2" xfId="8890" builtinId="33" hidden="1" customBuiltin="1"/>
    <cellStyle name="Accent2" xfId="8914"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081"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9152" builtinId="33" hidden="1" customBuiltin="1"/>
    <cellStyle name="Accent2" xfId="9177" builtinId="33" hidden="1" customBuiltin="1"/>
    <cellStyle name="Accent2" xfId="9203"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36" builtinId="33" hidden="1" customBuiltin="1"/>
    <cellStyle name="Accent2" xfId="9462" builtinId="33" hidden="1" customBuiltin="1"/>
    <cellStyle name="Accent2" xfId="9485" builtinId="33" hidden="1" customBuiltin="1"/>
    <cellStyle name="Accent2" xfId="9511" builtinId="33" hidden="1" customBuiltin="1"/>
    <cellStyle name="Accent2" xfId="8168" builtinId="33" hidden="1" customBuiltin="1"/>
    <cellStyle name="Accent2" xfId="8461" builtinId="33" hidden="1" customBuiltin="1"/>
    <cellStyle name="Accent2" xfId="8228" builtinId="33" hidden="1" customBuiltin="1"/>
    <cellStyle name="Accent2" xfId="8190" builtinId="33" hidden="1" customBuiltin="1"/>
    <cellStyle name="Accent2" xfId="8463" builtinId="33" hidden="1" customBuiltin="1"/>
    <cellStyle name="Accent2" xfId="8179"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9659" builtinId="33" hidden="1" customBuiltin="1"/>
    <cellStyle name="Accent2" xfId="9797" builtinId="33" hidden="1" customBuiltin="1"/>
    <cellStyle name="Accent2" xfId="9828" builtinId="33" hidden="1" customBuiltin="1"/>
    <cellStyle name="Accent2" xfId="9863" builtinId="33" hidden="1" customBuiltin="1"/>
    <cellStyle name="Accent2" xfId="9894" builtinId="33" hidden="1" customBuiltin="1"/>
    <cellStyle name="Accent2" xfId="9925" builtinId="33" hidden="1" customBuiltin="1"/>
    <cellStyle name="Accent2" xfId="9655"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44"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320"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1058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7821" builtinId="33" hidden="1" customBuiltin="1"/>
    <cellStyle name="Accent2" xfId="5568" builtinId="33" hidden="1" customBuiltin="1"/>
    <cellStyle name="Accent2" xfId="7592" builtinId="33" hidden="1" customBuiltin="1"/>
    <cellStyle name="Accent2" xfId="106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7680" builtinId="33" hidden="1" customBuiltin="1"/>
    <cellStyle name="Accent2" xfId="5811" builtinId="33" hidden="1" customBuiltin="1"/>
    <cellStyle name="Accent2" xfId="8270" builtinId="33" hidden="1" customBuiltin="1"/>
    <cellStyle name="Accent2" xfId="8243" builtinId="33" hidden="1" customBuiltin="1"/>
    <cellStyle name="Accent2" xfId="5407" builtinId="33" hidden="1" customBuiltin="1"/>
    <cellStyle name="Accent2" xfId="6256" builtinId="33" hidden="1" customBuiltin="1"/>
    <cellStyle name="Accent2" xfId="5493"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21"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1311" builtinId="33" hidden="1" customBuiltin="1"/>
    <cellStyle name="Accent2" xfId="10998" builtinId="33" hidden="1" customBuiltin="1"/>
    <cellStyle name="Accent2" xfId="10983"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894" builtinId="33" hidden="1" customBuiltin="1"/>
    <cellStyle name="Accent2" xfId="11713" builtinId="33" hidden="1" customBuiltin="1"/>
    <cellStyle name="Accent2" xfId="11743" builtinId="33" hidden="1" customBuiltin="1"/>
    <cellStyle name="Accent2" xfId="11913" builtinId="33" hidden="1" customBuiltin="1"/>
    <cellStyle name="Accent2" xfId="11939" builtinId="33" hidden="1" customBuiltin="1"/>
    <cellStyle name="Accent2" xfId="11968" builtinId="33" hidden="1" customBuiltin="1"/>
    <cellStyle name="Accent2" xfId="11997" builtinId="33" hidden="1" customBuiltin="1"/>
    <cellStyle name="Accent2" xfId="12024" builtinId="33" hidden="1" customBuiltin="1"/>
    <cellStyle name="Accent2" xfId="5435" builtinId="33" hidden="1" customBuiltin="1"/>
    <cellStyle name="Accent2" xfId="10926" builtinId="33" hidden="1" customBuiltin="1"/>
    <cellStyle name="Accent2" xfId="5909" builtinId="33" hidden="1" customBuiltin="1"/>
    <cellStyle name="Accent2" xfId="10033" builtinId="33" hidden="1" customBuiltin="1"/>
    <cellStyle name="Accent2" xfId="10928" builtinId="33" hidden="1" customBuiltin="1"/>
    <cellStyle name="Accent2" xfId="8654" builtinId="33" hidden="1" customBuiltin="1"/>
    <cellStyle name="Accent2" xfId="12175"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776"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39" builtinId="33" hidden="1" customBuiltin="1"/>
    <cellStyle name="Accent2" xfId="12968" builtinId="33" hidden="1" customBuiltin="1"/>
    <cellStyle name="Accent2" xfId="12995"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7538"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9243" builtinId="33" hidden="1" customBuiltin="1"/>
    <cellStyle name="Accent2" xfId="13142" builtinId="33" hidden="1" customBuiltin="1"/>
    <cellStyle name="Accent2" xfId="13180" builtinId="33" hidden="1" customBuiltin="1"/>
    <cellStyle name="Accent2" xfId="13216" builtinId="33" hidden="1" customBuiltin="1"/>
    <cellStyle name="Accent2" xfId="13251" builtinId="33" hidden="1" customBuiltin="1"/>
    <cellStyle name="Accent2" xfId="11329" builtinId="33" hidden="1" customBuiltin="1"/>
    <cellStyle name="Accent2" xfId="13314" builtinId="33" hidden="1" customBuiltin="1"/>
    <cellStyle name="Accent2" xfId="13347" builtinId="33" hidden="1" customBuiltin="1"/>
    <cellStyle name="Accent2" xfId="13382" builtinId="33" hidden="1" customBuiltin="1"/>
    <cellStyle name="Accent2" xfId="13415" builtinId="33" hidden="1" customBuiltin="1"/>
    <cellStyle name="Accent2" xfId="13445" builtinId="33" hidden="1" customBuiltin="1"/>
    <cellStyle name="Accent2" xfId="13162"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61"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946"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080"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43"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491" builtinId="33" hidden="1" customBuiltin="1"/>
    <cellStyle name="Accent2" xfId="15528" builtinId="33" hidden="1" customBuiltin="1"/>
    <cellStyle name="Accent2" xfId="1555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6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507"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5902"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6166" builtinId="33" hidden="1" customBuiltin="1"/>
    <cellStyle name="Accent2" xfId="15898" builtinId="33" hidden="1" customBuiltin="1"/>
    <cellStyle name="Accent2" xfId="15889" builtinId="33" hidden="1" customBuiltin="1"/>
    <cellStyle name="Accent2" xfId="16186" builtinId="33" hidden="1" customBuiltin="1"/>
    <cellStyle name="Accent2" xfId="16215" builtinId="33" hidden="1" customBuiltin="1"/>
    <cellStyle name="Accent2" xfId="16239" builtinId="33" hidden="1" customBuiltin="1"/>
    <cellStyle name="Accent2" xfId="16265" builtinId="33" hidden="1" customBuiltin="1"/>
    <cellStyle name="Accent2" xfId="16046"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429" builtinId="33" hidden="1" customBuiltin="1"/>
    <cellStyle name="Accent2" xfId="16200" builtinId="33" hidden="1" customBuiltin="1"/>
    <cellStyle name="Accent2" xfId="16288" builtinId="33" hidden="1" customBuiltin="1"/>
    <cellStyle name="Accent2" xfId="16446" builtinId="33" hidden="1" customBuiltin="1"/>
    <cellStyle name="Accent2" xfId="16471" builtinId="33" hidden="1" customBuiltin="1"/>
    <cellStyle name="Accent2" xfId="16492" builtinId="33" hidden="1" customBuiltin="1"/>
    <cellStyle name="Accent2" xfId="16515" builtinId="33" hidden="1" customBuiltin="1"/>
    <cellStyle name="Accent2" xfId="16545" builtinId="33" hidden="1" customBuiltin="1"/>
    <cellStyle name="Accent2" xfId="16581" builtinId="33" hidden="1" customBuiltin="1"/>
    <cellStyle name="Accent2" xfId="16611" builtinId="33" hidden="1" customBuiltin="1"/>
    <cellStyle name="Accent2" xfId="16644" builtinId="33" hidden="1" customBuiltin="1"/>
    <cellStyle name="Accent2" xfId="16674" builtinId="33" hidden="1" customBuiltin="1"/>
    <cellStyle name="Accent2" xfId="16701" builtinId="33" hidden="1" customBuiltin="1"/>
    <cellStyle name="Accent2" xfId="16528" builtinId="33" hidden="1" customBuiltin="1"/>
    <cellStyle name="Accent2" xfId="16558" builtinId="33" hidden="1" customBuiltin="1"/>
    <cellStyle name="Accent2" xfId="16719"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4330"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116" builtinId="33" hidden="1" customBuiltin="1"/>
    <cellStyle name="Accent2" xfId="14077" builtinId="33" hidden="1" customBuiltin="1"/>
    <cellStyle name="Accent2" xfId="14075"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5079"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4609"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159" builtinId="33" hidden="1" customBuiltin="1"/>
    <cellStyle name="Accent2" xfId="17323" builtinId="33" hidden="1" customBuiltin="1"/>
    <cellStyle name="Accent2" xfId="17356"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33"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72"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53"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8030" builtinId="33" hidden="1" customBuiltin="1"/>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24"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18469" builtinId="33" hidden="1" customBuiltin="1"/>
    <cellStyle name="Accent2" xfId="18500" builtinId="33" hidden="1" customBuiltin="1"/>
    <cellStyle name="Accent2" xfId="18532" builtinId="33" hidden="1" customBuiltin="1"/>
    <cellStyle name="Accent2" xfId="18260"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8411" builtinId="33" hidden="1" customBuiltin="1"/>
    <cellStyle name="Accent2" xfId="18679" builtinId="33" hidden="1" customBuiltin="1"/>
    <cellStyle name="Accent2" xfId="18711" builtinId="33" hidden="1" customBuiltin="1"/>
    <cellStyle name="Accent2" xfId="18743" builtinId="33" hidden="1" customBuiltin="1"/>
    <cellStyle name="Accent2" xfId="18773" builtinId="33" hidden="1" customBuiltin="1"/>
    <cellStyle name="Accent2" xfId="18801" builtinId="33" hidden="1" customBuiltin="1"/>
    <cellStyle name="Accent2" xfId="18564" builtinId="33" hidden="1" customBuiltin="1"/>
    <cellStyle name="Accent2" xfId="1865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4594"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4286" builtinId="33" hidden="1" customBuiltin="1"/>
    <cellStyle name="Accent2" xfId="17737" builtinId="33" hidden="1" customBuiltin="1"/>
    <cellStyle name="Accent2" xfId="14157" builtinId="33" hidden="1" customBuiltin="1"/>
    <cellStyle name="Accent2" xfId="16862" builtinId="33" hidden="1" customBuiltin="1"/>
    <cellStyle name="Accent2" xfId="13972" builtinId="33" hidden="1" customBuiltin="1"/>
    <cellStyle name="Accent2" xfId="17773" builtinId="33" hidden="1" customBuiltin="1"/>
    <cellStyle name="Accent2" xfId="16797"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69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19677" builtinId="33" hidden="1" customBuiltin="1"/>
    <cellStyle name="Accent2" xfId="19709" builtinId="33" hidden="1" customBuiltin="1"/>
    <cellStyle name="Accent2" xfId="19891" builtinId="33" hidden="1" customBuiltin="1"/>
    <cellStyle name="Accent2" xfId="19926" builtinId="33" hidden="1" customBuiltin="1"/>
    <cellStyle name="Accent2" xfId="19962" builtinId="33" hidden="1" customBuiltin="1"/>
    <cellStyle name="Accent2" xfId="19996" builtinId="33" hidden="1" customBuiltin="1"/>
    <cellStyle name="Accent2" xfId="20033" builtinId="33" hidden="1" customBuiltin="1"/>
    <cellStyle name="Accent2" xfId="20142"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097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48" builtinId="33" hidden="1" customBuiltin="1"/>
    <cellStyle name="Accent2" xfId="21073" builtinId="33" hidden="1" customBuiltin="1"/>
    <cellStyle name="Accent2" xfId="21096"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533" builtinId="33" hidden="1" customBuiltin="1"/>
    <cellStyle name="Accent2" xfId="21671" builtinId="33" hidden="1" customBuiltin="1"/>
    <cellStyle name="Accent2" xfId="21703" builtinId="33" hidden="1" customBuiltin="1"/>
    <cellStyle name="Accent2" xfId="21738" builtinId="33" hidden="1" customBuiltin="1"/>
    <cellStyle name="Accent2" xfId="21769" builtinId="33" hidden="1" customBuiltin="1"/>
    <cellStyle name="Accent2" xfId="21800" builtinId="33" hidden="1" customBuiltin="1"/>
    <cellStyle name="Accent2" xfId="21529" builtinId="33" hidden="1" customBuiltin="1"/>
    <cellStyle name="Accent2" xfId="21520" builtinId="33" hidden="1" customBuiltin="1"/>
    <cellStyle name="Accent2" xfId="21819" builtinId="33" hidden="1" customBuiltin="1"/>
    <cellStyle name="Accent2" xfId="21846" builtinId="33" hidden="1" customBuiltin="1"/>
    <cellStyle name="Accent2" xfId="21870" builtinId="33" hidden="1" customBuiltin="1"/>
    <cellStyle name="Accent2" xfId="21894"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56"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10851"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21015"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51" builtinId="33" hidden="1" customBuiltin="1"/>
    <cellStyle name="Accent2" xfId="22781" builtinId="33" hidden="1" customBuiltin="1"/>
    <cellStyle name="Accent2" xfId="22496" builtinId="33" hidden="1" customBuiltin="1"/>
    <cellStyle name="Accent2" xfId="22620"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25" builtinId="33" hidden="1" customBuiltin="1"/>
    <cellStyle name="Accent2" xfId="23060" builtinId="33" hidden="1" customBuiltin="1"/>
    <cellStyle name="Accent2" xfId="23093" builtinId="33" hidden="1" customBuiltin="1"/>
    <cellStyle name="Accent2" xfId="23123" builtinId="33" hidden="1" customBuiltin="1"/>
    <cellStyle name="Accent2" xfId="22930" builtinId="33" hidden="1" customBuiltin="1"/>
    <cellStyle name="Accent2" xfId="22962" builtinId="33" hidden="1" customBuiltin="1"/>
    <cellStyle name="Accent2" xfId="23144" builtinId="33" hidden="1" customBuiltin="1"/>
    <cellStyle name="Accent2" xfId="23179"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645"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4029"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051"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486"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489"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4776"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980"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18" builtinId="33" hidden="1" customBuiltin="1"/>
    <cellStyle name="Accent2" xfId="25148" builtinId="33" hidden="1" customBuiltin="1"/>
    <cellStyle name="Accent2" xfId="25180" builtinId="33" hidden="1" customBuiltin="1"/>
    <cellStyle name="Accent2" xfId="25209"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00"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5451" builtinId="33" hidden="1" customBuiltin="1"/>
    <cellStyle name="Accent2" xfId="25480" builtinId="33" hidden="1" customBuiltin="1"/>
    <cellStyle name="Accent2" xfId="25507" builtinId="33" hidden="1" customBuiltin="1"/>
    <cellStyle name="Accent2" xfId="25338" builtinId="33" hidden="1" customBuiltin="1"/>
    <cellStyle name="Accent2" xfId="25365" builtinId="33" hidden="1" customBuiltin="1"/>
    <cellStyle name="Accent2" xfId="25525" builtinId="33" hidden="1" customBuiltin="1"/>
    <cellStyle name="Accent2" xfId="25549"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3901" builtinId="33" hidden="1" customBuiltin="1"/>
    <cellStyle name="Accent2" xfId="20124" builtinId="33" hidden="1" customBuiltin="1"/>
    <cellStyle name="Accent2" xfId="6317" builtinId="33" hidden="1" customBuiltin="1"/>
    <cellStyle name="Accent2" xfId="23725" builtinId="33" hidden="1" customBuiltin="1"/>
    <cellStyle name="Accent2" xfId="5347" builtinId="33" hidden="1" customBuiltin="1"/>
    <cellStyle name="Accent2" xfId="23504" builtinId="33" hidden="1" customBuiltin="1"/>
    <cellStyle name="Accent2" xfId="24203" builtinId="33" hidden="1" customBuiltin="1"/>
    <cellStyle name="Accent2" xfId="14182" builtinId="33" hidden="1" customBuiltin="1"/>
    <cellStyle name="Accent2" xfId="18611" builtinId="33" hidden="1" customBuiltin="1"/>
    <cellStyle name="Accent2" xfId="20122" builtinId="33" hidden="1" customBuiltin="1"/>
    <cellStyle name="Accent2" xfId="24237" builtinId="33" hidden="1" customBuiltin="1"/>
    <cellStyle name="Accent2" xfId="23304" builtinId="33" hidden="1" customBuiltin="1"/>
    <cellStyle name="Accent2" xfId="4464" builtinId="33" hidden="1" customBuiltin="1"/>
    <cellStyle name="Accent2" xfId="17478" builtinId="33" hidden="1" customBuiltin="1"/>
    <cellStyle name="Accent2" xfId="14005" builtinId="33" hidden="1" customBuiltin="1"/>
    <cellStyle name="Accent2" xfId="5746" builtinId="33" hidden="1" customBuiltin="1"/>
    <cellStyle name="Accent2" xfId="23312"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17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281"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12" builtinId="33" hidden="1" customBuiltin="1"/>
    <cellStyle name="Accent2" xfId="26434" builtinId="33" hidden="1" customBuiltin="1"/>
    <cellStyle name="Accent2" xfId="26456"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897" builtinId="33" hidden="1" customBuiltin="1"/>
    <cellStyle name="Accent2" xfId="26928" builtinId="33" hidden="1" customBuiltin="1"/>
    <cellStyle name="Accent2" xfId="26660" builtinId="33" hidden="1" customBuiltin="1"/>
    <cellStyle name="Accent2" xfId="26650" builtinId="33" hidden="1" customBuiltin="1"/>
    <cellStyle name="Accent2" xfId="26946" builtinId="33" hidden="1" customBuiltin="1"/>
    <cellStyle name="Accent2" xfId="26971" builtinId="33" hidden="1" customBuiltin="1"/>
    <cellStyle name="Accent2" xfId="26993" builtinId="33" hidden="1" customBuiltin="1"/>
    <cellStyle name="Accent2" xfId="27014" builtinId="33" hidden="1" customBuiltin="1"/>
    <cellStyle name="Accent2" xfId="26810" builtinId="33" hidden="1" customBuiltin="1"/>
    <cellStyle name="Accent2" xfId="27057" builtinId="33" hidden="1" customBuiltin="1"/>
    <cellStyle name="Accent2" xfId="27086" builtinId="33" hidden="1" customBuiltin="1"/>
    <cellStyle name="Accent2" xfId="27118" builtinId="33" hidden="1" customBuiltin="1"/>
    <cellStyle name="Accent2" xfId="27147" builtinId="33" hidden="1" customBuiltin="1"/>
    <cellStyle name="Accent2" xfId="27174" builtinId="33" hidden="1" customBuiltin="1"/>
    <cellStyle name="Accent2" xfId="26956" builtinId="33" hidden="1" customBuiltin="1"/>
    <cellStyle name="Accent2" xfId="270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266" builtinId="33" hidden="1" customBuiltin="1"/>
    <cellStyle name="Accent2" xfId="27294" builtinId="33" hidden="1" customBuiltin="1"/>
    <cellStyle name="Accent2" xfId="27450"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33" builtinId="33" hidden="1" customBuiltin="1"/>
    <cellStyle name="Accent2" xfId="27654" builtinId="33" hidden="1" customBuiltin="1"/>
    <cellStyle name="Accent2" xfId="27675" builtinId="33" hidden="1" customBuiltin="1"/>
    <cellStyle name="Accent2" xfId="27573"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8020" builtinId="33" hidden="1" customBuiltin="1"/>
    <cellStyle name="Accent2" xfId="28048" builtinId="33" hidden="1" customBuiltin="1"/>
    <cellStyle name="Accent2" xfId="28075"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28134" builtinId="33" hidden="1" customBuiltin="1"/>
    <cellStyle name="Accent2" xfId="2815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47"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3" xfId="28" builtinId="37" hidden="1" customBuiltin="1"/>
    <cellStyle name="Accent3" xfId="76" builtinId="37" hidden="1" customBuiltin="1"/>
    <cellStyle name="Accent3" xfId="111" builtinId="37" hidden="1" customBuiltin="1"/>
    <cellStyle name="Accent3" xfId="154"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338" builtinId="37" hidden="1" customBuiltin="1"/>
    <cellStyle name="Accent3" xfId="373"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601" builtinId="37" hidden="1" customBuiltin="1"/>
    <cellStyle name="Accent3" xfId="400"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792"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891" builtinId="37" hidden="1" customBuiltin="1"/>
    <cellStyle name="Accent3" xfId="926"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088" builtinId="37" hidden="1" customBuiltin="1"/>
    <cellStyle name="Accent3" xfId="1119"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623"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29"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2216"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31"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02" builtinId="37" hidden="1" customBuiltin="1"/>
    <cellStyle name="Accent3" xfId="2798" builtinId="37" hidden="1" customBuiltin="1"/>
    <cellStyle name="Accent3" xfId="2820" builtinId="37" hidden="1" customBuiltin="1"/>
    <cellStyle name="Accent3" xfId="2842"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1937"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23" builtinId="37" hidden="1" customBuiltin="1"/>
    <cellStyle name="Accent3" xfId="3344" builtinId="37" hidden="1" customBuiltin="1"/>
    <cellStyle name="Accent3" xfId="3365" builtinId="37" hidden="1" customBuiltin="1"/>
    <cellStyle name="Accent3" xfId="337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443" builtinId="37" hidden="1" customBuiltin="1"/>
    <cellStyle name="Accent3" xfId="3538" builtinId="37" hidden="1" customBuiltin="1"/>
    <cellStyle name="Accent3" xfId="3560" builtinId="37" hidden="1" customBuiltin="1"/>
    <cellStyle name="Accent3" xfId="3581" builtinId="37" hidden="1" customBuiltin="1"/>
    <cellStyle name="Accent3" xfId="3602" builtinId="37" hidden="1" customBuiltin="1"/>
    <cellStyle name="Accent3" xfId="3630"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16" builtinId="37" hidden="1" customBuiltin="1"/>
    <cellStyle name="Accent3" xfId="3837" builtinId="37" hidden="1" customBuiltin="1"/>
    <cellStyle name="Accent3" xfId="3858" builtinId="37" hidden="1" customBuiltin="1"/>
    <cellStyle name="Accent3" xfId="3879"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40"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12" builtinId="37" hidden="1" customBuiltin="1"/>
    <cellStyle name="Accent3" xfId="6947" builtinId="37" hidden="1" customBuiltin="1"/>
    <cellStyle name="Accent3" xfId="6979" builtinId="37" hidden="1" customBuiltin="1"/>
    <cellStyle name="Accent3" xfId="7010"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37"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49" builtinId="37" hidden="1" customBuiltin="1"/>
    <cellStyle name="Accent3" xfId="7483" builtinId="37" hidden="1" customBuiltin="1"/>
    <cellStyle name="Accent3" xfId="7528" builtinId="37" hidden="1" customBuiltin="1"/>
    <cellStyle name="Accent3" xfId="7980" builtinId="37" hidden="1" customBuiltin="1"/>
    <cellStyle name="Accent3" xfId="8001" builtinId="37" hidden="1" customBuiltin="1"/>
    <cellStyle name="Accent3" xfId="8024"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16"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29"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275"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38"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78"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779" builtinId="37" hidden="1" customBuiltin="1"/>
    <cellStyle name="Accent3" xfId="9840" builtinId="37" hidden="1" customBuiltin="1"/>
    <cellStyle name="Accent3" xfId="9947" builtinId="37" hidden="1" customBuiltin="1"/>
    <cellStyle name="Accent3" xfId="9976" builtinId="37" hidden="1" customBuiltin="1"/>
    <cellStyle name="Accent3" xfId="10001" builtinId="37" hidden="1" customBuiltin="1"/>
    <cellStyle name="Accent3" xfId="10024" builtinId="37" hidden="1" customBuiltin="1"/>
    <cellStyle name="Accent3" xfId="10035" builtinId="37" hidden="1" customBuiltin="1"/>
    <cellStyle name="Accent3" xfId="10070"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10050" builtinId="37" hidden="1" customBuiltin="1"/>
    <cellStyle name="Accent3" xfId="10106" builtinId="37" hidden="1" customBuiltin="1"/>
    <cellStyle name="Accent3" xfId="10205" builtinId="37" hidden="1" customBuiltin="1"/>
    <cellStyle name="Accent3" xfId="10231" builtinId="37" hidden="1" customBuiltin="1"/>
    <cellStyle name="Accent3" xfId="10255" builtinId="37" hidden="1" customBuiltin="1"/>
    <cellStyle name="Accent3" xfId="10279" builtinId="37" hidden="1" customBuiltin="1"/>
    <cellStyle name="Accent3" xfId="10310" builtinId="37" hidden="1" customBuiltin="1"/>
    <cellStyle name="Accent3" xfId="10348" builtinId="37" hidden="1" customBuiltin="1"/>
    <cellStyle name="Accent3" xfId="1037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11"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5542"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5208"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8282"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4160"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6399"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13" builtinId="37" hidden="1" customBuiltin="1"/>
    <cellStyle name="Accent3" xfId="11247" builtinId="37" hidden="1" customBuiltin="1"/>
    <cellStyle name="Accent3" xfId="11283" builtinId="37" hidden="1" customBuiltin="1"/>
    <cellStyle name="Accent3" xfId="11314"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35"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01" builtinId="37" hidden="1" customBuiltin="1"/>
    <cellStyle name="Accent3" xfId="11733" builtinId="37" hidden="1" customBuiltin="1"/>
    <cellStyle name="Accent3" xfId="11776" builtinId="37" hidden="1" customBuiltin="1"/>
    <cellStyle name="Accent3" xfId="11807" builtinId="37" hidden="1" customBuiltin="1"/>
    <cellStyle name="Accent3" xfId="11839" builtinId="37" hidden="1" customBuiltin="1"/>
    <cellStyle name="Accent3" xfId="11869"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198"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54"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587"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859" builtinId="37" hidden="1" customBuiltin="1"/>
    <cellStyle name="Accent3" xfId="12917" builtinId="37" hidden="1" customBuiltin="1"/>
    <cellStyle name="Accent3" xfId="13017" builtinId="37" hidden="1" customBuiltin="1"/>
    <cellStyle name="Accent3" xfId="13044" builtinId="37" hidden="1" customBuiltin="1"/>
    <cellStyle name="Accent3" xfId="13070"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551" builtinId="37" hidden="1" customBuiltin="1"/>
    <cellStyle name="Accent3" xfId="5350" builtinId="37" hidden="1" customBuiltin="1"/>
    <cellStyle name="Accent3" xfId="7861" builtinId="37" hidden="1" customBuiltin="1"/>
    <cellStyle name="Accent3" xfId="10709" builtinId="37" hidden="1" customBuiltin="1"/>
    <cellStyle name="Accent3" xfId="12538" builtinId="37" hidden="1" customBuiltin="1"/>
    <cellStyle name="Accent3" xfId="12821" builtinId="37" hidden="1" customBuiltin="1"/>
    <cellStyle name="Accent3" xfId="4941" builtinId="37" hidden="1" customBuiltin="1"/>
    <cellStyle name="Accent3" xfId="4184"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294"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60"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12"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448"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5115" builtinId="37" hidden="1" customBuiltin="1"/>
    <cellStyle name="Accent3" xfId="14964" builtinId="37" hidden="1" customBuiltin="1"/>
    <cellStyle name="Accent3" xfId="15025" builtinId="37" hidden="1" customBuiltin="1"/>
    <cellStyle name="Accent3" xfId="15133" builtinId="37" hidden="1" customBuiltin="1"/>
    <cellStyle name="Accent3" xfId="15161" builtinId="37" hidden="1" customBuiltin="1"/>
    <cellStyle name="Accent3" xfId="15184" builtinId="37" hidden="1" customBuiltin="1"/>
    <cellStyle name="Accent3" xfId="15208"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5290" builtinId="37" hidden="1" customBuiltin="1"/>
    <cellStyle name="Accent3" xfId="15390" builtinId="37" hidden="1" customBuiltin="1"/>
    <cellStyle name="Accent3" xfId="15414" builtinId="37" hidden="1" customBuiltin="1"/>
    <cellStyle name="Accent3" xfId="15439" builtinId="37" hidden="1" customBuiltin="1"/>
    <cellStyle name="Accent3" xfId="15464"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15"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4709" builtinId="37" hidden="1" customBuiltin="1"/>
    <cellStyle name="Accent3" xfId="15920"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188"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631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295" builtinId="37" hidden="1" customBuiltin="1"/>
    <cellStyle name="Accent3" xfId="16351"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49" builtinId="37" hidden="1" customBuiltin="1"/>
    <cellStyle name="Accent3" xfId="16585" builtinId="37" hidden="1" customBuiltin="1"/>
    <cellStyle name="Accent3" xfId="16615" builtinId="37" hidden="1" customBuiltin="1"/>
    <cellStyle name="Accent3" xfId="16647" builtinId="37" hidden="1" customBuiltin="1"/>
    <cellStyle name="Accent3" xfId="16676" builtinId="37" hidden="1" customBuiltin="1"/>
    <cellStyle name="Accent3" xfId="16704" builtinId="37" hidden="1" customBuiltin="1"/>
    <cellStyle name="Accent3" xfId="16565" builtinId="37" hidden="1" customBuiltin="1"/>
    <cellStyle name="Accent3" xfId="16622"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6838" builtinId="37" hidden="1" customBuiltin="1"/>
    <cellStyle name="Accent3" xfId="14290"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4613" builtinId="37" hidden="1" customBuiltin="1"/>
    <cellStyle name="Accent3" xfId="14645" builtinId="37" hidden="1" customBuiltin="1"/>
    <cellStyle name="Accent3" xfId="16883" builtinId="37" hidden="1" customBuiltin="1"/>
    <cellStyle name="Accent3" xfId="16857" builtinId="37" hidden="1" customBuiltin="1"/>
    <cellStyle name="Accent3" xfId="5543"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6311"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180"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27"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41"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02"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56"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17061" builtinId="37" hidden="1" customBuiltin="1"/>
    <cellStyle name="Accent3" xfId="6323" builtinId="37" hidden="1" customBuiltin="1"/>
    <cellStyle name="Accent3" xfId="17072" builtinId="37" hidden="1" customBuiltin="1"/>
    <cellStyle name="Accent3" xfId="17051"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245" builtinId="37" hidden="1" customBuiltin="1"/>
    <cellStyle name="Accent3" xfId="18406" builtinId="37" hidden="1" customBuiltin="1"/>
    <cellStyle name="Accent3" xfId="18438" builtinId="37" hidden="1" customBuiltin="1"/>
    <cellStyle name="Accent3" xfId="18472" builtinId="37" hidden="1" customBuiltin="1"/>
    <cellStyle name="Accent3" xfId="18503" builtinId="37" hidden="1" customBuiltin="1"/>
    <cellStyle name="Accent3" xfId="18535"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35" builtinId="37" hidden="1" customBuiltin="1"/>
    <cellStyle name="Accent3" xfId="18646" builtinId="37" hidden="1" customBuiltin="1"/>
    <cellStyle name="Accent3" xfId="18683" builtinId="37" hidden="1" customBuiltin="1"/>
    <cellStyle name="Accent3" xfId="18715" builtinId="37" hidden="1" customBuiltin="1"/>
    <cellStyle name="Accent3" xfId="18746"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003"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6919" builtinId="37" hidden="1" customBuiltin="1"/>
    <cellStyle name="Accent3" xfId="18636" builtinId="37" hidden="1" customBuiltin="1"/>
    <cellStyle name="Accent3" xfId="18909" builtinId="37" hidden="1" customBuiltin="1"/>
    <cellStyle name="Accent3" xfId="5743" builtinId="37" hidden="1" customBuiltin="1"/>
    <cellStyle name="Accent3" xfId="5416" builtinId="37" hidden="1" customBuiltin="1"/>
    <cellStyle name="Accent3" xfId="17299"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531" builtinId="37" hidden="1" customBuiltin="1"/>
    <cellStyle name="Accent3" xfId="19377" builtinId="37" hidden="1" customBuiltin="1"/>
    <cellStyle name="Accent3" xfId="19441" builtinId="37" hidden="1" customBuiltin="1"/>
    <cellStyle name="Accent3" xfId="19553" builtinId="37" hidden="1" customBuiltin="1"/>
    <cellStyle name="Accent3" xfId="19588"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10"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30"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08"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40"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867"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5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24" builtinId="37" hidden="1" customBuiltin="1"/>
    <cellStyle name="Accent3" xfId="20356" builtinId="37" hidden="1" customBuiltin="1"/>
    <cellStyle name="Accent3" xfId="20336" builtinId="37" hidden="1" customBuiltin="1"/>
    <cellStyle name="Accent3" xfId="20363" builtinId="37" hidden="1" customBuiltin="1"/>
    <cellStyle name="Accent3" xfId="21551"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772" builtinId="37" hidden="1" customBuiltin="1"/>
    <cellStyle name="Accent3" xfId="21803" builtinId="37" hidden="1" customBuiltin="1"/>
    <cellStyle name="Accent3" xfId="21655" builtinId="37" hidden="1" customBuiltin="1"/>
    <cellStyle name="Accent3" xfId="21715" builtinId="37" hidden="1" customBuiltin="1"/>
    <cellStyle name="Accent3" xfId="21822"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1982"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283" builtinId="37" hidden="1" customBuiltin="1"/>
    <cellStyle name="Accent3" xfId="22313"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748"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20116"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591" builtinId="37" hidden="1" customBuiltin="1"/>
    <cellStyle name="Accent3" xfId="22609" builtinId="37" hidden="1" customBuiltin="1"/>
    <cellStyle name="Accent3" xfId="22654" builtinId="37" hidden="1" customBuiltin="1"/>
    <cellStyle name="Accent3" xfId="22687"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63"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18" builtinId="37" hidden="1" customBuiltin="1"/>
    <cellStyle name="Accent3" xfId="23439" builtinId="37" hidden="1" customBuiltin="1"/>
    <cellStyle name="Accent3" xfId="23470" builtinId="37" hidden="1" customBuiltin="1"/>
    <cellStyle name="Accent3" xfId="23666"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06"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42" builtinId="37" hidden="1" customBuiltin="1"/>
    <cellStyle name="Accent3" xfId="24079" builtinId="37" hidden="1" customBuiltin="1"/>
    <cellStyle name="Accent3" xfId="24109" builtinId="37" hidden="1" customBuiltin="1"/>
    <cellStyle name="Accent3" xfId="24140" builtinId="37" hidden="1" customBuiltin="1"/>
    <cellStyle name="Accent3" xfId="24169" builtinId="37" hidden="1" customBuiltin="1"/>
    <cellStyle name="Accent3" xfId="24197"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14"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799"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22"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76"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393"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429" builtinId="37" hidden="1" customBuiltin="1"/>
    <cellStyle name="Accent3" xfId="25528" builtinId="37" hidden="1" customBuiltin="1"/>
    <cellStyle name="Accent3" xfId="25552" builtinId="37" hidden="1" customBuiltin="1"/>
    <cellStyle name="Accent3" xfId="25575" builtinId="37" hidden="1" customBuiltin="1"/>
    <cellStyle name="Accent3" xfId="25598" builtinId="37" hidden="1" customBuiltin="1"/>
    <cellStyle name="Accent3" xfId="25619" builtinId="37" hidden="1" customBuiltin="1"/>
    <cellStyle name="Accent3" xfId="17755" builtinId="37" hidden="1" customBuiltin="1"/>
    <cellStyle name="Accent3" xfId="169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11627"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950"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13" builtinId="37" hidden="1" customBuiltin="1"/>
    <cellStyle name="Accent3" xfId="26150" builtinId="37" hidden="1" customBuiltin="1"/>
    <cellStyle name="Accent3" xfId="26180" builtinId="37" hidden="1" customBuiltin="1"/>
    <cellStyle name="Accent3" xfId="26211"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49"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06" builtinId="37" hidden="1" customBuiltin="1"/>
    <cellStyle name="Accent3" xfId="26836" builtinId="37" hidden="1" customBuiltin="1"/>
    <cellStyle name="Accent3" xfId="26870" builtinId="37" hidden="1" customBuiltin="1"/>
    <cellStyle name="Accent3" xfId="2690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16" builtinId="37" hidden="1" customBuiltin="1"/>
    <cellStyle name="Accent3" xfId="27025" builtinId="37" hidden="1" customBuiltin="1"/>
    <cellStyle name="Accent3" xfId="27061" builtinId="37" hidden="1" customBuiltin="1"/>
    <cellStyle name="Accent3" xfId="27090" builtinId="37" hidden="1" customBuiltin="1"/>
    <cellStyle name="Accent3" xfId="27121" builtinId="37" hidden="1" customBuiltin="1"/>
    <cellStyle name="Accent3" xfId="27149" builtinId="37" hidden="1" customBuiltin="1"/>
    <cellStyle name="Accent3" xfId="27177"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7538" builtinId="37" hidden="1" customBuiltin="1"/>
    <cellStyle name="Accent3" xfId="26584"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776"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785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63" builtinId="37" hidden="1" customBuiltin="1"/>
    <cellStyle name="Accent3" xfId="27992"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7998" builtinId="37" hidden="1" customBuiltin="1"/>
    <cellStyle name="Accent3" xfId="28093" builtinId="37" hidden="1" customBuiltin="1"/>
    <cellStyle name="Accent3" xfId="28115" builtinId="37" hidden="1" customBuiltin="1"/>
    <cellStyle name="Accent3" xfId="28136"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28279"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349" builtinId="37" hidden="1" customBuiltin="1"/>
    <cellStyle name="Accent3" xfId="28371" builtinId="37" hidden="1" customBuiltin="1"/>
    <cellStyle name="Accent3" xfId="28392" builtinId="37" hidden="1" customBuiltin="1"/>
    <cellStyle name="Accent3" xfId="28413" builtinId="37" hidden="1" customBuiltin="1"/>
    <cellStyle name="Accent3" xfId="28434" builtinId="37" hidden="1" customBuiltin="1"/>
    <cellStyle name="Accent4" xfId="32" builtinId="41" hidden="1" customBuiltin="1"/>
    <cellStyle name="Accent4" xfId="80" builtinId="41" hidden="1" customBuiltin="1"/>
    <cellStyle name="Accent4" xfId="115" builtinId="41" hidden="1" customBuiltin="1"/>
    <cellStyle name="Accent4" xfId="158"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377" builtinId="41" hidden="1" customBuiltin="1"/>
    <cellStyle name="Accent4" xfId="465" builtinId="41" hidden="1" customBuiltin="1"/>
    <cellStyle name="Accent4" xfId="499" builtinId="41" hidden="1" customBuiltin="1"/>
    <cellStyle name="Accent4" xfId="535" builtinId="41" hidden="1" customBuiltin="1"/>
    <cellStyle name="Accent4" xfId="571" builtinId="41" hidden="1" customBuiltin="1"/>
    <cellStyle name="Accent4" xfId="605" builtinId="41" hidden="1" customBuiltin="1"/>
    <cellStyle name="Accent4" xfId="418" builtinId="41" hidden="1" customBuiltin="1"/>
    <cellStyle name="Accent4" xfId="656" builtinId="41" hidden="1" customBuiltin="1"/>
    <cellStyle name="Accent4" xfId="690"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1122" builtinId="41" hidden="1" customBuiltin="1"/>
    <cellStyle name="Accent4" xfId="966" builtinId="41" hidden="1" customBuiltin="1"/>
    <cellStyle name="Accent4" xfId="1092" builtinId="41" hidden="1" customBuiltin="1"/>
    <cellStyle name="Accent4" xfId="1145" builtinId="41" hidden="1" customBuiltin="1"/>
    <cellStyle name="Accent4" xfId="1180" builtinId="41" hidden="1" customBuiltin="1"/>
    <cellStyle name="Accent4" xfId="1216" builtinId="41" hidden="1" customBuiltin="1"/>
    <cellStyle name="Accent4" xfId="1250"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41"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97" builtinId="41" hidden="1" customBuiltin="1"/>
    <cellStyle name="Accent4" xfId="2118" builtinId="41" hidden="1" customBuiltin="1"/>
    <cellStyle name="Accent4" xfId="2001" builtinId="41" hidden="1" customBuiltin="1"/>
    <cellStyle name="Accent4" xfId="2154"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2321" builtinId="41" hidden="1" customBuiltin="1"/>
    <cellStyle name="Accent4" xfId="2343" builtinId="41" hidden="1" customBuiltin="1"/>
    <cellStyle name="Accent4" xfId="2364"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758"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1936" builtinId="41" hidden="1" customBuiltin="1"/>
    <cellStyle name="Accent4" xfId="3038" builtinId="41" hidden="1" customBuiltin="1"/>
    <cellStyle name="Accent4" xfId="3059"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525"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27" builtinId="41" hidden="1" customBuiltin="1"/>
    <cellStyle name="Accent4" xfId="3753" builtinId="41" hidden="1" customBuiltin="1"/>
    <cellStyle name="Accent4" xfId="3781" builtinId="41" hidden="1" customBuiltin="1"/>
    <cellStyle name="Accent4" xfId="3645" builtinId="41" hidden="1" customBuiltin="1"/>
    <cellStyle name="Accent4" xfId="3754" builtinId="41" hidden="1" customBuiltin="1"/>
    <cellStyle name="Accent4" xfId="3796" builtinId="41" hidden="1" customBuiltin="1"/>
    <cellStyle name="Accent4" xfId="3818" builtinId="41" hidden="1" customBuiltin="1"/>
    <cellStyle name="Accent4" xfId="3839" builtinId="41" hidden="1" customBuiltin="1"/>
    <cellStyle name="Accent4" xfId="3860" builtinId="41" hidden="1" customBuiltin="1"/>
    <cellStyle name="Accent4" xfId="3881"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653" builtinId="41" hidden="1" customBuiltin="1"/>
    <cellStyle name="Accent4" xfId="6711"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6856" builtinId="41" hidden="1" customBuiltin="1"/>
    <cellStyle name="Accent4" xfId="6983" builtinId="41" hidden="1" customBuiltin="1"/>
    <cellStyle name="Accent4" xfId="7036" builtinId="41" hidden="1" customBuiltin="1"/>
    <cellStyle name="Accent4" xfId="7071"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487" builtinId="41" hidden="1" customBuiltin="1"/>
    <cellStyle name="Accent4" xfId="7530" builtinId="41" hidden="1" customBuiltin="1"/>
    <cellStyle name="Accent4" xfId="7982" builtinId="41" hidden="1" customBuiltin="1"/>
    <cellStyle name="Accent4" xfId="8003" builtinId="41" hidden="1" customBuiltin="1"/>
    <cellStyle name="Accent4" xfId="8026" builtinId="41" hidden="1" customBuiltin="1"/>
    <cellStyle name="Accent4" xfId="8049"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56"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8818" builtinId="41" hidden="1" customBuiltin="1"/>
    <cellStyle name="Accent4" xfId="8849" builtinId="41" hidden="1" customBuiltin="1"/>
    <cellStyle name="Accent4" xfId="8696" builtinId="41" hidden="1" customBuiltin="1"/>
    <cellStyle name="Accent4" xfId="8819" builtinId="41" hidden="1" customBuiltin="1"/>
    <cellStyle name="Accent4" xfId="8868"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9024" builtinId="41" hidden="1" customBuiltin="1"/>
    <cellStyle name="Accent4" xfId="9057" builtinId="41" hidden="1" customBuiltin="1"/>
    <cellStyle name="Accent4" xfId="9085" builtinId="41" hidden="1" customBuiltin="1"/>
    <cellStyle name="Accent4" xfId="9113"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9208"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364" builtinId="41" hidden="1" customBuiltin="1"/>
    <cellStyle name="Accent4" xfId="8162" builtinId="41" hidden="1" customBuiltin="1"/>
    <cellStyle name="Accent4" xfId="8227" builtinId="41" hidden="1" customBuiltin="1"/>
    <cellStyle name="Accent4" xfId="8370" builtinId="41" hidden="1" customBuiltin="1"/>
    <cellStyle name="Accent4" xfId="8426" builtinId="41" hidden="1" customBuiltin="1"/>
    <cellStyle name="Accent4" xfId="968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780" builtinId="41" hidden="1" customBuiltin="1"/>
    <cellStyle name="Accent4" xfId="9901" builtinId="41" hidden="1" customBuiltin="1"/>
    <cellStyle name="Accent4" xfId="9950"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281" builtinId="41" hidden="1" customBuiltin="1"/>
    <cellStyle name="Accent4" xfId="10313" builtinId="41" hidden="1" customBuiltin="1"/>
    <cellStyle name="Accent4" xfId="10350" builtinId="41" hidden="1" customBuiltin="1"/>
    <cellStyle name="Accent4" xfId="10381" builtinId="41" hidden="1" customBuiltin="1"/>
    <cellStyle name="Accent4" xfId="10413"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10559" builtinId="41" hidden="1" customBuiltin="1"/>
    <cellStyle name="Accent4" xfId="10588" builtinId="41" hidden="1" customBuiltin="1"/>
    <cellStyle name="Accent4" xfId="10857" builtinId="41" hidden="1" customBuiltin="1"/>
    <cellStyle name="Accent4" xfId="5509" builtinId="41" hidden="1" customBuiltin="1"/>
    <cellStyle name="Accent4" xfId="5049" builtinId="41" hidden="1" customBuiltin="1"/>
    <cellStyle name="Accent4" xfId="10632" builtinId="41" hidden="1" customBuiltin="1"/>
    <cellStyle name="Accent4" xfId="7681" builtinId="41" hidden="1" customBuiltin="1"/>
    <cellStyle name="Accent4" xfId="766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5546" builtinId="41" hidden="1" customBuiltin="1"/>
    <cellStyle name="Accent4" xfId="7787" builtinId="41" hidden="1" customBuiltin="1"/>
    <cellStyle name="Accent4" xfId="8355" builtinId="41" hidden="1" customBuiltin="1"/>
    <cellStyle name="Accent4" xfId="5597" builtinId="41" hidden="1" customBuiltin="1"/>
    <cellStyle name="Accent4" xfId="8340"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600"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6150" builtinId="41" hidden="1" customBuiltin="1"/>
    <cellStyle name="Accent4" xfId="5696" builtinId="41" hidden="1" customBuiltin="1"/>
    <cellStyle name="Accent4" xfId="5695" builtinId="41" hidden="1" customBuiltin="1"/>
    <cellStyle name="Accent4" xfId="5068" builtinId="41" hidden="1" customBuiltin="1"/>
    <cellStyle name="Accent4" xfId="6202"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6193" builtinId="41" hidden="1" customBuiltin="1"/>
    <cellStyle name="Accent4" xfId="5097" builtinId="41" hidden="1" customBuiltin="1"/>
    <cellStyle name="Accent4" xfId="4361" builtinId="41" hidden="1" customBuiltin="1"/>
    <cellStyle name="Accent4" xfId="487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287" builtinId="41" hidden="1" customBuiltin="1"/>
    <cellStyle name="Accent4" xfId="11337" builtinId="41" hidden="1" customBuiltin="1"/>
    <cellStyle name="Accent4" xfId="11370" builtinId="41" hidden="1" customBuiltin="1"/>
    <cellStyle name="Accent4" xfId="11400" builtinId="41" hidden="1" customBuiltin="1"/>
    <cellStyle name="Accent4" xfId="11426"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677"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899"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10890" builtinId="41" hidden="1" customBuiltin="1"/>
    <cellStyle name="Accent4" xfId="5763" builtinId="41" hidden="1" customBuiltin="1"/>
    <cellStyle name="Accent4" xfId="6002" builtinId="41" hidden="1" customBuiltin="1"/>
    <cellStyle name="Accent4" xfId="10894" builtinId="41" hidden="1" customBuiltin="1"/>
    <cellStyle name="Accent4" xfId="10910"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12339" builtinId="41" hidden="1" customBuiltin="1"/>
    <cellStyle name="Accent4" xfId="12373" builtinId="41" hidden="1" customBuiltin="1"/>
    <cellStyle name="Accent4" xfId="1240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43" builtinId="41" hidden="1" customBuiltin="1"/>
    <cellStyle name="Accent4" xfId="12883" builtinId="41" hidden="1" customBuiltin="1"/>
    <cellStyle name="Accent4" xfId="12914"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5843" builtinId="41" hidden="1" customBuiltin="1"/>
    <cellStyle name="Accent4" xfId="5205" builtinId="41" hidden="1" customBuiltin="1"/>
    <cellStyle name="Accent4" xfId="4673"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59" builtinId="41" hidden="1" customBuiltin="1"/>
    <cellStyle name="Accent4" xfId="13277" builtinId="41" hidden="1" customBuiltin="1"/>
    <cellStyle name="Accent4" xfId="13322"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579"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3637" builtinId="41" hidden="1" customBuiltin="1"/>
    <cellStyle name="Accent4" xfId="13763" builtinId="41" hidden="1" customBuiltin="1"/>
    <cellStyle name="Accent4" xfId="13816"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53"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087" builtinId="41" hidden="1" customBuiltin="1"/>
    <cellStyle name="Accent4" xfId="15118" builtinId="41" hidden="1" customBuiltin="1"/>
    <cellStyle name="Accent4" xfId="14965"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15347" builtinId="41" hidden="1" customBuiltin="1"/>
    <cellStyle name="Accent4" xfId="15375" builtinId="41" hidden="1" customBuiltin="1"/>
    <cellStyle name="Accent4" xfId="15234" builtinId="41" hidden="1" customBuiltin="1"/>
    <cellStyle name="Accent4" xfId="15348"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24"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17" builtinId="41" hidden="1" customBuiltin="1"/>
    <cellStyle name="Accent4" xfId="15741" builtinId="41" hidden="1" customBuiltin="1"/>
    <cellStyle name="Accent4" xfId="15770" builtinId="41" hidden="1" customBuiltin="1"/>
    <cellStyle name="Accent4" xfId="14474" builtinId="41" hidden="1" customBuiltin="1"/>
    <cellStyle name="Accent4" xfId="14658"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6111" builtinId="41" hidden="1" customBuiltin="1"/>
    <cellStyle name="Accent4" xfId="16141" builtinId="41" hidden="1" customBuiltin="1"/>
    <cellStyle name="Accent4" xfId="16172" builtinId="41" hidden="1" customBuiltin="1"/>
    <cellStyle name="Accent4" xfId="1602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282"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496" builtinId="41" hidden="1" customBuiltin="1"/>
    <cellStyle name="Accent4" xfId="16520" builtinId="41" hidden="1" customBuiltin="1"/>
    <cellStyle name="Accent4" xfId="16551"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8235" builtinId="41" hidden="1" customBuiltin="1"/>
    <cellStyle name="Accent4" xfId="16851" builtinId="41" hidden="1" customBuiltin="1"/>
    <cellStyle name="Accent4" xfId="14076" builtinId="41" hidden="1" customBuiltin="1"/>
    <cellStyle name="Accent4" xfId="14063" builtinId="41" hidden="1" customBuiltin="1"/>
    <cellStyle name="Accent4" xfId="14185" builtinId="41" hidden="1" customBuiltin="1"/>
    <cellStyle name="Accent4" xfId="4823" builtinId="41" hidden="1" customBuiltin="1"/>
    <cellStyle name="Accent4" xfId="4499"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7722" builtinId="41" hidden="1" customBuiltin="1"/>
    <cellStyle name="Accent4" xfId="16980" builtinId="41" hidden="1" customBuiltin="1"/>
    <cellStyle name="Accent4" xfId="17007" builtinId="41" hidden="1" customBuiltin="1"/>
    <cellStyle name="Accent4" xfId="7564" builtinId="41" hidden="1" customBuiltin="1"/>
    <cellStyle name="Accent4" xfId="14163"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4227" builtinId="41" hidden="1" customBuiltin="1"/>
    <cellStyle name="Accent4" xfId="16914" builtinId="41" hidden="1" customBuiltin="1"/>
    <cellStyle name="Accent4" xfId="14289" builtinId="41" hidden="1" customBuiltin="1"/>
    <cellStyle name="Accent4" xfId="10864"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6198" builtinId="41" hidden="1" customBuiltin="1"/>
    <cellStyle name="Accent4" xfId="10831" builtinId="41" hidden="1" customBuiltin="1"/>
    <cellStyle name="Accent4" xfId="16773" builtinId="41" hidden="1" customBuiltin="1"/>
    <cellStyle name="Accent4" xfId="16442" builtinId="41" hidden="1" customBuiltin="1"/>
    <cellStyle name="Accent4" xfId="4869" builtinId="41" hidden="1" customBuiltin="1"/>
    <cellStyle name="Accent4" xfId="7936" builtinId="41" hidden="1" customBuiltin="1"/>
    <cellStyle name="Accent4" xfId="16049" builtinId="41" hidden="1" customBuiltin="1"/>
    <cellStyle name="Accent4" xfId="17183"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11"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589" builtinId="41" hidden="1" customBuiltin="1"/>
    <cellStyle name="Accent4" xfId="17705" builtinId="41" hidden="1" customBuiltin="1"/>
    <cellStyle name="Accent4" xfId="17752" builtinId="41" hidden="1" customBuiltin="1"/>
    <cellStyle name="Accent4" xfId="17778" builtinId="41" hidden="1" customBuiltin="1"/>
    <cellStyle name="Accent4" xfId="17804"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17874" builtinId="41" hidden="1" customBuiltin="1"/>
    <cellStyle name="Accent4" xfId="17990" builtinId="41" hidden="1" customBuiltin="1"/>
    <cellStyle name="Accent4" xfId="18035"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07" builtinId="41" hidden="1" customBuiltin="1"/>
    <cellStyle name="Accent4" xfId="18538" builtinId="41" hidden="1" customBuiltin="1"/>
    <cellStyle name="Accent4" xfId="18387"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806" builtinId="41" hidden="1" customBuiltin="1"/>
    <cellStyle name="Accent4" xfId="18664"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5419" builtinId="41" hidden="1" customBuiltin="1"/>
    <cellStyle name="Accent4" xfId="6167" builtinId="41" hidden="1" customBuiltin="1"/>
    <cellStyle name="Accent4" xfId="14279"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14046"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19270" builtinId="41" hidden="1" customBuiltin="1"/>
    <cellStyle name="Accent4" xfId="19307" builtinId="41" hidden="1" customBuiltin="1"/>
    <cellStyle name="Accent4" xfId="19342"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28"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46"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20267" builtinId="41" hidden="1" customBuiltin="1"/>
    <cellStyle name="Accent4" xfId="20467" builtinId="41" hidden="1" customBuiltin="1"/>
    <cellStyle name="Accent4" xfId="20491" builtinId="41" hidden="1" customBuiltin="1"/>
    <cellStyle name="Accent4" xfId="20519"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588"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54" builtinId="41" hidden="1" customBuiltin="1"/>
    <cellStyle name="Accent4" xfId="20892" builtinId="41" hidden="1" customBuiltin="1"/>
    <cellStyle name="Accent4" xfId="20923" builtinId="41" hidden="1" customBuiltin="1"/>
    <cellStyle name="Accent4" xfId="20954" builtinId="41" hidden="1" customBuiltin="1"/>
    <cellStyle name="Accent4" xfId="20983"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01"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1288" builtinId="41" hidden="1" customBuiltin="1"/>
    <cellStyle name="Accent4" xfId="21146" builtinId="41" hidden="1" customBuiltin="1"/>
    <cellStyle name="Accent4" xfId="21261" builtinId="41" hidden="1" customBuiltin="1"/>
    <cellStyle name="Accent4" xfId="21306" builtinId="41" hidden="1" customBuiltin="1"/>
    <cellStyle name="Accent4" xfId="21331"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345" builtinId="41" hidden="1" customBuiltin="1"/>
    <cellStyle name="Accent4" xfId="20281"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678"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38" builtinId="41" hidden="1" customBuiltin="1"/>
    <cellStyle name="Accent4" xfId="22066" builtinId="41" hidden="1" customBuiltin="1"/>
    <cellStyle name="Accent4" xfId="21926" builtinId="41" hidden="1" customBuiltin="1"/>
    <cellStyle name="Accent4" xfId="22039" builtinId="41" hidden="1" customBuiltin="1"/>
    <cellStyle name="Accent4" xfId="22083" builtinId="41" hidden="1" customBuiltin="1"/>
    <cellStyle name="Accent4" xfId="22108" builtinId="41" hidden="1" customBuiltin="1"/>
    <cellStyle name="Accent4" xfId="2213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386" builtinId="41" hidden="1" customBuiltin="1"/>
    <cellStyle name="Accent4" xfId="22409" builtinId="41" hidden="1" customBuiltin="1"/>
    <cellStyle name="Accent4" xfId="22432"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28" builtinId="41" hidden="1" customBuiltin="1"/>
    <cellStyle name="Accent4" xfId="20303"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2724" builtinId="41" hidden="1" customBuiltin="1"/>
    <cellStyle name="Accent4" xfId="22756" builtinId="41" hidden="1" customBuiltin="1"/>
    <cellStyle name="Accent4" xfId="22787" builtinId="41" hidden="1" customBuiltin="1"/>
    <cellStyle name="Accent4" xfId="22631" builtinId="41" hidden="1" customBuiltin="1"/>
    <cellStyle name="Accent4" xfId="22757" builtinId="41" hidden="1" customBuiltin="1"/>
    <cellStyle name="Accent4" xfId="22810" builtinId="41" hidden="1" customBuiltin="1"/>
    <cellStyle name="Accent4" xfId="22845" builtinId="41" hidden="1" customBuiltin="1"/>
    <cellStyle name="Accent4" xfId="22881"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23" builtinId="41" hidden="1" customBuiltin="1"/>
    <cellStyle name="Accent4" xfId="23257" builtinId="41" hidden="1" customBuiltin="1"/>
    <cellStyle name="Accent4" xfId="23288" builtinId="41" hidden="1" customBuiltin="1"/>
    <cellStyle name="Accent4" xfId="23354" builtinId="41" hidden="1" customBuiltin="1"/>
    <cellStyle name="Accent4" xfId="23375" builtinId="41" hidden="1" customBuiltin="1"/>
    <cellStyle name="Accent4" xfId="23398"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18"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3875" builtinId="41" hidden="1" customBuiltin="1"/>
    <cellStyle name="Accent4" xfId="23907" builtinId="41" hidden="1" customBuiltin="1"/>
    <cellStyle name="Accent4" xfId="23938" builtinId="41" hidden="1" customBuiltin="1"/>
    <cellStyle name="Accent4" xfId="23785" builtinId="41" hidden="1" customBuiltin="1"/>
    <cellStyle name="Accent4" xfId="23908"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4081" builtinId="41" hidden="1" customBuiltin="1"/>
    <cellStyle name="Accent4" xfId="24112" builtinId="41" hidden="1" customBuiltin="1"/>
    <cellStyle name="Accent4" xfId="24143" builtinId="41" hidden="1" customBuiltin="1"/>
    <cellStyle name="Accent4" xfId="24171"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4265"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486" builtinId="41" hidden="1" customBuiltin="1"/>
    <cellStyle name="Accent4" xfId="23511" builtinId="41" hidden="1" customBuiltin="1"/>
    <cellStyle name="Accent4" xfId="23553"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55" builtinId="41" hidden="1" customBuiltin="1"/>
    <cellStyle name="Accent4" xfId="24986" builtinId="41" hidden="1" customBuiltin="1"/>
    <cellStyle name="Accent4" xfId="24838"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282" builtinId="41" hidden="1" customBuiltin="1"/>
    <cellStyle name="Accent4" xfId="25306" builtinId="41" hidden="1" customBuiltin="1"/>
    <cellStyle name="Accent4" xfId="25330" builtinId="41" hidden="1" customBuiltin="1"/>
    <cellStyle name="Accent4" xfId="25359" builtinId="41" hidden="1" customBuiltin="1"/>
    <cellStyle name="Accent4" xfId="25395"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5554" builtinId="41" hidden="1" customBuiltin="1"/>
    <cellStyle name="Accent4" xfId="25577" builtinId="41" hidden="1" customBuiltin="1"/>
    <cellStyle name="Accent4" xfId="25600" builtinId="41" hidden="1" customBuiltin="1"/>
    <cellStyle name="Accent4" xfId="25621" builtinId="41" hidden="1" customBuiltin="1"/>
    <cellStyle name="Accent4" xfId="6007" builtinId="41" hidden="1" customBuiltin="1"/>
    <cellStyle name="Accent4" xfId="5314"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26"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011" builtinId="41" hidden="1" customBuiltin="1"/>
    <cellStyle name="Accent4" xfId="26047" builtinId="41" hidden="1" customBuiltin="1"/>
    <cellStyle name="Accent4" xfId="26081" builtinId="41" hidden="1" customBuiltin="1"/>
    <cellStyle name="Accent4" xfId="2611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06"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786" builtinId="41" hidden="1" customBuiltin="1"/>
    <cellStyle name="Accent4" xfId="26904" builtinId="41" hidden="1" customBuiltin="1"/>
    <cellStyle name="Accent4" xfId="26950" builtinId="41" hidden="1" customBuiltin="1"/>
    <cellStyle name="Accent4" xfId="26975"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439"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76" builtinId="41" hidden="1" customBuiltin="1"/>
    <cellStyle name="Accent4" xfId="26520" builtinId="41" hidden="1" customBuiltin="1"/>
    <cellStyle name="Accent4" xfId="26542" builtinId="41" hidden="1" customBuiltin="1"/>
    <cellStyle name="Accent4" xfId="26580"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26"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17" builtinId="41" hidden="1" customBuiltin="1"/>
    <cellStyle name="Accent4" xfId="28138" builtinId="41" hidden="1" customBuiltin="1"/>
    <cellStyle name="Accent4" xfId="28159" builtinId="41" hidden="1" customBuiltin="1"/>
    <cellStyle name="Accent4" xfId="28187" builtinId="41" hidden="1" customBuiltin="1"/>
    <cellStyle name="Accent4" xfId="28221" builtinId="41" hidden="1" customBuiltin="1"/>
    <cellStyle name="Accent4" xfId="2825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5" xfId="36" builtinId="45" hidden="1" customBuiltin="1"/>
    <cellStyle name="Accent5" xfId="84" builtinId="45" hidden="1" customBuiltin="1"/>
    <cellStyle name="Accent5" xfId="119" builtinId="45" hidden="1" customBuiltin="1"/>
    <cellStyle name="Accent5" xfId="162" builtinId="45" hidden="1" customBuiltin="1"/>
    <cellStyle name="Accent5" xfId="204"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60" builtinId="45" hidden="1" customBuiltin="1"/>
    <cellStyle name="Accent5" xfId="694" builtinId="45" hidden="1" customBuiltin="1"/>
    <cellStyle name="Accent5" xfId="731"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899"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1034" builtinId="45" hidden="1" customBuiltin="1"/>
    <cellStyle name="Accent5" xfId="949" builtinId="45" hidden="1" customBuiltin="1"/>
    <cellStyle name="Accent5" xfId="1149" builtinId="45" hidden="1" customBuiltin="1"/>
    <cellStyle name="Accent5" xfId="1184" builtinId="45" hidden="1" customBuiltin="1"/>
    <cellStyle name="Accent5" xfId="1220"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62"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120" builtinId="45" hidden="1" customBuiltin="1"/>
    <cellStyle name="Accent5" xfId="2005" builtinId="45" hidden="1" customBuiltin="1"/>
    <cellStyle name="Accent5" xfId="2158"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2412" builtinId="45" hidden="1" customBuiltin="1"/>
    <cellStyle name="Accent5" xfId="2441" builtinId="45" hidden="1" customBuiltin="1"/>
    <cellStyle name="Accent5" xfId="2472" builtinId="45" hidden="1" customBuiltin="1"/>
    <cellStyle name="Accent5" xfId="2500" builtinId="45" hidden="1" customBuiltin="1"/>
    <cellStyle name="Accent5" xfId="2528" builtinId="45" hidden="1" customBuiltin="1"/>
    <cellStyle name="Accent5" xfId="2445" builtinId="45" hidden="1" customBuiltin="1"/>
    <cellStyle name="Accent5" xfId="2375" builtinId="45" hidden="1" customBuiltin="1"/>
    <cellStyle name="Accent5" xfId="2542" builtinId="45" hidden="1" customBuiltin="1"/>
    <cellStyle name="Accent5" xfId="2564" builtinId="45" hidden="1" customBuiltin="1"/>
    <cellStyle name="Accent5" xfId="2586" builtinId="45" hidden="1" customBuiltin="1"/>
    <cellStyle name="Accent5" xfId="2607" builtinId="45" hidden="1" customBuiltin="1"/>
    <cellStyle name="Accent5" xfId="2637"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63" builtinId="45" hidden="1" customBuiltin="1"/>
    <cellStyle name="Accent5" xfId="3194" builtinId="45" hidden="1" customBuiltin="1"/>
    <cellStyle name="Accent5" xfId="3227" builtinId="45" hidden="1" customBuiltin="1"/>
    <cellStyle name="Accent5" xfId="3257"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64"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784" builtinId="45" hidden="1" customBuiltin="1"/>
    <cellStyle name="Accent5" xfId="3702" builtinId="45" hidden="1" customBuiltin="1"/>
    <cellStyle name="Accent5" xfId="3633" builtinId="45" hidden="1" customBuiltin="1"/>
    <cellStyle name="Accent5" xfId="3798" builtinId="45" hidden="1" customBuiltin="1"/>
    <cellStyle name="Accent5" xfId="3820" builtinId="45" hidden="1" customBuiltin="1"/>
    <cellStyle name="Accent5" xfId="3841" builtinId="45" hidden="1" customBuiltin="1"/>
    <cellStyle name="Accent5" xfId="3862" builtinId="45" hidden="1" customBuiltin="1"/>
    <cellStyle name="Accent5" xfId="3883" builtinId="45" hidden="1" customBuiltin="1"/>
    <cellStyle name="Accent5" xfId="3932" builtinId="45" hidden="1" customBuiltin="1"/>
    <cellStyle name="Accent5" xfId="3966" builtinId="45" hidden="1" customBuiltin="1"/>
    <cellStyle name="Accent5" xfId="4003" builtinId="45" hidden="1" customBuiltin="1"/>
    <cellStyle name="Accent5" xfId="4040" builtinId="45" hidden="1" customBuiltin="1"/>
    <cellStyle name="Accent5" xfId="4074" builtinId="45" hidden="1" customBuiltin="1"/>
    <cellStyle name="Accent5" xfId="4272" builtinId="45" hidden="1" customBuiltin="1"/>
    <cellStyle name="Accent5" xfId="6401" builtinId="45" hidden="1" customBuiltin="1"/>
    <cellStyle name="Accent5" xfId="6425" builtinId="45" hidden="1" customBuiltin="1"/>
    <cellStyle name="Accent5" xfId="6453" builtinId="45" hidden="1" customBuiltin="1"/>
    <cellStyle name="Accent5" xfId="6478"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789"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30" builtinId="45" hidden="1" customBuiltin="1"/>
    <cellStyle name="Accent5" xfId="7263" builtinId="45" hidden="1" customBuiltin="1"/>
    <cellStyle name="Accent5" xfId="7298" builtinId="45" hidden="1" customBuiltin="1"/>
    <cellStyle name="Accent5" xfId="7330" builtinId="45" hidden="1" customBuiltin="1"/>
    <cellStyle name="Accent5" xfId="7361" builtinId="45" hidden="1" customBuiltin="1"/>
    <cellStyle name="Accent5" xfId="7269"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08"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26"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401" builtinId="45" hidden="1" customBuiltin="1"/>
    <cellStyle name="Accent5" xfId="9316" builtinId="45" hidden="1" customBuiltin="1"/>
    <cellStyle name="Accent5" xfId="9240" builtinId="45" hidden="1" customBuiltin="1"/>
    <cellStyle name="Accent5" xfId="9419" builtinId="45" hidden="1" customBuiltin="1"/>
    <cellStyle name="Accent5" xfId="9444"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03" builtinId="45" hidden="1" customBuiltin="1"/>
    <cellStyle name="Accent5" xfId="9726" builtinId="45" hidden="1" customBuiltin="1"/>
    <cellStyle name="Accent5" xfId="9747" builtinId="45" hidden="1" customBuiltin="1"/>
    <cellStyle name="Accent5" xfId="9768"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36"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38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314"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7567"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4084" builtinId="45" hidden="1" customBuiltin="1"/>
    <cellStyle name="Accent5" xfId="5071" builtinId="45" hidden="1" customBuiltin="1"/>
    <cellStyle name="Accent5" xfId="6291" builtinId="45" hidden="1" customBuiltin="1"/>
    <cellStyle name="Accent5" xfId="5924" builtinId="45" hidden="1" customBuiltin="1"/>
    <cellStyle name="Accent5" xfId="4163" builtinId="45" hidden="1" customBuiltin="1"/>
    <cellStyle name="Accent5" xfId="569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55"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02" builtinId="45" hidden="1" customBuiltin="1"/>
    <cellStyle name="Accent5" xfId="11428"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11606" builtinId="45" hidden="1" customBuiltin="1"/>
    <cellStyle name="Accent5" xfId="11519" builtinId="45" hidden="1" customBuiltin="1"/>
    <cellStyle name="Accent5" xfId="11439" builtinId="45" hidden="1" customBuiltin="1"/>
    <cellStyle name="Accent5" xfId="11624" builtinId="45" hidden="1" customBuiltin="1"/>
    <cellStyle name="Accent5" xfId="11652" builtinId="45" hidden="1" customBuiltin="1"/>
    <cellStyle name="Accent5" xfId="11681"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02"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347" builtinId="45" hidden="1" customBuiltin="1"/>
    <cellStyle name="Accent5" xfId="12147"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59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758" builtinId="45" hidden="1" customBuiltin="1"/>
    <cellStyle name="Accent5" xfId="12787" builtinId="45" hidden="1" customBuiltin="1"/>
    <cellStyle name="Accent5" xfId="12816" builtinId="45" hidden="1" customBuiltin="1"/>
    <cellStyle name="Accent5" xfId="12846"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920" builtinId="45" hidden="1" customBuiltin="1"/>
    <cellStyle name="Accent5" xfId="12844" builtinId="45" hidden="1" customBuiltin="1"/>
    <cellStyle name="Accent5" xfId="13022" builtinId="45" hidden="1" customBuiltin="1"/>
    <cellStyle name="Accent5" xfId="13049"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582" builtinId="45" hidden="1" customBuiltin="1"/>
    <cellStyle name="Accent5" xfId="4128" builtinId="45" hidden="1" customBuiltin="1"/>
    <cellStyle name="Accent5" xfId="5862"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944" builtinId="45" hidden="1" customBuiltin="1"/>
    <cellStyle name="Accent5" xfId="5021" builtinId="45" hidden="1" customBuiltin="1"/>
    <cellStyle name="Accent5" xfId="10418"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3280"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22"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705"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45"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4993" builtinId="45" hidden="1" customBuiltin="1"/>
    <cellStyle name="Accent5" xfId="15024" builtinId="45" hidden="1" customBuiltin="1"/>
    <cellStyle name="Accent5" xfId="15058" builtinId="45" hidden="1" customBuiltin="1"/>
    <cellStyle name="Accent5" xfId="1509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12" builtinId="45" hidden="1" customBuiltin="1"/>
    <cellStyle name="Accent5" xfId="15224" builtinId="45" hidden="1" customBuiltin="1"/>
    <cellStyle name="Accent5" xfId="15259" builtinId="45" hidden="1" customBuiltin="1"/>
    <cellStyle name="Accent5" xfId="15289" builtinId="45" hidden="1" customBuiltin="1"/>
    <cellStyle name="Accent5" xfId="15321" builtinId="45" hidden="1" customBuiltin="1"/>
    <cellStyle name="Accent5" xfId="15350"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4705" builtinId="45" hidden="1" customBuiltin="1"/>
    <cellStyle name="Accent5" xfId="15924" builtinId="45" hidden="1" customBuiltin="1"/>
    <cellStyle name="Accent5" xfId="15945" builtinId="45" hidden="1" customBuiltin="1"/>
    <cellStyle name="Accent5" xfId="15968" builtinId="45" hidden="1" customBuiltin="1"/>
    <cellStyle name="Accent5" xfId="15989" builtinId="45" hidden="1" customBuiltin="1"/>
    <cellStyle name="Accent5" xfId="16010"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382" builtinId="45" hidden="1" customBuiltin="1"/>
    <cellStyle name="Accent5" xfId="16409" builtinId="45" hidden="1" customBuiltin="1"/>
    <cellStyle name="Accent5" xfId="16437"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552" builtinId="45" hidden="1" customBuiltin="1"/>
    <cellStyle name="Accent5" xfId="16727"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533" builtinId="45" hidden="1" customBuiltin="1"/>
    <cellStyle name="Accent5" xfId="14559" builtinId="45" hidden="1" customBuiltin="1"/>
    <cellStyle name="Accent5" xfId="14073" builtinId="45" hidden="1" customBuiltin="1"/>
    <cellStyle name="Accent5" xfId="14154" builtinId="45" hidden="1" customBuiltin="1"/>
    <cellStyle name="Accent5" xfId="14136"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1475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16877"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193" builtinId="45" hidden="1" customBuiltin="1"/>
    <cellStyle name="Accent5" xfId="5940"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8326"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5874" builtinId="45" hidden="1" customBuiltin="1"/>
    <cellStyle name="Accent5" xfId="15260" builtinId="45" hidden="1" customBuiltin="1"/>
    <cellStyle name="Accent5" xfId="17185" builtinId="45" hidden="1" customBuiltin="1"/>
    <cellStyle name="Accent5" xfId="17210" builtinId="45" hidden="1" customBuiltin="1"/>
    <cellStyle name="Accent5" xfId="17239"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14" builtinId="45" hidden="1" customBuiltin="1"/>
    <cellStyle name="Accent5" xfId="17541" builtinId="45" hidden="1" customBuiltin="1"/>
    <cellStyle name="Accent5" xfId="17566"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736" builtinId="45" hidden="1" customBuiltin="1"/>
    <cellStyle name="Accent5" xfId="17650" builtinId="45" hidden="1" customBuiltin="1"/>
    <cellStyle name="Accent5" xfId="17576"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860"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286"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13"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589" builtinId="45" hidden="1" customBuiltin="1"/>
    <cellStyle name="Accent5" xfId="18615" builtinId="45" hidden="1" customBuiltin="1"/>
    <cellStyle name="Accent5" xfId="18640"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8903" builtinId="45" hidden="1" customBuiltin="1"/>
    <cellStyle name="Accent5" xfId="18934" builtinId="45" hidden="1" customBuiltin="1"/>
    <cellStyle name="Accent5" xfId="18972" builtinId="45" hidden="1" customBuiltin="1"/>
    <cellStyle name="Accent5" xfId="19002" builtinId="45" hidden="1" customBuiltin="1"/>
    <cellStyle name="Accent5" xfId="19033" builtinId="45" hidden="1" customBuiltin="1"/>
    <cellStyle name="Accent5" xfId="19064" builtinId="45" hidden="1" customBuiltin="1"/>
    <cellStyle name="Accent5" xfId="19092" builtinId="45" hidden="1" customBuiltin="1"/>
    <cellStyle name="Accent5" xfId="19006" builtinId="45" hidden="1" customBuiltin="1"/>
    <cellStyle name="Accent5" xfId="18932" builtinId="45" hidden="1" customBuiltin="1"/>
    <cellStyle name="Accent5" xfId="19109" builtinId="45" hidden="1" customBuiltin="1"/>
    <cellStyle name="Accent5" xfId="19134" builtinId="45" hidden="1" customBuiltin="1"/>
    <cellStyle name="Accent5" xfId="19157"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363" builtinId="45" hidden="1" customBuiltin="1"/>
    <cellStyle name="Accent5" xfId="19408" builtinId="45" hidden="1" customBuiltin="1"/>
    <cellStyle name="Accent5" xfId="19440" builtinId="45" hidden="1" customBuiltin="1"/>
    <cellStyle name="Accent5" xfId="19474" builtinId="45" hidden="1" customBuiltin="1"/>
    <cellStyle name="Accent5" xfId="19506" builtinId="45" hidden="1" customBuiltin="1"/>
    <cellStyle name="Accent5" xfId="19537"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38"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20235" builtinId="45" hidden="1" customBuiltin="1"/>
    <cellStyle name="Accent5" xfId="20269" builtinId="45" hidden="1" customBuiltin="1"/>
    <cellStyle name="Accent5" xfId="20469" builtinId="45" hidden="1" customBuiltin="1"/>
    <cellStyle name="Accent5" xfId="20493" builtinId="45" hidden="1" customBuiltin="1"/>
    <cellStyle name="Accent5" xfId="20522" builtinId="45" hidden="1" customBuiltin="1"/>
    <cellStyle name="Accent5" xfId="20548" builtinId="45" hidden="1" customBuiltin="1"/>
    <cellStyle name="Accent5" xfId="20573" builtinId="45" hidden="1" customBuiltin="1"/>
    <cellStyle name="Accent5" xfId="20437" builtinId="45" hidden="1" customBuiltin="1"/>
    <cellStyle name="Accent5" xfId="20616" builtinId="45" hidden="1" customBuiltin="1"/>
    <cellStyle name="Accent5" xfId="20649" builtinId="45" hidden="1" customBuiltin="1"/>
    <cellStyle name="Accent5" xfId="20682" builtinId="45" hidden="1" customBuiltin="1"/>
    <cellStyle name="Accent5" xfId="20715" builtinId="45" hidden="1" customBuiltin="1"/>
    <cellStyle name="Accent5" xfId="20746" builtinId="45" hidden="1" customBuiltin="1"/>
    <cellStyle name="Accent5" xfId="20653" builtinId="45" hidden="1" customBuiltin="1"/>
    <cellStyle name="Accent5" xfId="20430" builtinId="45" hidden="1" customBuiltin="1"/>
    <cellStyle name="Accent5" xfId="20764" builtinId="45" hidden="1" customBuiltin="1"/>
    <cellStyle name="Accent5" xfId="20794" builtinId="45" hidden="1" customBuiltin="1"/>
    <cellStyle name="Accent5" xfId="20821" builtinId="45" hidden="1" customBuiltin="1"/>
    <cellStyle name="Accent5" xfId="20845"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03"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33"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55" builtinId="45" hidden="1" customBuiltin="1"/>
    <cellStyle name="Accent5" xfId="21576"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878"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2069" builtinId="45" hidden="1" customBuiltin="1"/>
    <cellStyle name="Accent5" xfId="21985" builtinId="45" hidden="1" customBuiltin="1"/>
    <cellStyle name="Accent5" xfId="21911"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346"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1874" builtinId="45" hidden="1" customBuiltin="1"/>
    <cellStyle name="Accent5" xfId="20054" builtinId="45" hidden="1" customBuiltin="1"/>
    <cellStyle name="Accent5" xfId="17328" builtinId="45" hidden="1" customBuiltin="1"/>
    <cellStyle name="Accent5" xfId="4186" builtinId="45" hidden="1" customBuiltin="1"/>
    <cellStyle name="Accent5" xfId="20099" builtinId="45" hidden="1" customBuiltin="1"/>
    <cellStyle name="Accent5" xfId="13937"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27"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191"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70"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639"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14" builtinId="45" hidden="1" customBuiltin="1"/>
    <cellStyle name="Accent5" xfId="24145" builtinId="45" hidden="1" customBuiltin="1"/>
    <cellStyle name="Accent5" xfId="24174" builtinId="45" hidden="1" customBuiltin="1"/>
    <cellStyle name="Accent5" xfId="24202"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06" builtinId="45" hidden="1" customBuiltin="1"/>
    <cellStyle name="Accent5" xfId="23527" builtinId="45" hidden="1" customBuiltin="1"/>
    <cellStyle name="Accent5" xfId="23570" builtinId="45" hidden="1" customBuiltin="1"/>
    <cellStyle name="Accent5" xfId="23563" builtinId="45" hidden="1" customBuiltin="1"/>
    <cellStyle name="Accent5" xfId="24738" builtinId="45" hidden="1" customBuiltin="1"/>
    <cellStyle name="Accent5" xfId="24759"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63"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188"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515" builtinId="45" hidden="1" customBuiltin="1"/>
    <cellStyle name="Accent5" xfId="25432" builtinId="45" hidden="1" customBuiltin="1"/>
    <cellStyle name="Accent5" xfId="25360" builtinId="45" hidden="1" customBuiltin="1"/>
    <cellStyle name="Accent5" xfId="25532" builtinId="45" hidden="1" customBuiltin="1"/>
    <cellStyle name="Accent5" xfId="25556" builtinId="45" hidden="1" customBuiltin="1"/>
    <cellStyle name="Accent5" xfId="25579" builtinId="45" hidden="1" customBuiltin="1"/>
    <cellStyle name="Accent5" xfId="25602" builtinId="45" hidden="1" customBuiltin="1"/>
    <cellStyle name="Accent5" xfId="25623" builtinId="45" hidden="1" customBuiltin="1"/>
    <cellStyle name="Accent5" xfId="5883" builtinId="45" hidden="1" customBuiltin="1"/>
    <cellStyle name="Accent5" xfId="20072" builtinId="45" hidden="1" customBuiltin="1"/>
    <cellStyle name="Accent5" xfId="4901" builtinId="45" hidden="1" customBuiltin="1"/>
    <cellStyle name="Accent5" xfId="4505" builtinId="45" hidden="1" customBuiltin="1"/>
    <cellStyle name="Accent5" xfId="7887" builtinId="45" hidden="1" customBuiltin="1"/>
    <cellStyle name="Accent5" xfId="20109"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925" builtinId="45" hidden="1" customBuiltin="1"/>
    <cellStyle name="Accent5" xfId="25956"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45"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32"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508" builtinId="45" hidden="1" customBuiltin="1"/>
    <cellStyle name="Accent5" xfId="26687" builtinId="45" hidden="1" customBuiltin="1"/>
    <cellStyle name="Accent5" xfId="26708" builtinId="45" hidden="1" customBuiltin="1"/>
    <cellStyle name="Accent5" xfId="26731" builtinId="45" hidden="1" customBuiltin="1"/>
    <cellStyle name="Accent5" xfId="26753" builtinId="45" hidden="1" customBuiltin="1"/>
    <cellStyle name="Accent5" xfId="26774" builtinId="45" hidden="1" customBuiltin="1"/>
    <cellStyle name="Accent5" xfId="26659" builtinId="45" hidden="1" customBuiltin="1"/>
    <cellStyle name="Accent5" xfId="26812" builtinId="45" hidden="1" customBuiltin="1"/>
    <cellStyle name="Accent5" xfId="26843" builtinId="45" hidden="1" customBuiltin="1"/>
    <cellStyle name="Accent5" xfId="26876" builtinId="45" hidden="1" customBuiltin="1"/>
    <cellStyle name="Accent5" xfId="26907" builtinId="45" hidden="1" customBuiltin="1"/>
    <cellStyle name="Accent5" xfId="26937" builtinId="45" hidden="1" customBuiltin="1"/>
    <cellStyle name="Accent5" xfId="26847" builtinId="45" hidden="1" customBuiltin="1"/>
    <cellStyle name="Accent5" xfId="26653"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31" builtinId="45" hidden="1" customBuiltin="1"/>
    <cellStyle name="Accent5" xfId="27066" builtinId="45" hidden="1" customBuiltin="1"/>
    <cellStyle name="Accent5" xfId="27095"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196"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478" builtinId="45" hidden="1" customBuiltin="1"/>
    <cellStyle name="Accent5" xfId="27500" builtinId="45" hidden="1" customBuiltin="1"/>
    <cellStyle name="Accent5" xfId="27521"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84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68" builtinId="45" hidden="1" customBuiltin="1"/>
    <cellStyle name="Accent5" xfId="27997" builtinId="45" hidden="1" customBuiltin="1"/>
    <cellStyle name="Accent5" xfId="28028" builtinId="45" hidden="1" customBuiltin="1"/>
    <cellStyle name="Accent5" xfId="28055" builtinId="45" hidden="1" customBuiltin="1"/>
    <cellStyle name="Accent5" xfId="28083"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24" builtinId="45" hidden="1" customBuiltin="1"/>
    <cellStyle name="Accent5" xfId="28253" builtinId="45" hidden="1" customBuiltin="1"/>
    <cellStyle name="Accent5" xfId="28284" builtinId="45" hidden="1" customBuiltin="1"/>
    <cellStyle name="Accent5" xfId="28311"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17" builtinId="45" hidden="1" customBuiltin="1"/>
    <cellStyle name="Accent5" xfId="28438" builtinId="45" hidden="1" customBuiltin="1"/>
    <cellStyle name="Accent6" xfId="40" builtinId="49" hidden="1" customBuiltin="1"/>
    <cellStyle name="Accent6" xfId="88" builtinId="49" hidden="1" customBuiltin="1"/>
    <cellStyle name="Accent6" xfId="123" builtinId="49" hidden="1" customBuiltin="1"/>
    <cellStyle name="Accent6" xfId="166" builtinId="49" hidden="1" customBuiltin="1"/>
    <cellStyle name="Accent6" xfId="208" builtinId="49" hidden="1" customBuiltin="1"/>
    <cellStyle name="Accent6" xfId="242" builtinId="49" hidden="1" customBuiltin="1"/>
    <cellStyle name="Accent6" xfId="279" builtinId="49" hidden="1" customBuiltin="1"/>
    <cellStyle name="Accent6" xfId="316" builtinId="49" hidden="1" customBuiltin="1"/>
    <cellStyle name="Accent6" xfId="350" builtinId="49" hidden="1" customBuiltin="1"/>
    <cellStyle name="Accent6" xfId="385"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867"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5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1438"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635"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61"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379"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3" builtinId="49" hidden="1" customBuiltin="1"/>
    <cellStyle name="Accent6" xfId="2791"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15"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197"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381" builtinId="49" hidden="1" customBuiltin="1"/>
    <cellStyle name="Accent6" xfId="3416" builtinId="49" hidden="1" customBuiltin="1"/>
    <cellStyle name="Accent6" xfId="3445" builtinId="49" hidden="1" customBuiltin="1"/>
    <cellStyle name="Accent6" xfId="3476" builtinId="49" hidden="1" customBuiltin="1"/>
    <cellStyle name="Accent6" xfId="3503" builtinId="49" hidden="1" customBuiltin="1"/>
    <cellStyle name="Accent6" xfId="3531" builtinId="49" hidden="1" customBuiltin="1"/>
    <cellStyle name="Accent6" xfId="3501" builtinId="49" hidden="1" customBuiltin="1"/>
    <cellStyle name="Accent6" xfId="3438" builtinId="49" hidden="1" customBuiltin="1"/>
    <cellStyle name="Accent6" xfId="3544" builtinId="49" hidden="1" customBuiltin="1"/>
    <cellStyle name="Accent6" xfId="3566" builtinId="49" hidden="1" customBuiltin="1"/>
    <cellStyle name="Accent6" xfId="3587" builtinId="49" hidden="1" customBuiltin="1"/>
    <cellStyle name="Accent6" xfId="3608" builtinId="49" hidden="1" customBuiltin="1"/>
    <cellStyle name="Accent6" xfId="3637"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87"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28"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6660" builtinId="49" hidden="1" customBuiltin="1"/>
    <cellStyle name="Accent6" xfId="6694" builtinId="49" hidden="1" customBuiltin="1"/>
    <cellStyle name="Accent6" xfId="6658"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6922" builtinId="49" hidden="1" customBuiltin="1"/>
    <cellStyle name="Accent6" xfId="6957" builtinId="49" hidden="1" customBuiltin="1"/>
    <cellStyle name="Accent6" xfId="6989" builtinId="49" hidden="1" customBuiltin="1"/>
    <cellStyle name="Accent6" xfId="7020" builtinId="49" hidden="1" customBuiltin="1"/>
    <cellStyle name="Accent6" xfId="6987" builtinId="49" hidden="1" customBuiltin="1"/>
    <cellStyle name="Accent6" xfId="6913" builtinId="49" hidden="1" customBuiltin="1"/>
    <cellStyle name="Accent6" xfId="7044"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258"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119"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25"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091"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6" builtinId="49" hidden="1" customBuiltin="1"/>
    <cellStyle name="Accent6" xfId="9404"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63"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8159"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876"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56"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96" builtinId="49" hidden="1" customBuiltin="1"/>
    <cellStyle name="Accent6" xfId="10165" builtinId="49" hidden="1" customBuiltin="1"/>
    <cellStyle name="Accent6" xfId="10101" builtinId="49" hidden="1" customBuiltin="1"/>
    <cellStyle name="Accent6" xfId="10213" builtinId="49" hidden="1" customBuiltin="1"/>
    <cellStyle name="Accent6" xfId="10238"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10592"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7562" builtinId="49" hidden="1" customBuiltin="1"/>
    <cellStyle name="Accent6" xfId="6220" builtinId="49" hidden="1" customBuiltin="1"/>
    <cellStyle name="Accent6" xfId="10605"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5010"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6288" builtinId="49" hidden="1" customBuiltin="1"/>
    <cellStyle name="Accent6" xfId="5248" builtinId="49" hidden="1" customBuiltin="1"/>
    <cellStyle name="Accent6" xfId="4735" builtinId="49" hidden="1" customBuiltin="1"/>
    <cellStyle name="Accent6" xfId="4877" builtinId="49" hidden="1" customBuiltin="1"/>
    <cellStyle name="Accent6" xfId="5142"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6396"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11323" builtinId="49" hidden="1" customBuiltin="1"/>
    <cellStyle name="Accent6" xfId="11291" builtinId="49" hidden="1" customBuiltin="1"/>
    <cellStyle name="Accent6" xfId="11214" builtinId="49" hidden="1" customBuiltin="1"/>
    <cellStyle name="Accent6" xfId="11342" builtinId="49" hidden="1" customBuiltin="1"/>
    <cellStyle name="Accent6" xfId="11375" builtinId="49" hidden="1" customBuiltin="1"/>
    <cellStyle name="Accent6" xfId="11404" builtinId="49" hidden="1" customBuiltin="1"/>
    <cellStyle name="Accent6" xfId="11430" builtinId="49" hidden="1" customBuiltin="1"/>
    <cellStyle name="Accent6" xfId="11444" builtinId="49" hidden="1" customBuiltin="1"/>
    <cellStyle name="Accent6" xfId="11488" builtinId="49" hidden="1" customBuiltin="1"/>
    <cellStyle name="Accent6" xfId="11518" builtinId="49" hidden="1" customBuiltin="1"/>
    <cellStyle name="Accent6" xfId="11550"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26"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547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2269"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42"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890" builtinId="49" hidden="1" customBuiltin="1"/>
    <cellStyle name="Accent6" xfId="12919" builtinId="49" hidden="1" customBuiltin="1"/>
    <cellStyle name="Accent6" xfId="12950" builtinId="49" hidden="1" customBuiltin="1"/>
    <cellStyle name="Accent6" xfId="12978"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539" builtinId="49" hidden="1" customBuiltin="1"/>
    <cellStyle name="Accent6" xfId="7697"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11995"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27"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587"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391" builtinId="49" hidden="1" customBuiltin="1"/>
    <cellStyle name="Accent6" xfId="14412" builtinId="49" hidden="1" customBuiltin="1"/>
    <cellStyle name="Accent6" xfId="14455" builtinId="49" hidden="1" customBuiltin="1"/>
    <cellStyle name="Accent6" xfId="14858" builtinId="49" hidden="1" customBuiltin="1"/>
    <cellStyle name="Accent6" xfId="14882"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27"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40"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5285" builtinId="49" hidden="1" customBuiltin="1"/>
    <cellStyle name="Accent6" xfId="15398" builtinId="49" hidden="1" customBuiltin="1"/>
    <cellStyle name="Accent6" xfId="15422" builtinId="49" hidden="1" customBuiltin="1"/>
    <cellStyle name="Accent6" xfId="15448" builtinId="49" hidden="1" customBuiltin="1"/>
    <cellStyle name="Accent6" xfId="15472" builtinId="49" hidden="1" customBuiltin="1"/>
    <cellStyle name="Accent6" xfId="15504" builtinId="49" hidden="1" customBuiltin="1"/>
    <cellStyle name="Accent6" xfId="15541" builtinId="49" hidden="1" customBuiltin="1"/>
    <cellStyle name="Accent6" xfId="15570" builtinId="49" hidden="1" customBuiltin="1"/>
    <cellStyle name="Accent6" xfId="15602" builtinId="49" hidden="1" customBuiltin="1"/>
    <cellStyle name="Accent6" xfId="15630"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698"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074"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6287"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10" builtinId="49" hidden="1" customBuiltin="1"/>
    <cellStyle name="Accent6" xfId="16346"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4792"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4904" builtinId="49" hidden="1" customBuiltin="1"/>
    <cellStyle name="Accent6" xfId="5344"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558"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7781" builtinId="49" hidden="1" customBuiltin="1"/>
    <cellStyle name="Accent6" xfId="5133"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7611"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37"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2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642"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17993" builtinId="49" hidden="1" customBuiltin="1"/>
    <cellStyle name="Accent6" xfId="17926" builtinId="49" hidden="1" customBuiltin="1"/>
    <cellStyle name="Accent6" xfId="18039" builtinId="49" hidden="1" customBuiltin="1"/>
    <cellStyle name="Accent6" xfId="18064" builtinId="49" hidden="1" customBuiltin="1"/>
    <cellStyle name="Accent6" xfId="18089" builtinId="49" hidden="1" customBuiltin="1"/>
    <cellStyle name="Accent6" xfId="18114" builtinId="49" hidden="1" customBuiltin="1"/>
    <cellStyle name="Accent6" xfId="18146" builtinId="49" hidden="1" customBuiltin="1"/>
    <cellStyle name="Accent6" xfId="17059" builtinId="49" hidden="1" customBuiltin="1"/>
    <cellStyle name="Accent6" xfId="17052" builtinId="49" hidden="1" customBuiltin="1"/>
    <cellStyle name="Accent6" xfId="1712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09"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439"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82"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7" builtinId="49" hidden="1" customBuiltin="1"/>
    <cellStyle name="Accent6" xfId="19096"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183"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4759"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350" builtinId="49" hidden="1" customBuiltin="1"/>
    <cellStyle name="Accent6" xfId="19366"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52"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71"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495"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899" builtinId="49" hidden="1" customBuiltin="1"/>
    <cellStyle name="Accent6" xfId="20928" builtinId="49" hidden="1" customBuiltin="1"/>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082"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66" builtinId="49" hidden="1" customBuiltin="1"/>
    <cellStyle name="Accent6" xfId="21295" builtinId="49" hidden="1" customBuiltin="1"/>
    <cellStyle name="Accent6" xfId="21264" builtinId="49" hidden="1" customBuiltin="1"/>
    <cellStyle name="Accent6" xfId="21198"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22"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21780" builtinId="49" hidden="1" customBuiltin="1"/>
    <cellStyle name="Accent6" xfId="21708" builtinId="49" hidden="1" customBuiltin="1"/>
    <cellStyle name="Accent6" xfId="21828" builtinId="49" hidden="1" customBuiltin="1"/>
    <cellStyle name="Accent6" xfId="21856" builtinId="49" hidden="1" customBuiltin="1"/>
    <cellStyle name="Accent6" xfId="21880" builtinId="49" hidden="1" customBuiltin="1"/>
    <cellStyle name="Accent6" xfId="21904" builtinId="49" hidden="1" customBuiltin="1"/>
    <cellStyle name="Accent6" xfId="21915"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61"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13"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20544"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492"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1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05"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195"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476"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772"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60" builtinId="49" hidden="1" customBuiltin="1"/>
    <cellStyle name="Accent6" xfId="23989" builtinId="49" hidden="1" customBuiltin="1"/>
    <cellStyle name="Accent6" xfId="24015" builtinId="49" hidden="1" customBuiltin="1"/>
    <cellStyle name="Accent6" xfId="24038" builtinId="49" hidden="1" customBuiltin="1"/>
    <cellStyle name="Accent6" xfId="24050" builtinId="49" hidden="1" customBuiltin="1"/>
    <cellStyle name="Accent6" xfId="24088" builtinId="49" hidden="1" customBuiltin="1"/>
    <cellStyle name="Accent6" xfId="24117"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22"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3485" builtinId="49" hidden="1" customBuiltin="1"/>
    <cellStyle name="Accent6" xfId="24740" builtinId="49" hidden="1" customBuiltin="1"/>
    <cellStyle name="Accent6" xfId="24761"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09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90" builtinId="49" hidden="1" customBuiltin="1"/>
    <cellStyle name="Accent6" xfId="25519"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19059"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3314"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785" builtinId="49" hidden="1" customBuiltin="1"/>
    <cellStyle name="Accent6" xfId="25831" builtinId="49" hidden="1" customBuiltin="1"/>
    <cellStyle name="Accent6" xfId="25863" builtinId="49" hidden="1" customBuiltin="1"/>
    <cellStyle name="Accent6" xfId="25897" builtinId="49" hidden="1" customBuiltin="1"/>
    <cellStyle name="Accent6" xfId="25929" builtinId="49" hidden="1" customBuiltin="1"/>
    <cellStyle name="Accent6" xfId="25960" builtinId="49" hidden="1" customBuiltin="1"/>
    <cellStyle name="Accent6" xfId="25927" builtinId="49" hidden="1" customBuiltin="1"/>
    <cellStyle name="Accent6" xfId="25854" builtinId="49" hidden="1" customBuiltin="1"/>
    <cellStyle name="Accent6" xfId="25984" builtinId="49" hidden="1" customBuiltin="1"/>
    <cellStyle name="Accent6" xfId="26019" builtinId="49" hidden="1" customBuiltin="1"/>
    <cellStyle name="Accent6" xfId="26055" builtinId="49" hidden="1" customBuiltin="1"/>
    <cellStyle name="Accent6" xfId="26089" builtinId="49" hidden="1" customBuiltin="1"/>
    <cellStyle name="Accent6" xfId="26121"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76"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10"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10"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979"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29"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17"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7544" builtinId="49" hidden="1" customBuiltin="1"/>
    <cellStyle name="Accent6" xfId="26575" builtinId="49" hidden="1" customBuiltin="1"/>
    <cellStyle name="Accent6" xfId="26569" builtinId="49" hidden="1" customBuiltin="1"/>
    <cellStyle name="Accent6" xfId="26631"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21"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3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805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14"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19" builtinId="49" hidden="1" customBuiltin="1"/>
    <cellStyle name="Accent6" xfId="28440" builtinId="49" hidden="1" customBuiltin="1"/>
    <cellStyle name="Bad" xfId="10" builtinId="27" hidden="1" customBuiltin="1"/>
    <cellStyle name="Bad" xfId="60" builtinId="27" hidden="1" customBuiltin="1"/>
    <cellStyle name="Bad" xfId="95" builtinId="27" hidden="1" customBuiltin="1"/>
    <cellStyle name="Bad" xfId="137" builtinId="27" hidden="1" customBuiltin="1"/>
    <cellStyle name="Bad" xfId="180"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670" builtinId="27" hidden="1" customBuiltin="1"/>
    <cellStyle name="Bad" xfId="707" builtinId="27" hidden="1" customBuiltin="1"/>
    <cellStyle name="Bad" xfId="743" builtinId="27" hidden="1" customBuiltin="1"/>
    <cellStyle name="Bad" xfId="777"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1074" builtinId="27" hidden="1" customBuiltin="1"/>
    <cellStyle name="Bad" xfId="1104" builtinId="27" hidden="1" customBuiltin="1"/>
    <cellStyle name="Bad" xfId="1036" builtinId="27" hidden="1" customBuiltin="1"/>
    <cellStyle name="Bad" xfId="688" builtinId="27" hidden="1" customBuiltin="1"/>
    <cellStyle name="Bad" xfId="986" builtinId="27" hidden="1" customBuiltin="1"/>
    <cellStyle name="Bad" xfId="1160" builtinId="27" hidden="1" customBuiltin="1"/>
    <cellStyle name="Bad" xfId="1196" builtinId="27" hidden="1" customBuiltin="1"/>
    <cellStyle name="Bad" xfId="1230" builtinId="27" hidden="1" customBuiltin="1"/>
    <cellStyle name="Bad" xfId="1270" builtinId="27" hidden="1" customBuiltin="1"/>
    <cellStyle name="Bad" xfId="1315" builtinId="27" hidden="1" customBuiltin="1"/>
    <cellStyle name="Bad" xfId="1348"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328"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166" builtinId="27" hidden="1" customBuiltin="1"/>
    <cellStyle name="Bad" xfId="2200"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51"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29"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2873" builtinId="27" hidden="1" customBuiltin="1"/>
    <cellStyle name="Bad" xfId="1878" builtinId="27" hidden="1" customBuiltin="1"/>
    <cellStyle name="Bad" xfId="1951" builtinId="27" hidden="1" customBuiltin="1"/>
    <cellStyle name="Bad" xfId="1960"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66"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52" builtinId="27" hidden="1" customBuiltin="1"/>
    <cellStyle name="Bad" xfId="3481" builtinId="27" hidden="1" customBuiltin="1"/>
    <cellStyle name="Bad" xfId="3508" builtinId="27" hidden="1" customBuiltin="1"/>
    <cellStyle name="Bad" xfId="3448" builtinId="27" hidden="1" customBuiltin="1"/>
    <cellStyle name="Bad" xfId="3189" builtinId="27" hidden="1" customBuiltin="1"/>
    <cellStyle name="Bad" xfId="3405" builtinId="27" hidden="1" customBuiltin="1"/>
    <cellStyle name="Bad" xfId="3549"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42"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667" builtinId="27" hidden="1" customBuiltin="1"/>
    <cellStyle name="Bad" xfId="6591" builtinId="27" hidden="1" customBuiltin="1"/>
    <cellStyle name="Bad" xfId="637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6863" builtinId="27" hidden="1" customBuiltin="1"/>
    <cellStyle name="Bad" xfId="6896" builtinId="27" hidden="1" customBuiltin="1"/>
    <cellStyle name="Bad" xfId="6931" builtinId="27" hidden="1" customBuiltin="1"/>
    <cellStyle name="Bad" xfId="6965"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271"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101"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667"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69"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193" builtinId="27" hidden="1" customBuiltin="1"/>
    <cellStyle name="Bad" xfId="9221" builtinId="27" hidden="1" customBuiltin="1"/>
    <cellStyle name="Bad" xfId="9260" builtinId="27" hidden="1" customBuiltin="1"/>
    <cellStyle name="Bad" xfId="9290" builtinId="27" hidden="1" customBuiltin="1"/>
    <cellStyle name="Bad" xfId="9322"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27" builtinId="27" hidden="1" customBuiltin="1"/>
    <cellStyle name="Bad" xfId="9451" builtinId="27" hidden="1" customBuiltin="1"/>
    <cellStyle name="Bad" xfId="9476"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8446" builtinId="27" hidden="1" customBuiltin="1"/>
    <cellStyle name="Bad" xfId="8173" builtinId="27" hidden="1" customBuiltin="1"/>
    <cellStyle name="Bad" xfId="9667" builtinId="27" hidden="1" customBuiltin="1"/>
    <cellStyle name="Bad" xfId="9688"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10013"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67"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25"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6127"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10666" builtinId="27" hidden="1" customBuiltin="1"/>
    <cellStyle name="Bad" xfId="8143" builtinId="27" hidden="1" customBuiltin="1"/>
    <cellStyle name="Bad" xfId="5667" builtinId="27" hidden="1" customBuiltin="1"/>
    <cellStyle name="Bad" xfId="5264" builtinId="27" hidden="1" customBuiltin="1"/>
    <cellStyle name="Bad" xfId="831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860"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99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9157" builtinId="27" hidden="1" customBuiltin="1"/>
    <cellStyle name="Bad" xfId="11011" builtinId="27" hidden="1" customBuiltin="1"/>
    <cellStyle name="Bad" xfId="11036" builtinId="27" hidden="1" customBuiltin="1"/>
    <cellStyle name="Bad" xfId="11067"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005"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687" builtinId="27" hidden="1" customBuiltin="1"/>
    <cellStyle name="Bad" xfId="11718" builtinId="27" hidden="1" customBuiltin="1"/>
    <cellStyle name="Bad" xfId="11761"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27"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2350" builtinId="27" hidden="1" customBuiltin="1"/>
    <cellStyle name="Bad" xfId="12162" builtinId="27" hidden="1" customBuiltin="1"/>
    <cellStyle name="Bad" xfId="12301" builtinId="27" hidden="1" customBuiltin="1"/>
    <cellStyle name="Bad" xfId="12469" builtinId="27" hidden="1" customBuiltin="1"/>
    <cellStyle name="Bad" xfId="12497" builtinId="27" hidden="1" customBuiltin="1"/>
    <cellStyle name="Bad" xfId="12524" builtinId="27" hidden="1" customBuiltin="1"/>
    <cellStyle name="Bad" xfId="12465" builtinId="27" hidden="1" customBuiltin="1"/>
    <cellStyle name="Bad" xfId="12572"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79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1347" builtinId="27" hidden="1" customBuiltin="1"/>
    <cellStyle name="Bad" xfId="10317" builtinId="27" hidden="1" customBuiltin="1"/>
    <cellStyle name="Bad" xfId="5470"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12279" builtinId="27" hidden="1" customBuiltin="1"/>
    <cellStyle name="Bad" xfId="4551" builtinId="27" hidden="1" customBuiltin="1"/>
    <cellStyle name="Bad" xfId="7699"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45" builtinId="27" hidden="1" customBuiltin="1"/>
    <cellStyle name="Bad" xfId="13775" builtinId="27" hidden="1" customBuiltin="1"/>
    <cellStyle name="Bad" xfId="13707" builtinId="27" hidden="1" customBuiltin="1"/>
    <cellStyle name="Bad" xfId="13613"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52"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5144" builtinId="27" hidden="1" customBuiltin="1"/>
    <cellStyle name="Bad" xfId="15240" builtinId="27" hidden="1" customBuiltin="1"/>
    <cellStyle name="Bad" xfId="15268" builtinId="27" hidden="1" customBuiltin="1"/>
    <cellStyle name="Bad" xfId="15299" builtinId="27" hidden="1" customBuiltin="1"/>
    <cellStyle name="Bad" xfId="15331" builtinId="27" hidden="1" customBuiltin="1"/>
    <cellStyle name="Bad" xfId="15358" builtinId="27" hidden="1" customBuiltin="1"/>
    <cellStyle name="Bad" xfId="15295" builtinId="27" hidden="1" customBuiltin="1"/>
    <cellStyle name="Bad" xfId="15019"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493" builtinId="27" hidden="1" customBuiltin="1"/>
    <cellStyle name="Bad" xfId="15529" builtinId="27" hidden="1" customBuiltin="1"/>
    <cellStyle name="Bad" xfId="15680" builtinId="27" hidden="1" customBuiltin="1"/>
    <cellStyle name="Bad" xfId="15703"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995" builtinId="27" hidden="1" customBuiltin="1"/>
    <cellStyle name="Bad" xfId="15883" builtinId="27" hidden="1" customBuiltin="1"/>
    <cellStyle name="Bad" xfId="16027"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5905" builtinId="27" hidden="1" customBuiltin="1"/>
    <cellStyle name="Bad" xfId="16039" builtinId="27" hidden="1" customBuiltin="1"/>
    <cellStyle name="Bad" xfId="16205"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60"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34" builtinId="27" hidden="1" customBuiltin="1"/>
    <cellStyle name="Bad" xfId="16757" builtinId="27" hidden="1" customBuiltin="1"/>
    <cellStyle name="Bad" xfId="16779" builtinId="27" hidden="1" customBuiltin="1"/>
    <cellStyle name="Bad" xfId="1680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98" builtinId="27" hidden="1" customBuiltin="1"/>
    <cellStyle name="Bad" xfId="4105" builtinId="27" hidden="1" customBuiltin="1"/>
    <cellStyle name="Bad" xfId="14616" builtinId="27" hidden="1" customBuiltin="1"/>
    <cellStyle name="Bad" xfId="5088" builtinId="27" hidden="1" customBuiltin="1"/>
    <cellStyle name="Bad" xfId="14228" builtinId="27" hidden="1" customBuiltin="1"/>
    <cellStyle name="Bad" xfId="9618" builtinId="27" hidden="1" customBuiltin="1"/>
    <cellStyle name="Bad" xfId="5227" builtinId="27" hidden="1" customBuiltin="1"/>
    <cellStyle name="Bad" xfId="10616"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12152" builtinId="27" hidden="1" customBuiltin="1"/>
    <cellStyle name="Bad" xfId="4781" builtinId="27" hidden="1" customBuiltin="1"/>
    <cellStyle name="Bad" xfId="4201" builtinId="27" hidden="1" customBuiltin="1"/>
    <cellStyle name="Bad" xfId="1467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378" builtinId="27" hidden="1" customBuiltin="1"/>
    <cellStyle name="Bad" xfId="17412" builtinId="27" hidden="1" customBuiltin="1"/>
    <cellStyle name="Bad" xfId="17443"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652"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8118" builtinId="27" hidden="1" customBuiltin="1"/>
    <cellStyle name="Bad" xfId="5759" builtinId="27" hidden="1" customBuiltin="1"/>
    <cellStyle name="Bad" xfId="17094" builtinId="27" hidden="1" customBuiltin="1"/>
    <cellStyle name="Bad" xfId="17103"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357"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8440" builtinId="27" hidden="1" customBuiltin="1"/>
    <cellStyle name="Bad" xfId="18680" builtinId="27" hidden="1" customBuiltin="1"/>
    <cellStyle name="Bad" xfId="18834" builtinId="27" hidden="1" customBuiltin="1"/>
    <cellStyle name="Bad" xfId="18861" builtinId="27" hidden="1" customBuiltin="1"/>
    <cellStyle name="Bad" xfId="18885" builtinId="27" hidden="1" customBuiltin="1"/>
    <cellStyle name="Bad" xfId="18914"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4453" builtinId="27" hidden="1" customBuiltin="1"/>
    <cellStyle name="Bad" xfId="5895" builtinId="27" hidden="1" customBuiltin="1"/>
    <cellStyle name="Bad" xfId="17214" builtinId="27" hidden="1" customBuiltin="1"/>
    <cellStyle name="Bad" xfId="5271"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7797" builtinId="27" hidden="1" customBuiltin="1"/>
    <cellStyle name="Bad" xfId="14715" builtinId="27" hidden="1" customBuiltin="1"/>
    <cellStyle name="Bad" xfId="5159"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244" builtinId="27" hidden="1" customBuiltin="1"/>
    <cellStyle name="Bad" xfId="19385" builtinId="27" hidden="1" customBuiltin="1"/>
    <cellStyle name="Bad" xfId="19418"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39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54" builtinId="27" hidden="1" customBuiltin="1"/>
    <cellStyle name="Bad" xfId="20177"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420"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086" builtinId="27" hidden="1" customBuiltin="1"/>
    <cellStyle name="Bad" xfId="21113" builtinId="27" hidden="1" customBuiltin="1"/>
    <cellStyle name="Bad" xfId="21152" builtinId="27" hidden="1" customBuiltin="1"/>
    <cellStyle name="Bad" xfId="21181" builtinId="27" hidden="1" customBuiltin="1"/>
    <cellStyle name="Bad" xfId="21212" builtinId="27" hidden="1" customBuiltin="1"/>
    <cellStyle name="Bad" xfId="21244" builtinId="27" hidden="1" customBuiltin="1"/>
    <cellStyle name="Bad" xfId="21271"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40"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88" builtinId="27" hidden="1" customBuiltin="1"/>
    <cellStyle name="Bad" xfId="21721" builtinId="27" hidden="1" customBuiltin="1"/>
    <cellStyle name="Bad" xfId="21536"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831"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326"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204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5931" builtinId="27" hidden="1" customBuiltin="1"/>
    <cellStyle name="Bad" xfId="8649" builtinId="27" hidden="1" customBuiltin="1"/>
    <cellStyle name="Bad" xfId="18947"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071" builtinId="27" hidden="1" customBuiltin="1"/>
    <cellStyle name="Bad" xfId="20079" builtinId="27" hidden="1" customBuiltin="1"/>
    <cellStyle name="Bad" xfId="18753" builtinId="27" hidden="1" customBuiltin="1"/>
    <cellStyle name="Bad" xfId="20786"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895"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37"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07"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648"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82" builtinId="27" hidden="1" customBuiltin="1"/>
    <cellStyle name="Bad" xfId="24120" builtinId="27" hidden="1" customBuiltin="1"/>
    <cellStyle name="Bad" xfId="23840" builtinId="27" hidden="1" customBuiltin="1"/>
    <cellStyle name="Bad" xfId="24076" builtinId="27" hidden="1" customBuiltin="1"/>
    <cellStyle name="Bad" xfId="2422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398" builtinId="27" hidden="1" customBuiltin="1"/>
    <cellStyle name="Bad" xfId="24429" builtinId="27" hidden="1" customBuiltin="1"/>
    <cellStyle name="Bad" xfId="24456"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4548" builtinId="27" hidden="1" customBuiltin="1"/>
    <cellStyle name="Bad" xfId="24571" builtinId="27" hidden="1" customBuiltin="1"/>
    <cellStyle name="Bad" xfId="23499" builtinId="27" hidden="1" customBuiltin="1"/>
    <cellStyle name="Bad" xfId="23581" builtinId="27" hidden="1" customBuiltin="1"/>
    <cellStyle name="Bad" xfId="23590"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902"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5163"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14"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23696"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5573" builtinId="27" hidden="1" customBuiltin="1"/>
    <cellStyle name="Bad" xfId="24835" builtinId="27" hidden="1" customBuiltin="1"/>
    <cellStyle name="Bad" xfId="9628" builtinId="27" hidden="1" customBuiltin="1"/>
    <cellStyle name="Bad" xfId="8395" builtinId="27" hidden="1" customBuiltin="1"/>
    <cellStyle name="Bad" xfId="24258" builtinId="27" hidden="1" customBuiltin="1"/>
    <cellStyle name="Bad" xfId="23315" builtinId="27" hidden="1" customBuiltin="1"/>
    <cellStyle name="Bad" xfId="22014"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098"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25" builtinId="27" hidden="1" customBuiltin="1"/>
    <cellStyle name="Bad" xfId="26447" builtinId="27" hidden="1" customBuiltin="1"/>
    <cellStyle name="Bad" xfId="26468"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916"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03" builtinId="27" hidden="1" customBuiltin="1"/>
    <cellStyle name="Bad" xfId="27225" builtinId="27" hidden="1" customBuiltin="1"/>
    <cellStyle name="Bad" xfId="27246" builtinId="27" hidden="1" customBuiltin="1"/>
    <cellStyle name="Bad" xfId="27270"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318"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821" builtinId="27" hidden="1" customBuiltin="1"/>
    <cellStyle name="Bad" xfId="27756" builtinId="27" hidden="1" customBuiltin="1"/>
    <cellStyle name="Bad" xfId="27576" builtinId="27" hidden="1" customBuiltin="1"/>
    <cellStyle name="Bad" xfId="27709" builtinId="27" hidden="1" customBuiltin="1"/>
    <cellStyle name="Bad" xfId="27866" builtinId="27" hidden="1" customBuiltin="1"/>
    <cellStyle name="Bad" xfId="27888" builtinId="27" hidden="1" customBuiltin="1"/>
    <cellStyle name="Bad" xfId="27909" builtinId="27" hidden="1" customBuiltin="1"/>
    <cellStyle name="Bad" xfId="27862" builtinId="27" hidden="1" customBuiltin="1"/>
    <cellStyle name="Bad" xfId="27949"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46"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Calculation" xfId="13" builtinId="22" hidden="1" customBuiltin="1"/>
    <cellStyle name="Calculation" xfId="62" builtinId="22" hidden="1" customBuiltin="1"/>
    <cellStyle name="Calculation" xfId="97" builtinId="22" hidden="1" customBuiltin="1"/>
    <cellStyle name="Calculation" xfId="139" builtinId="22" hidden="1" customBuiltin="1"/>
    <cellStyle name="Calculation" xfId="182" builtinId="22" hidden="1" customBuiltin="1"/>
    <cellStyle name="Calculation" xfId="216" builtinId="22" hidden="1" customBuiltin="1"/>
    <cellStyle name="Calculation" xfId="253"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110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32"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1452" builtinId="22" hidden="1" customBuiltin="1"/>
    <cellStyle name="Calculation" xfId="1426"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73" builtinId="22" hidden="1" customBuiltin="1"/>
    <cellStyle name="Calculation" xfId="179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33" builtinId="22" hidden="1" customBuiltin="1"/>
    <cellStyle name="Calculation" xfId="2264"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18" builtinId="22" hidden="1" customBuiltin="1"/>
    <cellStyle name="Calculation" xfId="2655" builtinId="22" hidden="1" customBuiltin="1"/>
    <cellStyle name="Calculation" xfId="2682" builtinId="22" hidden="1" customBuiltin="1"/>
    <cellStyle name="Calculation" xfId="2714" builtinId="22" hidden="1" customBuiltin="1"/>
    <cellStyle name="Calculation" xfId="2743" builtinId="22" hidden="1" customBuiltin="1"/>
    <cellStyle name="Calculation" xfId="2770" builtinId="22" hidden="1" customBuiltin="1"/>
    <cellStyle name="Calculation" xfId="2774" builtinId="22" hidden="1" customBuiltin="1"/>
    <cellStyle name="Calculation" xfId="2751"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71"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08"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396"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66"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1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63"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65"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20" builtinId="22" hidden="1" customBuiltin="1"/>
    <cellStyle name="Calculation" xfId="7349" builtinId="22" hidden="1" customBuiltin="1"/>
    <cellStyle name="Calculation" xfId="739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43"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098" builtinId="22" hidden="1" customBuiltin="1"/>
    <cellStyle name="Calculation" xfId="9102" builtinId="22" hidden="1" customBuiltin="1"/>
    <cellStyle name="Calculation" xfId="9079" builtinId="22" hidden="1" customBuiltin="1"/>
    <cellStyle name="Calculation" xfId="9105" builtinId="22" hidden="1" customBuiltin="1"/>
    <cellStyle name="Calculation" xfId="9145" builtinId="22" hidden="1" customBuiltin="1"/>
    <cellStyle name="Calculation" xfId="9169" builtinId="22" hidden="1" customBuiltin="1"/>
    <cellStyle name="Calculation" xfId="9195"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64"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1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67"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35"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24"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5640"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7664"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320" builtinId="22" hidden="1" customBuiltin="1"/>
    <cellStyle name="Calculation" xfId="8482"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6197"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38"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199" builtinId="22" hidden="1" customBuiltin="1"/>
    <cellStyle name="Calculation" xfId="11234"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595"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1989" builtinId="22" hidden="1" customBuiltin="1"/>
    <cellStyle name="Calculation" xfId="12014" builtinId="22" hidden="1" customBuiltin="1"/>
    <cellStyle name="Calculation" xfId="10925" builtinId="22" hidden="1" customBuiltin="1"/>
    <cellStyle name="Calculation" xfId="6170" builtinId="22" hidden="1" customBuiltin="1"/>
    <cellStyle name="Calculation" xfId="6169"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526"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97"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3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5674"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1361" builtinId="22" hidden="1" customBuiltin="1"/>
    <cellStyle name="Calculation" xfId="13170"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81"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869"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102" builtinId="22" hidden="1" customBuiltin="1"/>
    <cellStyle name="Calculation" xfId="15106"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580" builtinId="22" hidden="1" customBuiltin="1"/>
    <cellStyle name="Calculation" xfId="15610" builtinId="22" hidden="1" customBuiltin="1"/>
    <cellStyle name="Calculation" xfId="15637" builtinId="22" hidden="1" customBuiltin="1"/>
    <cellStyle name="Calculation" xfId="15641"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29" builtinId="22" hidden="1" customBuiltin="1"/>
    <cellStyle name="Calculation" xfId="16059"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392"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08" builtinId="22" hidden="1" customBuiltin="1"/>
    <cellStyle name="Calculation" xfId="16535" builtinId="22" hidden="1" customBuiltin="1"/>
    <cellStyle name="Calculation" xfId="16573" builtinId="22" hidden="1" customBuiltin="1"/>
    <cellStyle name="Calculation" xfId="16601"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736" builtinId="22" hidden="1" customBuiltin="1"/>
    <cellStyle name="Calculation" xfId="16759"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5082" builtinId="22" hidden="1" customBuiltin="1"/>
    <cellStyle name="Calculation" xfId="5360"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5042" builtinId="22" hidden="1" customBuiltin="1"/>
    <cellStyle name="Calculation" xfId="14766" builtinId="22" hidden="1" customBuiltin="1"/>
    <cellStyle name="Calculation" xfId="14065" builtinId="22" hidden="1" customBuiltin="1"/>
    <cellStyle name="Calculation" xfId="14599"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617" builtinId="22" hidden="1" customBuiltin="1"/>
    <cellStyle name="Calculation" xfId="14757" builtinId="22" hidden="1" customBuiltin="1"/>
    <cellStyle name="Calculation" xfId="8088" builtinId="22" hidden="1" customBuiltin="1"/>
    <cellStyle name="Calculation" xfId="4456"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131" builtinId="22" hidden="1" customBuiltin="1"/>
    <cellStyle name="Calculation" xfId="10787" builtinId="22" hidden="1" customBuiltin="1"/>
    <cellStyle name="Calculation" xfId="5832" builtinId="22" hidden="1" customBuiltin="1"/>
    <cellStyle name="Calculation" xfId="7918" builtinId="22" hidden="1" customBuiltin="1"/>
    <cellStyle name="Calculation" xfId="613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14878" builtinId="22" hidden="1" customBuiltin="1"/>
    <cellStyle name="Calculation" xfId="6393"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49"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27" builtinId="22" hidden="1" customBuiltin="1"/>
    <cellStyle name="Calculation" xfId="17659"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791" builtinId="22" hidden="1" customBuiltin="1"/>
    <cellStyle name="Calculation" xfId="17815" builtinId="22" hidden="1" customBuiltin="1"/>
    <cellStyle name="Calculation" xfId="17843" builtinId="22" hidden="1" customBuiltin="1"/>
    <cellStyle name="Calculation" xfId="17882" builtinId="22" hidden="1" customBuiltin="1"/>
    <cellStyle name="Calculation" xfId="17911"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8046" builtinId="22" hidden="1" customBuiltin="1"/>
    <cellStyle name="Calculation" xfId="18072"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266"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18529" builtinId="22" hidden="1" customBuiltin="1"/>
    <cellStyle name="Calculation" xfId="1857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763" builtinId="22" hidden="1" customBuiltin="1"/>
    <cellStyle name="Calculation" xfId="18791" builtinId="22" hidden="1" customBuiltin="1"/>
    <cellStyle name="Calculation" xfId="18795" builtinId="22" hidden="1" customBuiltin="1"/>
    <cellStyle name="Calculation" xfId="18771" builtinId="22" hidden="1" customBuiltin="1"/>
    <cellStyle name="Calculation" xfId="18798"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6322" builtinId="22" hidden="1" customBuiltin="1"/>
    <cellStyle name="Calculation" xfId="8487" builtinId="22" hidden="1" customBuiltin="1"/>
    <cellStyle name="Calculation" xfId="8286" builtinId="22" hidden="1" customBuiltin="1"/>
    <cellStyle name="Calculation" xfId="5044"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18607" builtinId="22" hidden="1" customBuiltin="1"/>
    <cellStyle name="Calculation" xfId="17586"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03" builtinId="22" hidden="1" customBuiltin="1"/>
    <cellStyle name="Calculation" xfId="19252" builtinId="22" hidden="1" customBuiltin="1"/>
    <cellStyle name="Calculation" xfId="19289" builtinId="22" hidden="1" customBuiltin="1"/>
    <cellStyle name="Calculation" xfId="19324" builtinId="22" hidden="1" customBuiltin="1"/>
    <cellStyle name="Calculation" xfId="14522" builtinId="22" hidden="1" customBuiltin="1"/>
    <cellStyle name="Calculation" xfId="19387" builtinId="22" hidden="1" customBuiltin="1"/>
    <cellStyle name="Calculation" xfId="19420" builtinId="22" hidden="1" customBuiltin="1"/>
    <cellStyle name="Calculation" xfId="19455"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52"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0256"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445"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68" builtinId="22" hidden="1" customBuiltin="1"/>
    <cellStyle name="Calculation" xfId="20996" builtinId="22" hidden="1" customBuiltin="1"/>
    <cellStyle name="Calculation" xfId="21000"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54"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693" builtinId="22" hidden="1" customBuiltin="1"/>
    <cellStyle name="Calculation" xfId="21728" builtinId="22" hidden="1" customBuiltin="1"/>
    <cellStyle name="Calculation" xfId="21759" builtinId="22" hidden="1" customBuiltin="1"/>
    <cellStyle name="Calculation" xfId="21790" builtinId="22" hidden="1" customBuiltin="1"/>
    <cellStyle name="Calculation" xfId="21794" builtinId="22" hidden="1" customBuiltin="1"/>
    <cellStyle name="Calculation" xfId="21767" builtinId="22" hidden="1" customBuiltin="1"/>
    <cellStyle name="Calculation" xfId="21797" builtinId="22" hidden="1" customBuiltin="1"/>
    <cellStyle name="Calculation" xfId="21838" builtinId="22" hidden="1" customBuiltin="1"/>
    <cellStyle name="Calculation" xfId="21862"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171"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396"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0823"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05"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75"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50"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461"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24" builtinId="22" hidden="1" customBuiltin="1"/>
    <cellStyle name="Calculation" xfId="23859"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27"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3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27"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718" builtinId="22" hidden="1" customBuiltin="1"/>
    <cellStyle name="Calculation" xfId="24845" builtinId="22" hidden="1" customBuiltin="1"/>
    <cellStyle name="Calculation" xfId="24874" builtinId="22" hidden="1" customBuiltin="1"/>
    <cellStyle name="Calculation" xfId="24909" builtinId="22" hidden="1" customBuiltin="1"/>
    <cellStyle name="Calculation" xfId="24939" builtinId="22" hidden="1" customBuiltin="1"/>
    <cellStyle name="Calculation" xfId="24970" builtinId="22" hidden="1" customBuiltin="1"/>
    <cellStyle name="Calculation" xfId="24974"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30"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44"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64"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24056"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08"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15"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19"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695"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887" builtinId="22" hidden="1" customBuiltin="1"/>
    <cellStyle name="Calculation" xfId="26918"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64" builtinId="22" hidden="1" customBuiltin="1"/>
    <cellStyle name="Calculation" xfId="27168"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603" builtinId="22" hidden="1" customBuiltin="1"/>
    <cellStyle name="Calculation" xfId="26552"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7728"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3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66"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383" builtinId="22" hidden="1" customBuiltin="1"/>
    <cellStyle name="Calculation" xfId="28404" builtinId="22" hidden="1" customBuiltin="1"/>
    <cellStyle name="Calculation" xfId="28425" builtinId="22" hidden="1" customBuiltin="1"/>
    <cellStyle name="Check Cell" xfId="15" builtinId="23" hidden="1" customBuiltin="1"/>
    <cellStyle name="Check Cell" xfId="64" builtinId="23" hidden="1" customBuiltin="1"/>
    <cellStyle name="Check Cell" xfId="99" builtinId="23" hidden="1" customBuiltin="1"/>
    <cellStyle name="Check Cell" xfId="141" builtinId="23" hidden="1" customBuiltin="1"/>
    <cellStyle name="Check Cell" xfId="184" builtinId="23" hidden="1" customBuiltin="1"/>
    <cellStyle name="Check Cell" xfId="218" builtinId="23" hidden="1" customBuiltin="1"/>
    <cellStyle name="Check Cell" xfId="255" builtinId="23" hidden="1" customBuiltin="1"/>
    <cellStyle name="Check Cell" xfId="292" builtinId="23" hidden="1" customBuiltin="1"/>
    <cellStyle name="Check Cell" xfId="326" builtinId="23" hidden="1" customBuiltin="1"/>
    <cellStyle name="Check Cell" xfId="361" builtinId="23" hidden="1" customBuiltin="1"/>
    <cellStyle name="Check Cell" xfId="449" builtinId="23" hidden="1" customBuiltin="1"/>
    <cellStyle name="Check Cell" xfId="483" builtinId="23" hidden="1" customBuiltin="1"/>
    <cellStyle name="Check Cell" xfId="519" builtinId="23" hidden="1" customBuiltin="1"/>
    <cellStyle name="Check Cell" xfId="555"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12"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717" builtinId="23" hidden="1" customBuiltin="1"/>
    <cellStyle name="Check Cell" xfId="843" builtinId="23" hidden="1" customBuiltin="1"/>
    <cellStyle name="Check Cell" xfId="879" builtinId="23" hidden="1" customBuiltin="1"/>
    <cellStyle name="Check Cell" xfId="914" builtinId="23" hidden="1" customBuiltin="1"/>
    <cellStyle name="Check Cell" xfId="794" builtinId="23" hidden="1" customBuiltin="1"/>
    <cellStyle name="Check Cell" xfId="977" builtinId="23" hidden="1" customBuiltin="1"/>
    <cellStyle name="Check Cell" xfId="1010" builtinId="23" hidden="1" customBuiltin="1"/>
    <cellStyle name="Check Cell" xfId="1045"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1392" builtinId="23" hidden="1" customBuiltin="1"/>
    <cellStyle name="Check Cell" xfId="1506"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797"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176"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57"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2721" builtinId="23" hidden="1" customBuiltin="1"/>
    <cellStyle name="Check Cell" xfId="2813" builtinId="23" hidden="1" customBuiltin="1"/>
    <cellStyle name="Check Cell" xfId="2835"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3239" builtinId="23" hidden="1" customBuiltin="1"/>
    <cellStyle name="Check Cell" xfId="3270" builtinId="23" hidden="1" customBuiltin="1"/>
    <cellStyle name="Check Cell" xfId="3212" builtinId="23" hidden="1" customBuiltin="1"/>
    <cellStyle name="Check Cell" xfId="3181" builtinId="23" hidden="1" customBuiltin="1"/>
    <cellStyle name="Check Cell" xfId="3215" builtinId="23" hidden="1" customBuiltin="1"/>
    <cellStyle name="Check Cell" xfId="3316" builtinId="23" hidden="1" customBuiltin="1"/>
    <cellStyle name="Check Cell" xfId="3337" builtinId="23" hidden="1" customBuiltin="1"/>
    <cellStyle name="Check Cell" xfId="3358" builtinId="23" hidden="1" customBuiltin="1"/>
    <cellStyle name="Check Cell" xfId="3282" builtinId="23" hidden="1" customBuiltin="1"/>
    <cellStyle name="Check Cell" xfId="3398" builtinId="23" hidden="1" customBuiltin="1"/>
    <cellStyle name="Check Cell" xfId="3425" builtinId="23" hidden="1" customBuiltin="1"/>
    <cellStyle name="Check Cell" xfId="3457"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462"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681" builtinId="23" hidden="1" customBuiltin="1"/>
    <cellStyle name="Check Cell" xfId="3713" builtinId="23" hidden="1" customBuiltin="1"/>
    <cellStyle name="Check Cell" xfId="3741" builtinId="23" hidden="1" customBuiltin="1"/>
    <cellStyle name="Check Cell" xfId="3768"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12" builtinId="23" hidden="1" customBuiltin="1"/>
    <cellStyle name="Check Cell" xfId="3946"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602" builtinId="23" hidden="1" customBuiltin="1"/>
    <cellStyle name="Check Cell" xfId="6568"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091"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520" builtinId="23" hidden="1" customBuiltin="1"/>
    <cellStyle name="Check Cell" xfId="7973" builtinId="23" hidden="1" customBuiltin="1"/>
    <cellStyle name="Check Cell" xfId="7994" builtinId="23" hidden="1" customBuiltin="1"/>
    <cellStyle name="Check Cell" xfId="8017" builtinId="23" hidden="1" customBuiltin="1"/>
    <cellStyle name="Check Cell" xfId="8040" builtinId="23" hidden="1" customBuiltin="1"/>
    <cellStyle name="Check Cell" xfId="8061" builtinId="23" hidden="1" customBuiltin="1"/>
    <cellStyle name="Check Cell" xfId="8105" builtinId="23" hidden="1" customBuiltin="1"/>
    <cellStyle name="Check Cell" xfId="8570" builtinId="23" hidden="1" customBuiltin="1"/>
    <cellStyle name="Check Cell" xfId="8594" builtinId="23" hidden="1" customBuiltin="1"/>
    <cellStyle name="Check Cell" xfId="8622" builtinId="23" hidden="1" customBuiltin="1"/>
    <cellStyle name="Check Cell" xfId="8645" builtinId="23" hidden="1" customBuiltin="1"/>
    <cellStyle name="Check Cell" xfId="8671" builtinId="23" hidden="1" customBuiltin="1"/>
    <cellStyle name="Check Cell" xfId="8563" builtinId="23" hidden="1" customBuiltin="1"/>
    <cellStyle name="Check Cell" xfId="8706" builtinId="23" hidden="1" customBuiltin="1"/>
    <cellStyle name="Check Cell" xfId="8735" builtinId="23" hidden="1" customBuiltin="1"/>
    <cellStyle name="Check Cell" xfId="8771" builtinId="23" hidden="1" customBuiltin="1"/>
    <cellStyle name="Check Cell" xfId="8803" builtinId="23" hidden="1" customBuiltin="1"/>
    <cellStyle name="Check Cell" xfId="8835" builtinId="23" hidden="1" customBuiltin="1"/>
    <cellStyle name="Check Cell" xfId="8773" builtinId="23" hidden="1" customBuiltin="1"/>
    <cellStyle name="Check Cell" xfId="8741" builtinId="23" hidden="1" customBuiltin="1"/>
    <cellStyle name="Check Cell" xfId="8776" builtinId="23" hidden="1" customBuiltin="1"/>
    <cellStyle name="Check Cell" xfId="8885" builtinId="23" hidden="1" customBuiltin="1"/>
    <cellStyle name="Check Cell" xfId="8909" builtinId="23" hidden="1" customBuiltin="1"/>
    <cellStyle name="Check Cell" xfId="8933" builtinId="23" hidden="1" customBuiltin="1"/>
    <cellStyle name="Check Cell" xfId="8847" builtinId="23" hidden="1" customBuiltin="1"/>
    <cellStyle name="Check Cell" xfId="8978" builtinId="23" hidden="1" customBuiltin="1"/>
    <cellStyle name="Check Cell" xfId="9009" builtinId="23" hidden="1" customBuiltin="1"/>
    <cellStyle name="Check Cell" xfId="9042" builtinId="23" hidden="1" customBuiltin="1"/>
    <cellStyle name="Check Cell" xfId="9073"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25"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274" builtinId="23" hidden="1" customBuiltin="1"/>
    <cellStyle name="Check Cell" xfId="8521"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2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76"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298"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1057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7921" builtinId="23" hidden="1" customBuiltin="1"/>
    <cellStyle name="Check Cell" xfId="4348" builtinId="23" hidden="1" customBuiltin="1"/>
    <cellStyle name="Check Cell" xfId="4791"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10714" builtinId="23" hidden="1" customBuiltin="1"/>
    <cellStyle name="Check Cell" xfId="4412" builtinId="23" hidden="1" customBuiltin="1"/>
    <cellStyle name="Check Cell" xfId="8279"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10747" builtinId="23" hidden="1" customBuiltin="1"/>
    <cellStyle name="Check Cell" xfId="7505" builtinId="23" hidden="1" customBuiltin="1"/>
    <cellStyle name="Check Cell" xfId="8318"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90"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7533" builtinId="23" hidden="1" customBuiltin="1"/>
    <cellStyle name="Check Cell" xfId="10414" builtinId="23" hidden="1" customBuiltin="1"/>
    <cellStyle name="Check Cell" xfId="784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71"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272"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535"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65"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931" builtinId="23" hidden="1" customBuiltin="1"/>
    <cellStyle name="Check Cell" xfId="1196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10898" builtinId="23" hidden="1" customBuiltin="1"/>
    <cellStyle name="Check Cell" xfId="12170"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12359" builtinId="23" hidden="1" customBuiltin="1"/>
    <cellStyle name="Check Cell" xfId="1238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12433" builtinId="23" hidden="1" customBuiltin="1"/>
    <cellStyle name="Check Cell" xfId="12576" builtinId="23" hidden="1" customBuiltin="1"/>
    <cellStyle name="Check Cell" xfId="12606"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12769" builtinId="23" hidden="1" customBuiltin="1"/>
    <cellStyle name="Check Cell" xfId="1279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12936" builtinId="23" hidden="1" customBuiltin="1"/>
    <cellStyle name="Check Cell" xfId="13034"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4958"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13039"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374"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7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78"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40"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272"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22"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5754"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57"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10"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65"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38"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5840"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056" builtinId="23" hidden="1" customBuiltin="1"/>
    <cellStyle name="Check Cell" xfId="14464" builtinId="23" hidden="1" customBuiltin="1"/>
    <cellStyle name="Check Cell" xfId="14054" builtinId="23" hidden="1" customBuiltin="1"/>
    <cellStyle name="Check Cell" xfId="11944" builtinId="23" hidden="1" customBuiltin="1"/>
    <cellStyle name="Check Cell" xfId="611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5533"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6651"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16"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720"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8004" builtinId="23" hidden="1" customBuiltin="1"/>
    <cellStyle name="Check Cell" xfId="17947" builtinId="23" hidden="1" customBuiltin="1"/>
    <cellStyle name="Check Cell" xfId="17919"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75"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74"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889"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4747"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7747"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4146"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459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799"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258" builtinId="23" hidden="1" customBuiltin="1"/>
    <cellStyle name="Check Cell" xfId="20456" builtinId="23" hidden="1" customBuiltin="1"/>
    <cellStyle name="Check Cell" xfId="20481" builtinId="23" hidden="1" customBuiltin="1"/>
    <cellStyle name="Check Cell" xfId="20507" builtinId="23" hidden="1" customBuiltin="1"/>
    <cellStyle name="Check Cell" xfId="20534" builtinId="23" hidden="1" customBuiltin="1"/>
    <cellStyle name="Check Cell" xfId="20559" builtinId="23" hidden="1" customBuiltin="1"/>
    <cellStyle name="Check Cell" xfId="20448" builtinId="23" hidden="1" customBuiltin="1"/>
    <cellStyle name="Check Cell" xfId="20599" builtinId="23" hidden="1" customBuiltin="1"/>
    <cellStyle name="Check Cell" xfId="20630" builtinId="23" hidden="1" customBuiltin="1"/>
    <cellStyle name="Check Cell" xfId="20665" builtinId="23" hidden="1" customBuiltin="1"/>
    <cellStyle name="Check Cell" xfId="20697" builtinId="23" hidden="1" customBuiltin="1"/>
    <cellStyle name="Check Cell" xfId="20728" builtinId="23" hidden="1" customBuiltin="1"/>
    <cellStyle name="Check Cell" xfId="20667" builtinId="23" hidden="1" customBuiltin="1"/>
    <cellStyle name="Check Cell" xfId="20636" builtinId="23" hidden="1" customBuiltin="1"/>
    <cellStyle name="Check Cell" xfId="20670" builtinId="23" hidden="1" customBuiltin="1"/>
    <cellStyle name="Check Cell" xfId="20779" builtinId="23" hidden="1" customBuiltin="1"/>
    <cellStyle name="Check Cell" xfId="20807" builtinId="23" hidden="1" customBuiltin="1"/>
    <cellStyle name="Check Cell" xfId="20831" builtinId="23" hidden="1" customBuiltin="1"/>
    <cellStyle name="Check Cell" xfId="20741" builtinId="23" hidden="1" customBuiltin="1"/>
    <cellStyle name="Check Cell" xfId="20878" builtinId="23" hidden="1" customBuiltin="1"/>
    <cellStyle name="Check Cell" xfId="20908" builtinId="23" hidden="1" customBuiltin="1"/>
    <cellStyle name="Check Cell" xfId="20940" builtinId="23" hidden="1" customBuiltin="1"/>
    <cellStyle name="Check Cell" xfId="20970" builtinId="23" hidden="1" customBuiltin="1"/>
    <cellStyle name="Check Cell" xfId="20998"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75"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588" builtinId="23" hidden="1" customBuiltin="1"/>
    <cellStyle name="Check Cell" xfId="21609"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01"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21"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2272" builtinId="23" hidden="1" customBuiltin="1"/>
    <cellStyle name="Check Cell" xfId="22303" builtinId="23" hidden="1" customBuiltin="1"/>
    <cellStyle name="Check Cell" xfId="22330"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15065"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0048" builtinId="23" hidden="1" customBuiltin="1"/>
    <cellStyle name="Check Cell" xfId="21074" builtinId="23" hidden="1" customBuiltin="1"/>
    <cellStyle name="Check Cell" xfId="20426"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2579" builtinId="23" hidden="1" customBuiltin="1"/>
    <cellStyle name="Check Cell" xfId="17084" builtinId="23" hidden="1" customBuiltin="1"/>
    <cellStyle name="Check Cell" xfId="22642"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22829" builtinId="23" hidden="1" customBuiltin="1"/>
    <cellStyle name="Check Cell" xfId="22865" builtinId="23" hidden="1" customBuiltin="1"/>
    <cellStyle name="Check Cell" xfId="22899" builtinId="23" hidden="1" customBuiltin="1"/>
    <cellStyle name="Check Cell" xfId="22939" builtinId="23" hidden="1" customBuiltin="1"/>
    <cellStyle name="Check Cell" xfId="22984" builtinId="23" hidden="1" customBuiltin="1"/>
    <cellStyle name="Check Cell" xfId="23017"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45"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58" builtinId="23" hidden="1" customBuiltin="1"/>
    <cellStyle name="Check Cell" xfId="23680" builtinId="23" hidden="1" customBuiltin="1"/>
    <cellStyle name="Check Cell" xfId="23706" builtinId="23" hidden="1" customBuiltin="1"/>
    <cellStyle name="Check Cell" xfId="23732" builtinId="23" hidden="1" customBuiltin="1"/>
    <cellStyle name="Check Cell" xfId="23756"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866"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04" builtinId="23" hidden="1" customBuiltin="1"/>
    <cellStyle name="Check Cell" xfId="24343" builtinId="23" hidden="1" customBuiltin="1"/>
    <cellStyle name="Check Cell" xfId="24371" builtinId="23" hidden="1" customBuiltin="1"/>
    <cellStyle name="Check Cell" xfId="24403" builtinId="23" hidden="1" customBuiltin="1"/>
    <cellStyle name="Check Cell" xfId="24433" builtinId="23" hidden="1" customBuiltin="1"/>
    <cellStyle name="Check Cell" xfId="24460"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611"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882" builtinId="23" hidden="1" customBuiltin="1"/>
    <cellStyle name="Check Cell" xfId="24916" builtinId="23" hidden="1" customBuiltin="1"/>
    <cellStyle name="Check Cell" xfId="25020" builtinId="23" hidden="1" customBuiltin="1"/>
    <cellStyle name="Check Cell" xfId="25043" builtinId="23" hidden="1" customBuiltin="1"/>
    <cellStyle name="Check Cell" xfId="25067" builtinId="23" hidden="1" customBuiltin="1"/>
    <cellStyle name="Check Cell" xfId="24984" builtinId="23" hidden="1" customBuiltin="1"/>
    <cellStyle name="Check Cell" xfId="25112" builtinId="23" hidden="1" customBuiltin="1"/>
    <cellStyle name="Check Cell" xfId="25140" builtinId="23" hidden="1" customBuiltin="1"/>
    <cellStyle name="Check Cell" xfId="25172" builtinId="23" hidden="1" customBuiltin="1"/>
    <cellStyle name="Check Cell" xfId="25201" builtinId="23" hidden="1" customBuiltin="1"/>
    <cellStyle name="Check Cell" xfId="25228" builtinId="23" hidden="1" customBuiltin="1"/>
    <cellStyle name="Check Cell" xfId="25174" builtinId="23" hidden="1" customBuiltin="1"/>
    <cellStyle name="Check Cell" xfId="25146" builtinId="23" hidden="1" customBuiltin="1"/>
    <cellStyle name="Check Cell" xfId="25177" builtinId="23" hidden="1" customBuiltin="1"/>
    <cellStyle name="Check Cell" xfId="25270" builtinId="23" hidden="1" customBuiltin="1"/>
    <cellStyle name="Check Cell" xfId="25294"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43" builtinId="23" hidden="1" customBuiltin="1"/>
    <cellStyle name="Check Cell" xfId="25472" builtinId="23" hidden="1" customBuiltin="1"/>
    <cellStyle name="Check Cell" xfId="25499" builtinId="23" hidden="1" customBuiltin="1"/>
    <cellStyle name="Check Cell" xfId="25445" builtinId="23" hidden="1" customBuiltin="1"/>
    <cellStyle name="Check Cell" xfId="25417" builtinId="23" hidden="1" customBuiltin="1"/>
    <cellStyle name="Check Cell" xfId="25448" builtinId="23" hidden="1" customBuiltin="1"/>
    <cellStyle name="Check Cell" xfId="25543" builtinId="23" hidden="1" customBuiltin="1"/>
    <cellStyle name="Check Cell" xfId="25566" builtinId="23" hidden="1" customBuiltin="1"/>
    <cellStyle name="Check Cell" xfId="25589" builtinId="23" hidden="1" customBuiltin="1"/>
    <cellStyle name="Check Cell" xfId="25612"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14242" builtinId="23" hidden="1" customBuiltin="1"/>
    <cellStyle name="Check Cell" xfId="2421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08" builtinId="23" hidden="1" customBuiltin="1"/>
    <cellStyle name="Check Cell" xfId="25841"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57"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29"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42"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51"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7426" builtinId="23" hidden="1" customBuiltin="1"/>
    <cellStyle name="Check Cell" xfId="27372" builtinId="23" hidden="1" customBuiltin="1"/>
    <cellStyle name="Check Cell" xfId="27344"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634" builtinId="23" hidden="1" customBuiltin="1"/>
    <cellStyle name="Check Cell" xfId="26583" builtinId="23" hidden="1" customBuiltin="1"/>
    <cellStyle name="Check Cell" xfId="27584" builtinId="23" hidden="1" customBuiltin="1"/>
    <cellStyle name="Check Cell" xfId="27605" builtinId="23" hidden="1" customBuiltin="1"/>
    <cellStyle name="Check Cell" xfId="27628"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7980" builtinId="23" hidden="1" customBuiltin="1"/>
    <cellStyle name="Check Cell" xfId="28012" builtinId="23" hidden="1" customBuiltin="1"/>
    <cellStyle name="Check Cell" xfId="28040"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08"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96" builtinId="23" hidden="1" customBuiltin="1"/>
    <cellStyle name="Check Cell" xfId="28323"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omma" xfId="7" builtinId="3" hidden="1"/>
    <cellStyle name="Comma" xfId="134" builtinId="3" hidden="1"/>
    <cellStyle name="Comma" xfId="248" builtinId="3" hidden="1"/>
    <cellStyle name="Comma" xfId="395" builtinId="3" hidden="1"/>
    <cellStyle name="Comma" xfId="512" builtinId="3" hidden="1"/>
    <cellStyle name="Comma" xfId="435"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1157" builtinId="3" hidden="1"/>
    <cellStyle name="Comma" xfId="1267"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230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645" builtinId="3" hidden="1"/>
    <cellStyle name="Comma" xfId="2806" builtinId="3" hidden="1"/>
    <cellStyle name="Comma" xfId="1860"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92"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8965" builtinId="3" hidden="1"/>
    <cellStyle name="Comma" xfId="9140" builtinId="3" hidden="1"/>
    <cellStyle name="Comma" xfId="9218" builtinId="3" hidden="1"/>
    <cellStyle name="Comma" xfId="9319" builtinId="3" hidden="1"/>
    <cellStyle name="Comma" xfId="9252" builtinId="3" hidden="1"/>
    <cellStyle name="Comma" xfId="942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778" builtinId="3" hidden="1"/>
    <cellStyle name="Comma" xfId="9961" builtinId="3" hidden="1"/>
    <cellStyle name="Comma" xfId="9898" builtinId="3" hidden="1"/>
    <cellStyle name="Comma" xfId="10112" builtinId="3" hidden="1"/>
    <cellStyle name="Comma" xfId="10049"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3895" builtinId="3" hidden="1"/>
    <cellStyle name="Comma" xfId="4356" builtinId="3" hidden="1"/>
    <cellStyle name="Comma" xfId="10488" builtinId="3" hidden="1"/>
    <cellStyle name="Comma" xfId="10973" builtinId="3" hidden="1"/>
    <cellStyle name="Comma" xfId="11064" builtinId="3" hidden="1"/>
    <cellStyle name="Comma" xfId="11003"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1630" builtinId="3" hidden="1"/>
    <cellStyle name="Comma" xfId="11715" builtinId="3" hidden="1"/>
    <cellStyle name="Comma" xfId="11820" builtinId="3" hidden="1"/>
    <cellStyle name="Comma" xfId="11752" builtinId="3" hidden="1"/>
    <cellStyle name="Comma" xfId="11924"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13027"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4622" builtinId="3" hidden="1"/>
    <cellStyle name="Comma" xfId="5119" builtinId="3" hidden="1"/>
    <cellStyle name="Comma" xfId="4749" builtinId="3" hidden="1"/>
    <cellStyle name="Comma" xfId="14195" builtinId="3" hidden="1"/>
    <cellStyle name="Comma" xfId="14175" builtinId="3" hidden="1"/>
    <cellStyle name="Comma" xfId="10607"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7133" builtinId="3" hidden="1"/>
    <cellStyle name="Comma" xfId="17217" builtinId="3" hidden="1"/>
    <cellStyle name="Comma" xfId="17160" builtinId="3" hidden="1"/>
    <cellStyle name="Comma" xfId="17375" builtinId="3" hidden="1"/>
    <cellStyle name="Comma" xfId="17303"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804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385"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21510" builtinId="3" hidden="1"/>
    <cellStyle name="Comma" xfId="21581" builtinId="3" hidden="1"/>
    <cellStyle name="Comma" xfId="21534" builtinId="3" hidden="1"/>
    <cellStyle name="Comma" xfId="21722" builtinId="3" hidden="1"/>
    <cellStyle name="Comma" xfId="21654" builtinId="3" hidden="1"/>
    <cellStyle name="Comma" xfId="21832"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2199" builtinId="3" hidden="1"/>
    <cellStyle name="Comma" xfId="22368" builtinId="3" hidden="1"/>
    <cellStyle name="Comma" xfId="18655" builtinId="3" hidden="1"/>
    <cellStyle name="Comma" xfId="4766" builtinId="3" hidden="1"/>
    <cellStyle name="Comma" xfId="5753"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23965" builtinId="3" hidden="1"/>
    <cellStyle name="Comma" xfId="23905" builtinId="3" hidden="1"/>
    <cellStyle name="Comma" xfId="24121" builtinId="3" hidden="1"/>
    <cellStyle name="Comma" xfId="24057" builtinId="3" hidden="1"/>
    <cellStyle name="Comma" xfId="24223" builtinId="3" hidden="1"/>
    <cellStyle name="Comma" xfId="24297"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764" builtinId="3" hidden="1"/>
    <cellStyle name="Comma" xfId="24717" builtinId="3" hidden="1"/>
    <cellStyle name="Comma" xfId="24903" builtinId="3" hidden="1"/>
    <cellStyle name="Comma" xfId="24836" builtinId="3" hidden="1"/>
    <cellStyle name="Comma" xfId="25012"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3535" builtinId="3" hidden="1"/>
    <cellStyle name="Comma" xfId="25666" builtinId="3" hidden="1"/>
    <cellStyle name="Comma" xfId="2354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0]" xfId="52" builtinId="6" customBuiltin="1"/>
    <cellStyle name="Comma [0] 2" xfId="28467"/>
    <cellStyle name="Comma [1]" xfId="46"/>
    <cellStyle name="Comma [2]" xfId="28443"/>
    <cellStyle name="Comma [2] 2" xfId="28469"/>
    <cellStyle name="Comma [3]" xfId="28468"/>
    <cellStyle name="Comma [4]" xfId="47"/>
    <cellStyle name="Comma [4] 2" xfId="28458"/>
    <cellStyle name="Currency" xfId="53" builtinId="4" hidden="1"/>
    <cellStyle name="Currency" xfId="174" builtinId="4" hidden="1"/>
    <cellStyle name="Currency" xfId="283" builtinId="4" hidden="1"/>
    <cellStyle name="Currency" xfId="440" builtinId="4" hidden="1"/>
    <cellStyle name="Currency" xfId="547" builtinId="4" hidden="1"/>
    <cellStyle name="Currency" xfId="630" builtinId="4" hidden="1"/>
    <cellStyle name="Currency" xfId="739" builtinId="4" hidden="1"/>
    <cellStyle name="Currency" xfId="654" builtinId="4" hidden="1"/>
    <cellStyle name="Currency" xfId="871" builtinId="4" hidden="1"/>
    <cellStyle name="Currency" xfId="967" builtinId="4" hidden="1"/>
    <cellStyle name="Currency" xfId="1070" builtinId="4" hidden="1"/>
    <cellStyle name="Currency" xfId="991" builtinId="4" hidden="1"/>
    <cellStyle name="Currency" xfId="1192" builtinId="4" hidden="1"/>
    <cellStyle name="Currency" xfId="1309" builtinId="4" hidden="1"/>
    <cellStyle name="Currency" xfId="1412" builtinId="4" hidden="1"/>
    <cellStyle name="Currency" xfId="1333" builtinId="4" hidden="1"/>
    <cellStyle name="Currency" xfId="1534" builtinId="4" hidden="1"/>
    <cellStyle name="Currency" xfId="3903" builtinId="4" hidden="1"/>
    <cellStyle name="Currency" xfId="4011" builtinId="4" hidden="1"/>
    <cellStyle name="Currency" xfId="6378" builtinId="4" hidden="1"/>
    <cellStyle name="Currency" xfId="6457" builtinId="4" hidden="1"/>
    <cellStyle name="Currency" xfId="6518" builtinId="4" hidden="1"/>
    <cellStyle name="Currency" xfId="6628" builtinId="4" hidden="1"/>
    <cellStyle name="Currency" xfId="6542" builtinId="4" hidden="1"/>
    <cellStyle name="Currency" xfId="6761" builtinId="4" hidden="1"/>
    <cellStyle name="Currency" xfId="6857" builtinId="4" hidden="1"/>
    <cellStyle name="Currency" xfId="6961" builtinId="4" hidden="1"/>
    <cellStyle name="Currency" xfId="6881" builtinId="4" hidden="1"/>
    <cellStyle name="Currency" xfId="7083" builtinId="4" hidden="1"/>
    <cellStyle name="Currency" xfId="7200"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5569" builtinId="4" hidden="1"/>
    <cellStyle name="Currency" xfId="5608" builtinId="4" hidden="1"/>
    <cellStyle name="Currency" xfId="8176" builtinId="4" hidden="1"/>
    <cellStyle name="Currency" xfId="4809" builtinId="4" hidden="1"/>
    <cellStyle name="Currency" xfId="8132" builtinId="4" hidden="1"/>
    <cellStyle name="Currency" xfId="5805"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5281" builtinId="4" hidden="1"/>
    <cellStyle name="Currency" xfId="12719" builtinId="4" hidden="1"/>
    <cellStyle name="Currency" xfId="13200" builtinId="4" hidden="1"/>
    <cellStyle name="Currency" xfId="13296" builtinId="4" hidden="1"/>
    <cellStyle name="Currency" xfId="13399" builtinId="4" hidden="1"/>
    <cellStyle name="Currency" xfId="13320"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18817" builtinId="4" hidden="1"/>
    <cellStyle name="Currency" xfId="19282" builtinId="4" hidden="1"/>
    <cellStyle name="Currency" xfId="19379" builtinId="4" hidden="1"/>
    <cellStyle name="Currency" xfId="19482" builtinId="4" hidden="1"/>
    <cellStyle name="Currency" xfId="19403" builtinId="4" hidden="1"/>
    <cellStyle name="Currency" xfId="19604"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22632" builtinId="4" hidden="1"/>
    <cellStyle name="Currency" xfId="22735" builtinId="4" hidden="1"/>
    <cellStyle name="Currency" xfId="22656" builtinId="4" hidden="1"/>
    <cellStyle name="Currency" xfId="22857" builtinId="4" hidden="1"/>
    <cellStyle name="Currency" xfId="22974" builtinId="4" hidden="1"/>
    <cellStyle name="Currency" xfId="23077" builtinId="4" hidden="1"/>
    <cellStyle name="Currency" xfId="22998" builtinId="4" hidden="1"/>
    <cellStyle name="Currency" xfId="23199" builtinId="4" hidden="1"/>
    <cellStyle name="Currency" xfId="12723" builtinId="4" hidden="1"/>
    <cellStyle name="Currency" xfId="4660" builtinId="4" hidden="1"/>
    <cellStyle name="Currency" xfId="6159" builtinId="4" hidden="1"/>
    <cellStyle name="Currency" xfId="14219" builtinId="4" hidden="1"/>
    <cellStyle name="Currency" xfId="25325" builtinId="4" hidden="1"/>
    <cellStyle name="Currency" xfId="10802" builtinId="4" hidden="1"/>
    <cellStyle name="Currency" xfId="25251" builtinId="4" hidden="1"/>
    <cellStyle name="Currency" xfId="2570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26151" builtinId="4" hidden="1"/>
    <cellStyle name="Currency" xfId="26313" builtinId="4" hidden="1"/>
    <cellStyle name="Currency [0]" xfId="54" builtinId="7" hidden="1"/>
    <cellStyle name="Currency [0]" xfId="175" builtinId="7" hidden="1"/>
    <cellStyle name="Currency [0]" xfId="284" builtinId="7" hidden="1"/>
    <cellStyle name="Currency [0]" xfId="441" builtinId="7" hidden="1"/>
    <cellStyle name="Currency [0]" xfId="548" builtinId="7" hidden="1"/>
    <cellStyle name="Currency [0]" xfId="631"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946" builtinId="7" hidden="1"/>
    <cellStyle name="Currency [0]" xfId="1193"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6379" builtinId="7" hidden="1"/>
    <cellStyle name="Currency [0]" xfId="6458" builtinId="7" hidden="1"/>
    <cellStyle name="Currency [0]" xfId="6519" builtinId="7" hidden="1"/>
    <cellStyle name="Currency [0]" xfId="6629" builtinId="7" hidden="1"/>
    <cellStyle name="Currency [0]" xfId="6365" builtinId="7" hidden="1"/>
    <cellStyle name="Currency [0]" xfId="6762" builtinId="7" hidden="1"/>
    <cellStyle name="Currency [0]" xfId="6858" builtinId="7" hidden="1"/>
    <cellStyle name="Currency [0]" xfId="6962"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4817" builtinId="7" hidden="1"/>
    <cellStyle name="Currency [0]" xfId="10662" builtinId="7" hidden="1"/>
    <cellStyle name="Currency [0]" xfId="8244" builtinId="7" hidden="1"/>
    <cellStyle name="Currency [0]" xfId="7574" builtinId="7" hidden="1"/>
    <cellStyle name="Currency [0]" xfId="6214" builtinId="7" hidden="1"/>
    <cellStyle name="Currency [0]" xfId="5397" builtinId="7" hidden="1"/>
    <cellStyle name="Currency [0]" xfId="6287"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6308" builtinId="7" hidden="1"/>
    <cellStyle name="Currency [0]" xfId="5704" builtinId="7" hidden="1"/>
    <cellStyle name="Currency [0]" xfId="13201" builtinId="7" hidden="1"/>
    <cellStyle name="Currency [0]" xfId="13297" builtinId="7" hidden="1"/>
    <cellStyle name="Currency [0]" xfId="13400" builtinId="7" hidden="1"/>
    <cellStyle name="Currency [0]" xfId="13275" builtinId="7" hidden="1"/>
    <cellStyle name="Currency [0]" xfId="13522"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19283" builtinId="7" hidden="1"/>
    <cellStyle name="Currency [0]" xfId="19380" builtinId="7" hidden="1"/>
    <cellStyle name="Currency [0]" xfId="19483" builtinId="7" hidden="1"/>
    <cellStyle name="Currency [0]" xfId="19358" builtinId="7" hidden="1"/>
    <cellStyle name="Currency [0]" xfId="19605" builtinId="7" hidden="1"/>
    <cellStyle name="Currency [0]" xfId="19722" builtinId="7" hidden="1"/>
    <cellStyle name="Currency [0]" xfId="19825"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22858" builtinId="7" hidden="1"/>
    <cellStyle name="Currency [0]" xfId="22975" builtinId="7" hidden="1"/>
    <cellStyle name="Currency [0]" xfId="23078" builtinId="7" hidden="1"/>
    <cellStyle name="Currency [0]" xfId="22953" builtinId="7" hidden="1"/>
    <cellStyle name="Currency [0]" xfId="23200" builtinId="7" hidden="1"/>
    <cellStyle name="Currency [0]" xfId="10188" builtinId="7" hidden="1"/>
    <cellStyle name="Currency [0]" xfId="20060"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25703" builtinId="7" hidden="1"/>
    <cellStyle name="Currency [0]" xfId="25799"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10" xfId="2388" hidden="1"/>
    <cellStyle name="Currency [0] 10" xfId="8969" hidden="1"/>
    <cellStyle name="Currency [0] 10" xfId="11456" hidden="1"/>
    <cellStyle name="Currency [0] 10" xfId="15235" hidden="1"/>
    <cellStyle name="Currency [0] 10" xfId="17590" hidden="1"/>
    <cellStyle name="Currency [0] 10" xfId="20869" hidden="1"/>
    <cellStyle name="Currency [0] 10" xfId="24060" hidden="1"/>
    <cellStyle name="Currency [0] 10" xfId="27042" hidden="1"/>
    <cellStyle name="Currency [0] 10" xfId="28898" hidden="1"/>
    <cellStyle name="Currency [0] 10" xfId="29617" hidden="1"/>
    <cellStyle name="Currency [0] 10" xfId="29789" hidden="1"/>
    <cellStyle name="Currency [0] 10" xfId="30187" hidden="1"/>
    <cellStyle name="Currency [0] 10" xfId="30332" hidden="1"/>
    <cellStyle name="Currency [0] 10" xfId="30673" hidden="1"/>
    <cellStyle name="Currency [0] 10" xfId="31010" hidden="1"/>
    <cellStyle name="Currency [0] 10" xfId="31261" hidden="1"/>
    <cellStyle name="Currency [0] 10" xfId="31690" hidden="1"/>
    <cellStyle name="Currency [0] 10" xfId="32409" hidden="1"/>
    <cellStyle name="Currency [0] 10" xfId="32581" hidden="1"/>
    <cellStyle name="Currency [0] 10" xfId="32979" hidden="1"/>
    <cellStyle name="Currency [0] 10" xfId="33124" hidden="1"/>
    <cellStyle name="Currency [0] 10" xfId="33465" hidden="1"/>
    <cellStyle name="Currency [0] 10" xfId="33802" hidden="1"/>
    <cellStyle name="Currency [0] 10" xfId="34053" hidden="1"/>
    <cellStyle name="Currency [0] 11" xfId="2478" hidden="1"/>
    <cellStyle name="Currency [0] 11" xfId="9066" hidden="1"/>
    <cellStyle name="Currency [0] 11" xfId="11554" hidden="1"/>
    <cellStyle name="Currency [0] 11" xfId="15327" hidden="1"/>
    <cellStyle name="Currency [0] 11" xfId="17684" hidden="1"/>
    <cellStyle name="Currency [0] 11" xfId="20963" hidden="1"/>
    <cellStyle name="Currency [0] 11" xfId="24152" hidden="1"/>
    <cellStyle name="Currency [0] 11" xfId="27132" hidden="1"/>
    <cellStyle name="Currency [0] 11" xfId="28899" hidden="1"/>
    <cellStyle name="Currency [0] 11" xfId="29620" hidden="1"/>
    <cellStyle name="Currency [0] 11" xfId="29791" hidden="1"/>
    <cellStyle name="Currency [0] 11" xfId="30188" hidden="1"/>
    <cellStyle name="Currency [0] 11" xfId="30333" hidden="1"/>
    <cellStyle name="Currency [0] 11" xfId="30674" hidden="1"/>
    <cellStyle name="Currency [0] 11" xfId="31011" hidden="1"/>
    <cellStyle name="Currency [0] 11" xfId="31262" hidden="1"/>
    <cellStyle name="Currency [0] 11" xfId="31691" hidden="1"/>
    <cellStyle name="Currency [0] 11" xfId="32412" hidden="1"/>
    <cellStyle name="Currency [0] 11" xfId="32583" hidden="1"/>
    <cellStyle name="Currency [0] 11" xfId="32980" hidden="1"/>
    <cellStyle name="Currency [0] 11" xfId="33125" hidden="1"/>
    <cellStyle name="Currency [0] 11" xfId="33466" hidden="1"/>
    <cellStyle name="Currency [0] 11" xfId="33803" hidden="1"/>
    <cellStyle name="Currency [0] 11" xfId="34054" hidden="1"/>
    <cellStyle name="Currency [0] 12" xfId="2372" hidden="1"/>
    <cellStyle name="Currency [0] 12" xfId="8952" hidden="1"/>
    <cellStyle name="Currency [0] 12" xfId="11436" hidden="1"/>
    <cellStyle name="Currency [0] 12" xfId="15219" hidden="1"/>
    <cellStyle name="Currency [0] 12" xfId="17573" hidden="1"/>
    <cellStyle name="Currency [0] 12" xfId="20852" hidden="1"/>
    <cellStyle name="Currency [0] 12" xfId="24043" hidden="1"/>
    <cellStyle name="Currency [0] 12" xfId="27026" hidden="1"/>
    <cellStyle name="Currency [0] 12" xfId="28897" hidden="1"/>
    <cellStyle name="Currency [0] 12" xfId="29615" hidden="1"/>
    <cellStyle name="Currency [0] 12" xfId="29787" hidden="1"/>
    <cellStyle name="Currency [0] 12" xfId="30186" hidden="1"/>
    <cellStyle name="Currency [0] 12" xfId="30331" hidden="1"/>
    <cellStyle name="Currency [0] 12" xfId="30672" hidden="1"/>
    <cellStyle name="Currency [0] 12" xfId="31009" hidden="1"/>
    <cellStyle name="Currency [0] 12" xfId="31260" hidden="1"/>
    <cellStyle name="Currency [0] 12" xfId="31689" hidden="1"/>
    <cellStyle name="Currency [0] 12" xfId="32407" hidden="1"/>
    <cellStyle name="Currency [0] 12" xfId="32579" hidden="1"/>
    <cellStyle name="Currency [0] 12" xfId="32978" hidden="1"/>
    <cellStyle name="Currency [0] 12" xfId="33123" hidden="1"/>
    <cellStyle name="Currency [0] 12" xfId="33464" hidden="1"/>
    <cellStyle name="Currency [0] 12" xfId="33801" hidden="1"/>
    <cellStyle name="Currency [0] 12" xfId="34052" hidden="1"/>
    <cellStyle name="Currency [0] 13" xfId="2568" hidden="1"/>
    <cellStyle name="Currency [0] 13" xfId="9164" hidden="1"/>
    <cellStyle name="Currency [0] 13" xfId="11656" hidden="1"/>
    <cellStyle name="Currency [0] 13" xfId="15424" hidden="1"/>
    <cellStyle name="Currency [0] 13" xfId="17786" hidden="1"/>
    <cellStyle name="Currency [0] 13" xfId="21060" hidden="1"/>
    <cellStyle name="Currency [0] 13" xfId="24247" hidden="1"/>
    <cellStyle name="Currency [0] 13" xfId="27222" hidden="1"/>
    <cellStyle name="Currency [0] 13" xfId="28900" hidden="1"/>
    <cellStyle name="Currency [0] 13" xfId="29621" hidden="1"/>
    <cellStyle name="Currency [0] 13" xfId="29793" hidden="1"/>
    <cellStyle name="Currency [0] 13" xfId="30189" hidden="1"/>
    <cellStyle name="Currency [0] 13" xfId="30335" hidden="1"/>
    <cellStyle name="Currency [0] 13" xfId="30675" hidden="1"/>
    <cellStyle name="Currency [0] 13" xfId="31012" hidden="1"/>
    <cellStyle name="Currency [0] 13" xfId="31263" hidden="1"/>
    <cellStyle name="Currency [0] 13" xfId="31692" hidden="1"/>
    <cellStyle name="Currency [0] 13" xfId="32413" hidden="1"/>
    <cellStyle name="Currency [0] 13" xfId="32585" hidden="1"/>
    <cellStyle name="Currency [0] 13" xfId="32981" hidden="1"/>
    <cellStyle name="Currency [0] 13" xfId="33127" hidden="1"/>
    <cellStyle name="Currency [0] 13" xfId="33467" hidden="1"/>
    <cellStyle name="Currency [0] 13" xfId="33804" hidden="1"/>
    <cellStyle name="Currency [0] 13" xfId="34055" hidden="1"/>
    <cellStyle name="Currency [0] 14" xfId="2648" hidden="1"/>
    <cellStyle name="Currency [0] 14" xfId="9255" hidden="1"/>
    <cellStyle name="Currency [0] 14" xfId="11755" hidden="1"/>
    <cellStyle name="Currency [0] 14" xfId="15513" hidden="1"/>
    <cellStyle name="Currency [0] 14" xfId="17875" hidden="1"/>
    <cellStyle name="Currency [0] 14" xfId="21147" hidden="1"/>
    <cellStyle name="Currency [0] 14" xfId="24334" hidden="1"/>
    <cellStyle name="Currency [0] 14" xfId="27302" hidden="1"/>
    <cellStyle name="Currency [0] 14" xfId="28902" hidden="1"/>
    <cellStyle name="Currency [0] 14" xfId="29623" hidden="1"/>
    <cellStyle name="Currency [0] 14" xfId="29797" hidden="1"/>
    <cellStyle name="Currency [0] 14" xfId="30191" hidden="1"/>
    <cellStyle name="Currency [0] 14" xfId="30338" hidden="1"/>
    <cellStyle name="Currency [0] 14" xfId="30677" hidden="1"/>
    <cellStyle name="Currency [0] 14" xfId="31014" hidden="1"/>
    <cellStyle name="Currency [0] 14" xfId="31265" hidden="1"/>
    <cellStyle name="Currency [0] 14" xfId="31694" hidden="1"/>
    <cellStyle name="Currency [0] 14" xfId="32415" hidden="1"/>
    <cellStyle name="Currency [0] 14" xfId="32589" hidden="1"/>
    <cellStyle name="Currency [0] 14" xfId="32983" hidden="1"/>
    <cellStyle name="Currency [0] 14" xfId="33130" hidden="1"/>
    <cellStyle name="Currency [0] 14" xfId="33469" hidden="1"/>
    <cellStyle name="Currency [0] 14" xfId="33806" hidden="1"/>
    <cellStyle name="Currency [0] 14" xfId="34057" hidden="1"/>
    <cellStyle name="Currency [0] 15" xfId="2738" hidden="1"/>
    <cellStyle name="Currency [0] 15" xfId="9351" hidden="1"/>
    <cellStyle name="Currency [0] 15" xfId="11852" hidden="1"/>
    <cellStyle name="Currency [0] 15" xfId="15605" hidden="1"/>
    <cellStyle name="Currency [0] 15" xfId="17969" hidden="1"/>
    <cellStyle name="Currency [0] 15" xfId="21241" hidden="1"/>
    <cellStyle name="Currency [0] 15" xfId="24426" hidden="1"/>
    <cellStyle name="Currency [0] 15" xfId="27392" hidden="1"/>
    <cellStyle name="Currency [0] 15" xfId="28903" hidden="1"/>
    <cellStyle name="Currency [0] 15" xfId="29624" hidden="1"/>
    <cellStyle name="Currency [0] 15" xfId="29798" hidden="1"/>
    <cellStyle name="Currency [0] 15" xfId="30192" hidden="1"/>
    <cellStyle name="Currency [0] 15" xfId="30339" hidden="1"/>
    <cellStyle name="Currency [0] 15" xfId="30678" hidden="1"/>
    <cellStyle name="Currency [0] 15" xfId="31015" hidden="1"/>
    <cellStyle name="Currency [0] 15" xfId="31266" hidden="1"/>
    <cellStyle name="Currency [0] 15" xfId="31695" hidden="1"/>
    <cellStyle name="Currency [0] 15" xfId="32416" hidden="1"/>
    <cellStyle name="Currency [0] 15" xfId="32590" hidden="1"/>
    <cellStyle name="Currency [0] 15" xfId="32984" hidden="1"/>
    <cellStyle name="Currency [0] 15" xfId="33131" hidden="1"/>
    <cellStyle name="Currency [0] 15" xfId="33470" hidden="1"/>
    <cellStyle name="Currency [0] 15" xfId="33807" hidden="1"/>
    <cellStyle name="Currency [0] 15" xfId="34058" hidden="1"/>
    <cellStyle name="Currency [0] 16" xfId="2632" hidden="1"/>
    <cellStyle name="Currency [0] 16" xfId="9237" hidden="1"/>
    <cellStyle name="Currency [0] 16" xfId="11734" hidden="1"/>
    <cellStyle name="Currency [0] 16" xfId="15496" hidden="1"/>
    <cellStyle name="Currency [0] 16" xfId="17857" hidden="1"/>
    <cellStyle name="Currency [0] 16" xfId="21129" hidden="1"/>
    <cellStyle name="Currency [0] 16" xfId="24316" hidden="1"/>
    <cellStyle name="Currency [0] 16" xfId="27286" hidden="1"/>
    <cellStyle name="Currency [0] 16" xfId="28901" hidden="1"/>
    <cellStyle name="Currency [0] 16" xfId="29622" hidden="1"/>
    <cellStyle name="Currency [0] 16" xfId="29794" hidden="1"/>
    <cellStyle name="Currency [0] 16" xfId="30190" hidden="1"/>
    <cellStyle name="Currency [0] 16" xfId="30337" hidden="1"/>
    <cellStyle name="Currency [0] 16" xfId="30676" hidden="1"/>
    <cellStyle name="Currency [0] 16" xfId="31013" hidden="1"/>
    <cellStyle name="Currency [0] 16" xfId="31264" hidden="1"/>
    <cellStyle name="Currency [0] 16" xfId="31693" hidden="1"/>
    <cellStyle name="Currency [0] 16" xfId="32414" hidden="1"/>
    <cellStyle name="Currency [0] 16" xfId="32586" hidden="1"/>
    <cellStyle name="Currency [0] 16" xfId="32982" hidden="1"/>
    <cellStyle name="Currency [0] 16" xfId="33129" hidden="1"/>
    <cellStyle name="Currency [0] 16" xfId="33468" hidden="1"/>
    <cellStyle name="Currency [0] 16" xfId="33805" hidden="1"/>
    <cellStyle name="Currency [0] 16" xfId="34056" hidden="1"/>
    <cellStyle name="Currency [0] 17" xfId="2828" hidden="1"/>
    <cellStyle name="Currency [0] 17" xfId="9448" hidden="1"/>
    <cellStyle name="Currency [0] 17" xfId="11953" hidden="1"/>
    <cellStyle name="Currency [0] 17" xfId="15700" hidden="1"/>
    <cellStyle name="Currency [0] 17" xfId="18066" hidden="1"/>
    <cellStyle name="Currency [0] 17" xfId="21337" hidden="1"/>
    <cellStyle name="Currency [0] 17" xfId="24522" hidden="1"/>
    <cellStyle name="Currency [0] 17" xfId="27482" hidden="1"/>
    <cellStyle name="Currency [0] 17" xfId="28904" hidden="1"/>
    <cellStyle name="Currency [0] 17" xfId="29626" hidden="1"/>
    <cellStyle name="Currency [0] 17" xfId="29799" hidden="1"/>
    <cellStyle name="Currency [0] 17" xfId="30193" hidden="1"/>
    <cellStyle name="Currency [0] 17" xfId="30340" hidden="1"/>
    <cellStyle name="Currency [0] 17" xfId="30679" hidden="1"/>
    <cellStyle name="Currency [0] 17" xfId="31016" hidden="1"/>
    <cellStyle name="Currency [0] 17" xfId="31267" hidden="1"/>
    <cellStyle name="Currency [0] 17" xfId="31696" hidden="1"/>
    <cellStyle name="Currency [0] 17" xfId="32418" hidden="1"/>
    <cellStyle name="Currency [0] 17" xfId="32591" hidden="1"/>
    <cellStyle name="Currency [0] 17" xfId="32985" hidden="1"/>
    <cellStyle name="Currency [0] 17" xfId="33132" hidden="1"/>
    <cellStyle name="Currency [0] 17" xfId="33471" hidden="1"/>
    <cellStyle name="Currency [0] 17" xfId="33808" hidden="1"/>
    <cellStyle name="Currency [0] 17" xfId="34059" hidden="1"/>
    <cellStyle name="Currency [0] 2" xfId="1725" hidden="1"/>
    <cellStyle name="Currency [0] 2" xfId="7966" hidden="1"/>
    <cellStyle name="Currency [0] 2" xfId="5913" hidden="1"/>
    <cellStyle name="Currency [0] 2" xfId="14306" hidden="1"/>
    <cellStyle name="Currency [0] 2" xfId="10799" hidden="1"/>
    <cellStyle name="Currency [0] 2" xfId="20129" hidden="1"/>
    <cellStyle name="Currency [0] 2" xfId="23338" hidden="1"/>
    <cellStyle name="Currency [0] 2" xfId="26379" hidden="1"/>
    <cellStyle name="Currency [0] 2" xfId="28889" hidden="1"/>
    <cellStyle name="Currency [0] 2" xfId="29571" hidden="1"/>
    <cellStyle name="Currency [0] 2" xfId="29225" hidden="1"/>
    <cellStyle name="Currency [0] 2" xfId="30154" hidden="1"/>
    <cellStyle name="Currency [0] 2" xfId="29763" hidden="1"/>
    <cellStyle name="Currency [0] 2" xfId="30659" hidden="1"/>
    <cellStyle name="Currency [0] 2" xfId="30996" hidden="1"/>
    <cellStyle name="Currency [0] 2" xfId="31252" hidden="1"/>
    <cellStyle name="Currency [0] 2" xfId="31681" hidden="1"/>
    <cellStyle name="Currency [0] 2" xfId="32363" hidden="1"/>
    <cellStyle name="Currency [0] 2" xfId="32017" hidden="1"/>
    <cellStyle name="Currency [0] 2" xfId="32946" hidden="1"/>
    <cellStyle name="Currency [0] 2" xfId="32555" hidden="1"/>
    <cellStyle name="Currency [0] 2" xfId="33451" hidden="1"/>
    <cellStyle name="Currency [0] 2" xfId="33788" hidden="1"/>
    <cellStyle name="Currency [0] 2" xfId="34044" hidden="1"/>
    <cellStyle name="Currency [0] 3" xfId="1790" hidden="1"/>
    <cellStyle name="Currency [0] 3" xfId="8032" hidden="1"/>
    <cellStyle name="Currency [0] 3" xfId="6360" hidden="1"/>
    <cellStyle name="Currency [0] 3" xfId="14371" hidden="1"/>
    <cellStyle name="Currency [0] 3" xfId="5654" hidden="1"/>
    <cellStyle name="Currency [0] 3" xfId="20196" hidden="1"/>
    <cellStyle name="Currency [0] 3" xfId="23404" hidden="1"/>
    <cellStyle name="Currency [0] 3" xfId="26444" hidden="1"/>
    <cellStyle name="Currency [0] 3" xfId="28890" hidden="1"/>
    <cellStyle name="Currency [0] 3" xfId="29572" hidden="1"/>
    <cellStyle name="Currency [0] 3" xfId="29296" hidden="1"/>
    <cellStyle name="Currency [0] 3" xfId="30155" hidden="1"/>
    <cellStyle name="Currency [0] 3" xfId="29201" hidden="1"/>
    <cellStyle name="Currency [0] 3" xfId="30660" hidden="1"/>
    <cellStyle name="Currency [0] 3" xfId="30997" hidden="1"/>
    <cellStyle name="Currency [0] 3" xfId="31253" hidden="1"/>
    <cellStyle name="Currency [0] 3" xfId="31682" hidden="1"/>
    <cellStyle name="Currency [0] 3" xfId="32364" hidden="1"/>
    <cellStyle name="Currency [0] 3" xfId="32088" hidden="1"/>
    <cellStyle name="Currency [0] 3" xfId="32947" hidden="1"/>
    <cellStyle name="Currency [0] 3" xfId="31993" hidden="1"/>
    <cellStyle name="Currency [0] 3" xfId="33452" hidden="1"/>
    <cellStyle name="Currency [0] 3" xfId="33789" hidden="1"/>
    <cellStyle name="Currency [0] 3" xfId="34045" hidden="1"/>
    <cellStyle name="Currency [0] 4" xfId="2014" hidden="1"/>
    <cellStyle name="Currency [0] 4" xfId="8562" hidden="1"/>
    <cellStyle name="Currency [0] 4" xfId="11006" hidden="1"/>
    <cellStyle name="Currency [0] 4" xfId="14834" hidden="1"/>
    <cellStyle name="Currency [0] 4" xfId="17163" hidden="1"/>
    <cellStyle name="Currency [0] 4" xfId="20447" hidden="1"/>
    <cellStyle name="Currency [0] 4" xfId="23649" hidden="1"/>
    <cellStyle name="Currency [0] 4" xfId="26668" hidden="1"/>
    <cellStyle name="Currency [0] 4" xfId="28892" hidden="1"/>
    <cellStyle name="Currency [0] 4" xfId="29610" hidden="1"/>
    <cellStyle name="Currency [0] 4" xfId="29774" hidden="1"/>
    <cellStyle name="Currency [0] 4" xfId="30181" hidden="1"/>
    <cellStyle name="Currency [0] 4" xfId="30323" hidden="1"/>
    <cellStyle name="Currency [0] 4" xfId="30665" hidden="1"/>
    <cellStyle name="Currency [0] 4" xfId="31002" hidden="1"/>
    <cellStyle name="Currency [0] 4" xfId="31255" hidden="1"/>
    <cellStyle name="Currency [0] 4" xfId="31684" hidden="1"/>
    <cellStyle name="Currency [0] 4" xfId="32402" hidden="1"/>
    <cellStyle name="Currency [0] 4" xfId="32566" hidden="1"/>
    <cellStyle name="Currency [0] 4" xfId="32973" hidden="1"/>
    <cellStyle name="Currency [0] 4" xfId="33115" hidden="1"/>
    <cellStyle name="Currency [0] 4" xfId="33457" hidden="1"/>
    <cellStyle name="Currency [0] 4" xfId="33794" hidden="1"/>
    <cellStyle name="Currency [0] 4" xfId="34047" hidden="1"/>
    <cellStyle name="Currency [0] 5" xfId="2081" hidden="1"/>
    <cellStyle name="Currency [0] 5" xfId="8638" hidden="1"/>
    <cellStyle name="Currency [0] 5" xfId="11090" hidden="1"/>
    <cellStyle name="Currency [0] 5" xfId="14910" hidden="1"/>
    <cellStyle name="Currency [0] 5" xfId="17243" hidden="1"/>
    <cellStyle name="Currency [0] 5" xfId="20526" hidden="1"/>
    <cellStyle name="Currency [0] 5" xfId="23724" hidden="1"/>
    <cellStyle name="Currency [0] 5" xfId="26735" hidden="1"/>
    <cellStyle name="Currency [0] 5" xfId="28893" hidden="1"/>
    <cellStyle name="Currency [0] 5" xfId="29611" hidden="1"/>
    <cellStyle name="Currency [0] 5" xfId="29776" hidden="1"/>
    <cellStyle name="Currency [0] 5" xfId="30182" hidden="1"/>
    <cellStyle name="Currency [0] 5" xfId="30324" hidden="1"/>
    <cellStyle name="Currency [0] 5" xfId="30666" hidden="1"/>
    <cellStyle name="Currency [0] 5" xfId="31003" hidden="1"/>
    <cellStyle name="Currency [0] 5" xfId="31256" hidden="1"/>
    <cellStyle name="Currency [0] 5" xfId="31685" hidden="1"/>
    <cellStyle name="Currency [0] 5" xfId="32403" hidden="1"/>
    <cellStyle name="Currency [0] 5" xfId="32568" hidden="1"/>
    <cellStyle name="Currency [0] 5" xfId="32974" hidden="1"/>
    <cellStyle name="Currency [0] 5" xfId="33116" hidden="1"/>
    <cellStyle name="Currency [0] 5" xfId="33458" hidden="1"/>
    <cellStyle name="Currency [0] 5" xfId="33795" hidden="1"/>
    <cellStyle name="Currency [0] 5" xfId="34048" hidden="1"/>
    <cellStyle name="Currency [0] 6" xfId="2133" hidden="1"/>
    <cellStyle name="Currency [0] 6" xfId="8697" hidden="1"/>
    <cellStyle name="Currency [0] 6" xfId="11159" hidden="1"/>
    <cellStyle name="Currency [0] 6" xfId="14966" hidden="1"/>
    <cellStyle name="Currency [0] 6" xfId="17306" hidden="1"/>
    <cellStyle name="Currency [0] 6" xfId="20589" hidden="1"/>
    <cellStyle name="Currency [0] 6" xfId="23786" hidden="1"/>
    <cellStyle name="Currency [0] 6" xfId="26787" hidden="1"/>
    <cellStyle name="Currency [0] 6" xfId="28894" hidden="1"/>
    <cellStyle name="Currency [0] 6" xfId="29612" hidden="1"/>
    <cellStyle name="Currency [0] 6" xfId="29780" hidden="1"/>
    <cellStyle name="Currency [0] 6" xfId="30183" hidden="1"/>
    <cellStyle name="Currency [0] 6" xfId="30326" hidden="1"/>
    <cellStyle name="Currency [0] 6" xfId="30668" hidden="1"/>
    <cellStyle name="Currency [0] 6" xfId="31005" hidden="1"/>
    <cellStyle name="Currency [0] 6" xfId="31257" hidden="1"/>
    <cellStyle name="Currency [0] 6" xfId="31686" hidden="1"/>
    <cellStyle name="Currency [0] 6" xfId="32404" hidden="1"/>
    <cellStyle name="Currency [0] 6" xfId="32572" hidden="1"/>
    <cellStyle name="Currency [0] 6" xfId="32975" hidden="1"/>
    <cellStyle name="Currency [0] 6" xfId="33118" hidden="1"/>
    <cellStyle name="Currency [0] 6" xfId="33460" hidden="1"/>
    <cellStyle name="Currency [0] 6" xfId="33797" hidden="1"/>
    <cellStyle name="Currency [0] 6" xfId="34049" hidden="1"/>
    <cellStyle name="Currency [0] 7" xfId="2228" hidden="1"/>
    <cellStyle name="Currency [0] 7" xfId="8796" hidden="1"/>
    <cellStyle name="Currency [0] 7" xfId="11264" hidden="1"/>
    <cellStyle name="Currency [0] 7" xfId="15064" hidden="1"/>
    <cellStyle name="Currency [0] 7" xfId="17408" hidden="1"/>
    <cellStyle name="Currency [0] 7" xfId="20689" hidden="1"/>
    <cellStyle name="Currency [0] 7" xfId="23885" hidden="1"/>
    <cellStyle name="Currency [0] 7" xfId="26882" hidden="1"/>
    <cellStyle name="Currency [0] 7" xfId="28895" hidden="1"/>
    <cellStyle name="Currency [0] 7" xfId="29613" hidden="1"/>
    <cellStyle name="Currency [0] 7" xfId="29783" hidden="1"/>
    <cellStyle name="Currency [0] 7" xfId="30184" hidden="1"/>
    <cellStyle name="Currency [0] 7" xfId="30329" hidden="1"/>
    <cellStyle name="Currency [0] 7" xfId="30670" hidden="1"/>
    <cellStyle name="Currency [0] 7" xfId="31007" hidden="1"/>
    <cellStyle name="Currency [0] 7" xfId="31258" hidden="1"/>
    <cellStyle name="Currency [0] 7" xfId="31687" hidden="1"/>
    <cellStyle name="Currency [0] 7" xfId="32405" hidden="1"/>
    <cellStyle name="Currency [0] 7" xfId="32575" hidden="1"/>
    <cellStyle name="Currency [0] 7" xfId="32976" hidden="1"/>
    <cellStyle name="Currency [0] 7" xfId="33121" hidden="1"/>
    <cellStyle name="Currency [0] 7" xfId="33462" hidden="1"/>
    <cellStyle name="Currency [0] 7" xfId="33799" hidden="1"/>
    <cellStyle name="Currency [0] 7" xfId="34050" hidden="1"/>
    <cellStyle name="Currency [0] 8" xfId="2004" hidden="1"/>
    <cellStyle name="Currency [0] 8" xfId="8552" hidden="1"/>
    <cellStyle name="Currency [0] 8" xfId="10995" hidden="1"/>
    <cellStyle name="Currency [0] 8" xfId="14824" hidden="1"/>
    <cellStyle name="Currency [0] 8" xfId="17152" hidden="1"/>
    <cellStyle name="Currency [0] 8" xfId="20436" hidden="1"/>
    <cellStyle name="Currency [0] 8" xfId="23638" hidden="1"/>
    <cellStyle name="Currency [0] 8" xfId="26658" hidden="1"/>
    <cellStyle name="Currency [0] 8" xfId="28891" hidden="1"/>
    <cellStyle name="Currency [0] 8" xfId="29609" hidden="1"/>
    <cellStyle name="Currency [0] 8" xfId="29773" hidden="1"/>
    <cellStyle name="Currency [0] 8" xfId="30180" hidden="1"/>
    <cellStyle name="Currency [0] 8" xfId="30322" hidden="1"/>
    <cellStyle name="Currency [0] 8" xfId="30664" hidden="1"/>
    <cellStyle name="Currency [0] 8" xfId="31001" hidden="1"/>
    <cellStyle name="Currency [0] 8" xfId="31254" hidden="1"/>
    <cellStyle name="Currency [0] 8" xfId="31683" hidden="1"/>
    <cellStyle name="Currency [0] 8" xfId="32401" hidden="1"/>
    <cellStyle name="Currency [0] 8" xfId="32565" hidden="1"/>
    <cellStyle name="Currency [0] 8" xfId="32972" hidden="1"/>
    <cellStyle name="Currency [0] 8" xfId="33114" hidden="1"/>
    <cellStyle name="Currency [0] 8" xfId="33456" hidden="1"/>
    <cellStyle name="Currency [0] 8" xfId="33793" hidden="1"/>
    <cellStyle name="Currency [0] 8" xfId="34046" hidden="1"/>
    <cellStyle name="Currency [0] 9" xfId="2327" hidden="1"/>
    <cellStyle name="Currency [0] 9" xfId="8902" hidden="1"/>
    <cellStyle name="Currency [0] 9" xfId="11378" hidden="1"/>
    <cellStyle name="Currency [0] 9" xfId="15170" hidden="1"/>
    <cellStyle name="Currency [0] 9" xfId="17519" hidden="1"/>
    <cellStyle name="Currency [0] 9" xfId="20799" hidden="1"/>
    <cellStyle name="Currency [0] 9" xfId="23991" hidden="1"/>
    <cellStyle name="Currency [0] 9" xfId="26981" hidden="1"/>
    <cellStyle name="Currency [0] 9" xfId="28896" hidden="1"/>
    <cellStyle name="Currency [0] 9" xfId="29614" hidden="1"/>
    <cellStyle name="Currency [0] 9" xfId="29786" hidden="1"/>
    <cellStyle name="Currency [0] 9" xfId="30185" hidden="1"/>
    <cellStyle name="Currency [0] 9" xfId="30330" hidden="1"/>
    <cellStyle name="Currency [0] 9" xfId="30671" hidden="1"/>
    <cellStyle name="Currency [0] 9" xfId="31008" hidden="1"/>
    <cellStyle name="Currency [0] 9" xfId="31259" hidden="1"/>
    <cellStyle name="Currency [0] 9" xfId="31688" hidden="1"/>
    <cellStyle name="Currency [0] 9" xfId="32406" hidden="1"/>
    <cellStyle name="Currency [0] 9" xfId="32578" hidden="1"/>
    <cellStyle name="Currency [0] 9" xfId="32977" hidden="1"/>
    <cellStyle name="Currency [0] 9" xfId="33122" hidden="1"/>
    <cellStyle name="Currency [0] 9" xfId="33463" hidden="1"/>
    <cellStyle name="Currency [0] 9" xfId="33800" hidden="1"/>
    <cellStyle name="Currency [0] 9" xfId="34051" hidden="1"/>
    <cellStyle name="Currency 4 13 2" xfId="1702" hidden="1"/>
    <cellStyle name="Currency 4 13 2" xfId="2968" hidden="1"/>
    <cellStyle name="Currency 4 13 2" xfId="9594" hidden="1"/>
    <cellStyle name="Currency 4 13 2" xfId="12107" hidden="1"/>
    <cellStyle name="Currency 4 13 2" xfId="15845" hidden="1"/>
    <cellStyle name="Currency 4 13 2" xfId="18213" hidden="1"/>
    <cellStyle name="Currency 4 13 2" xfId="21482" hidden="1"/>
    <cellStyle name="Currency 4 13 2" xfId="24666" hidden="1"/>
    <cellStyle name="Currency 4 13 2" xfId="28866" hidden="1"/>
    <cellStyle name="Currency 4 13 2" xfId="28981" hidden="1"/>
    <cellStyle name="Currency 4 13 2" xfId="29704" hidden="1"/>
    <cellStyle name="Currency 4 13 2" xfId="29877" hidden="1"/>
    <cellStyle name="Currency 4 13 2" xfId="30270" hidden="1"/>
    <cellStyle name="Currency 4 13 2" xfId="30418" hidden="1"/>
    <cellStyle name="Currency 4 13 2" xfId="30756" hidden="1"/>
    <cellStyle name="Currency 4 13 2" xfId="31093" hidden="1"/>
    <cellStyle name="Currency 4 13 2" xfId="31658" hidden="1"/>
    <cellStyle name="Currency 4 13 2" xfId="31773" hidden="1"/>
    <cellStyle name="Currency 4 13 2" xfId="32496" hidden="1"/>
    <cellStyle name="Currency 4 13 2" xfId="32669" hidden="1"/>
    <cellStyle name="Currency 4 13 2" xfId="33062" hidden="1"/>
    <cellStyle name="Currency 4 13 2" xfId="33210" hidden="1"/>
    <cellStyle name="Currency 4 13 2" xfId="33548" hidden="1"/>
    <cellStyle name="Currency 4 13 2" xfId="33885" hidden="1"/>
    <cellStyle name="Currency 6 2" xfId="1639" hidden="1"/>
    <cellStyle name="Currency 6 2" xfId="2905" hidden="1"/>
    <cellStyle name="Currency 6 2" xfId="9531" hidden="1"/>
    <cellStyle name="Currency 6 2" xfId="12044" hidden="1"/>
    <cellStyle name="Currency 6 2" xfId="15782" hidden="1"/>
    <cellStyle name="Currency 6 2" xfId="18150" hidden="1"/>
    <cellStyle name="Currency 6 2" xfId="21419" hidden="1"/>
    <cellStyle name="Currency 6 2" xfId="24603" hidden="1"/>
    <cellStyle name="Currency 6 2" xfId="28803" hidden="1"/>
    <cellStyle name="Currency 6 2" xfId="28918" hidden="1"/>
    <cellStyle name="Currency 6 2" xfId="29641" hidden="1"/>
    <cellStyle name="Currency 6 2" xfId="29814" hidden="1"/>
    <cellStyle name="Currency 6 2" xfId="30207" hidden="1"/>
    <cellStyle name="Currency 6 2" xfId="30355" hidden="1"/>
    <cellStyle name="Currency 6 2" xfId="30693" hidden="1"/>
    <cellStyle name="Currency 6 2" xfId="31030" hidden="1"/>
    <cellStyle name="Currency 6 2" xfId="31595" hidden="1"/>
    <cellStyle name="Currency 6 2" xfId="31710" hidden="1"/>
    <cellStyle name="Currency 6 2" xfId="32433" hidden="1"/>
    <cellStyle name="Currency 6 2" xfId="32606" hidden="1"/>
    <cellStyle name="Currency 6 2" xfId="32999" hidden="1"/>
    <cellStyle name="Currency 6 2" xfId="33147" hidden="1"/>
    <cellStyle name="Currency 6 2" xfId="33485" hidden="1"/>
    <cellStyle name="Currency 6 2" xfId="33822" hidden="1"/>
    <cellStyle name="Date (short)" xfId="51"/>
    <cellStyle name="Explanatory Text" xfId="18" builtinId="53" customBuiltin="1"/>
    <cellStyle name="Explanatory Text 16" xfId="28472"/>
    <cellStyle name="Explanatory Text 2" xfId="28454"/>
    <cellStyle name="Good" xfId="9" builtinId="26" hidden="1" customBuiltin="1"/>
    <cellStyle name="Good" xfId="59" builtinId="26" hidden="1" customBuiltin="1"/>
    <cellStyle name="Good" xfId="94"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14" builtinId="26" hidden="1" customBuiltin="1"/>
    <cellStyle name="Good" xfId="550"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972" builtinId="26" hidden="1" customBuiltin="1"/>
    <cellStyle name="Good" xfId="1005" builtinId="26" hidden="1" customBuiltin="1"/>
    <cellStyle name="Good" xfId="1039" builtinId="26" hidden="1" customBuiltin="1"/>
    <cellStyle name="Good" xfId="1073"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381"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37"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70" builtinId="26" hidden="1" customBuiltin="1"/>
    <cellStyle name="Good" xfId="1792"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2083" builtinId="26" hidden="1" customBuiltin="1"/>
    <cellStyle name="Good" xfId="2104" builtinId="26" hidden="1" customBuiltin="1"/>
    <cellStyle name="Good" xfId="1982" builtinId="26" hidden="1" customBuiltin="1"/>
    <cellStyle name="Good" xfId="2137" builtinId="26" hidden="1" customBuiltin="1"/>
    <cellStyle name="Good" xfId="2165" builtinId="26" hidden="1" customBuiltin="1"/>
    <cellStyle name="Good" xfId="2199" builtinId="26" hidden="1" customBuiltin="1"/>
    <cellStyle name="Good" xfId="2230" builtinId="26" hidden="1" customBuiltin="1"/>
    <cellStyle name="Good" xfId="2261" builtinId="26" hidden="1" customBuiltin="1"/>
    <cellStyle name="Good" xfId="2129" builtinId="26" hidden="1" customBuiltin="1"/>
    <cellStyle name="Good" xfId="2150" builtinId="26" hidden="1" customBuiltin="1"/>
    <cellStyle name="Good" xfId="2179"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644" builtinId="26" hidden="1" customBuiltin="1"/>
    <cellStyle name="Good" xfId="2665"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897"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3170" builtinId="26" hidden="1" customBuiltin="1"/>
    <cellStyle name="Good" xfId="3204" builtinId="26" hidden="1" customBuiltin="1"/>
    <cellStyle name="Good" xfId="3234" builtinId="26" hidden="1" customBuiltin="1"/>
    <cellStyle name="Good" xfId="3265" builtinId="26" hidden="1" customBuiltin="1"/>
    <cellStyle name="Good" xfId="3135" builtinId="26" hidden="1" customBuiltin="1"/>
    <cellStyle name="Good" xfId="3155"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507" builtinId="26" hidden="1" customBuiltin="1"/>
    <cellStyle name="Good" xfId="3386"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804" builtinId="26" hidden="1" customBuiltin="1"/>
    <cellStyle name="Good" xfId="3825"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335"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38"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52" builtinId="26" hidden="1" customBuiltin="1"/>
    <cellStyle name="Good" xfId="6877" builtinId="26" hidden="1" customBuiltin="1"/>
    <cellStyle name="Good" xfId="6909" builtinId="26" hidden="1" customBuiltin="1"/>
    <cellStyle name="Good" xfId="7050" builtinId="26" hidden="1" customBuiltin="1"/>
    <cellStyle name="Good" xfId="7086" builtinId="26" hidden="1" customBuilti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33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30" builtinId="26" hidden="1" customBuiltin="1"/>
    <cellStyle name="Good" xfId="8765" builtinId="26" hidden="1" customBuiltin="1"/>
    <cellStyle name="Good" xfId="8798" builtinId="26" hidden="1" customBuiltin="1"/>
    <cellStyle name="Good" xfId="8830" builtinId="26" hidden="1" customBuiltin="1"/>
    <cellStyle name="Good" xfId="8693"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04"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901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489" builtinId="26" hidden="1" customBuiltin="1"/>
    <cellStyle name="Good" xfId="8193" builtinId="26" hidden="1" customBuiltin="1"/>
    <cellStyle name="Good" xfId="9666"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10012" builtinId="26" hidden="1" customBuiltin="1"/>
    <cellStyle name="Good" xfId="9646" builtinId="26" hidden="1" customBuiltin="1"/>
    <cellStyle name="Good" xfId="10055" builtinId="26" hidden="1" customBuiltin="1"/>
    <cellStyle name="Good" xfId="10083"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21" builtinId="26" hidden="1" customBuiltin="1"/>
    <cellStyle name="Good" xfId="10544" builtinId="26" hidden="1" customBuiltin="1"/>
    <cellStyle name="Good" xfId="10574" builtinId="26" hidden="1" customBuiltin="1"/>
    <cellStyle name="Good" xfId="7645" builtinId="26" hidden="1" customBuiltin="1"/>
    <cellStyle name="Good" xfId="7771"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8407"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8241"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448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4153"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54"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198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186"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384"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63"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25"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55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8496" builtinId="26" hidden="1" customBuiltin="1"/>
    <cellStyle name="Good" xfId="13166" builtinId="26" hidden="1" customBuiltin="1"/>
    <cellStyle name="Good" xfId="13203" builtinId="26" hidden="1" customBuiltin="1"/>
    <cellStyle name="Good" xfId="13238" builtinId="26" hidden="1" customBuiltin="1"/>
    <cellStyle name="Good" xfId="9486" builtinId="26" hidden="1" customBuiltin="1"/>
    <cellStyle name="Good" xfId="13301" builtinId="26" hidden="1" customBuiltin="1"/>
    <cellStyle name="Good" xfId="13334"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866" builtinId="26" hidden="1" customBuiltin="1"/>
    <cellStyle name="Good" xfId="13900" builtinId="26" hidden="1" customBuiltin="1"/>
    <cellStyle name="Good" xfId="13948"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62" builtinId="26" hidden="1" customBuiltin="1"/>
    <cellStyle name="Good" xfId="14984" builtinId="26" hidden="1" customBuiltin="1"/>
    <cellStyle name="Good" xfId="15014" builtinId="26" hidden="1" customBuiltin="1"/>
    <cellStyle name="Good" xfId="15147"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634" builtinId="26" hidden="1" customBuiltin="1"/>
    <cellStyle name="Good" xfId="15509" builtinId="26" hidden="1" customBuiltin="1"/>
    <cellStyle name="Good" xfId="15530" builtinId="26" hidden="1" customBuiltin="1"/>
    <cellStyle name="Good" xfId="15559" builtinId="26" hidden="1" customBuiltin="1"/>
    <cellStyle name="Good" xfId="1567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5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40"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32"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63"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1465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12513"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7804"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11"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55"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40"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69"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291"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8568" builtinId="26" hidden="1" customBuiltin="1"/>
    <cellStyle name="Good" xfId="18594" builtinId="26" hidden="1" customBuiltin="1"/>
    <cellStyle name="Good" xfId="18621" builtinId="26" hidden="1" customBuiltin="1"/>
    <cellStyle name="Good" xfId="18252"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8994" builtinId="26" hidden="1" customBuiltin="1"/>
    <cellStyle name="Good" xfId="19116" builtinId="26" hidden="1" customBuiltin="1"/>
    <cellStyle name="Good" xfId="19139"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8661" builtinId="26" hidden="1" customBuiltin="1"/>
    <cellStyle name="Good" xfId="14128" builtinId="26" hidden="1" customBuiltin="1"/>
    <cellStyle name="Good" xfId="14626" builtinId="26" hidden="1" customBuiltin="1"/>
    <cellStyle name="Good" xfId="18078"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27" builtinId="26" hidden="1" customBuiltin="1"/>
    <cellStyle name="Good" xfId="19857" builtinId="26" hidden="1" customBuiltin="1"/>
    <cellStyle name="Good" xfId="19716" builtinId="26" hidden="1" customBuiltin="1"/>
    <cellStyle name="Good" xfId="19741" builtinId="26" hidden="1" customBuiltin="1"/>
    <cellStyle name="Good" xfId="19773"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594"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584"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64"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12"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22"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06"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393"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9284"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38"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2979"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36"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01"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21" builtinId="26" hidden="1" customBuiltin="1"/>
    <cellStyle name="Good" xfId="23855" builtinId="26" hidden="1" customBuiltin="1"/>
    <cellStyle name="Good" xfId="23888" builtinId="26" hidden="1" customBuiltin="1"/>
    <cellStyle name="Good" xfId="23919" builtinId="26" hidden="1" customBuiltin="1"/>
    <cellStyle name="Good" xfId="23781" builtinId="26" hidden="1" customBuiltin="1"/>
    <cellStyle name="Good" xfId="23804"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181" builtinId="26" hidden="1" customBuiltin="1"/>
    <cellStyle name="Good" xfId="24055"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4499" builtinId="26" hidden="1" customBuiltin="1"/>
    <cellStyle name="Good" xfId="24524"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689"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55"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099" builtinId="26" hidden="1" customBuiltin="1"/>
    <cellStyle name="Good" xfId="25120" builtinId="26" hidden="1" customBuiltin="1"/>
    <cellStyle name="Good" xfId="25149" builtinId="26" hidden="1" customBuiltin="1"/>
    <cellStyle name="Good" xfId="25265" builtinId="26" hidden="1" customBuiltin="1"/>
    <cellStyle name="Good" xfId="25289" builtinId="26" hidden="1" customBuiltin="1"/>
    <cellStyle name="Good" xfId="25313" builtinId="26" hidden="1" customBuiltin="1"/>
    <cellStyle name="Good" xfId="25341" builtinId="26" hidden="1" customBuiltin="1"/>
    <cellStyle name="Good" xfId="25378" builtinId="26" hidden="1" customBuiltin="1"/>
    <cellStyle name="Good" xfId="25406" builtinId="26" hidden="1" customBuiltin="1"/>
    <cellStyle name="Good" xfId="25437" builtinId="26" hidden="1" customBuiltin="1"/>
    <cellStyle name="Good" xfId="25467" builtinId="26" hidden="1" customBuiltin="1"/>
    <cellStyle name="Good" xfId="25494" builtinId="26" hidden="1" customBuiltin="1"/>
    <cellStyle name="Good" xfId="25370"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5100" builtinId="26" hidden="1" customBuiltin="1"/>
    <cellStyle name="Good" xfId="21167" builtinId="26" hidden="1" customBuiltin="1"/>
    <cellStyle name="Good" xfId="17833" builtinId="26" hidden="1" customBuiltin="1"/>
    <cellStyle name="Good" xfId="24533" builtinId="26" hidden="1" customBuiltin="1"/>
    <cellStyle name="Good" xfId="23456"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36"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6135" builtinId="26" hidden="1" customBuiltin="1"/>
    <cellStyle name="Good" xfId="26163" builtinId="26" hidden="1" customBuiltin="1"/>
    <cellStyle name="Good" xfId="26194" builtinId="26" hidden="1" customBuiltin="1"/>
    <cellStyle name="Good" xfId="26225" builtinId="26" hidden="1" customBuiltin="1"/>
    <cellStyle name="Good" xfId="26252" builtinId="26" hidden="1" customBuiltin="1"/>
    <cellStyle name="Good" xfId="26126" builtinId="26" hidden="1" customBuiltin="1"/>
    <cellStyle name="Good" xfId="26148" builtinId="26" hidden="1" customBuiltin="1"/>
    <cellStyle name="Good" xfId="26177" builtinId="26" hidden="1" customBuiltin="1"/>
    <cellStyle name="Good" xfId="26293" builtinId="26" hidden="1" customBuiltin="1"/>
    <cellStyle name="Good" xfId="26316" builtinId="26" hidden="1" customBuiltin="1"/>
    <cellStyle name="Good" xfId="26337"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960" builtinId="26" hidden="1" customBuiltin="1"/>
    <cellStyle name="Good" xfId="26983"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38"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347"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579" builtinId="26" hidden="1" customBuiltin="1"/>
    <cellStyle name="Good" xfId="27600"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25"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1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291"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380" builtinId="26" hidden="1" customBuiltin="1"/>
    <cellStyle name="Good" xfId="28401" builtinId="26" hidden="1" customBuiltin="1"/>
    <cellStyle name="Good" xfId="28422" builtinId="26" hidden="1" customBuiltin="1"/>
    <cellStyle name="Heading 1" xfId="2" builtinId="16" customBuiltin="1"/>
    <cellStyle name="Heading 1 10" xfId="28474"/>
    <cellStyle name="Heading 1 2" xfId="28455"/>
    <cellStyle name="Heading 2" xfId="3" builtinId="17" customBuiltin="1"/>
    <cellStyle name="Heading 2 2" xfId="28462"/>
    <cellStyle name="Heading 3" xfId="4" builtinId="18" customBuiltin="1"/>
    <cellStyle name="Heading 4" xfId="8" builtinId="19" hidden="1" customBuiltin="1"/>
    <cellStyle name="Heading 4" xfId="58" builtinId="19" hidden="1" customBuiltin="1"/>
    <cellStyle name="Heading 4" xfId="93" builtinId="19" hidden="1" customBuiltin="1"/>
    <cellStyle name="Heading 4" xfId="135" builtinId="19" hidden="1" customBuiltin="1"/>
    <cellStyle name="Heading 4" xfId="178" builtinId="19" hidden="1" customBuiltin="1"/>
    <cellStyle name="Heading 4" xfId="212" builtinId="19" hidden="1" customBuiltin="1"/>
    <cellStyle name="Heading 4" xfId="249" builtinId="19" hidden="1" customBuiltin="1"/>
    <cellStyle name="Heading 4" xfId="286" builtinId="19" hidden="1" customBuiltin="1"/>
    <cellStyle name="Heading 4" xfId="320" builtinId="19" hidden="1" customBuiltin="1"/>
    <cellStyle name="Heading 4" xfId="355"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05"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1"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46"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791" builtinId="19" hidden="1" customBuiltin="1"/>
    <cellStyle name="Heading 4" xfId="1812" builtinId="19" hidden="1" customBuiltin="1"/>
    <cellStyle name="Heading 4" xfId="183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64"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47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51"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29" builtinId="19" hidden="1" customBuiltin="1"/>
    <cellStyle name="Heading 4" xfId="2850" builtinId="19" hidden="1" customBuiltin="1"/>
    <cellStyle name="Heading 4" xfId="2871" builtinId="19" hidden="1" customBuiltin="1"/>
    <cellStyle name="Heading 4" xfId="1958"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589"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3977"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59"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6609" builtinId="19" hidden="1" customBuiltin="1"/>
    <cellStyle name="Heading 4" xfId="6726" builtinId="19" hidden="1" customBuiltin="1"/>
    <cellStyle name="Heading 4" xfId="6763"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929"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49" builtinId="19" hidden="1" customBuiltin="1"/>
    <cellStyle name="Heading 4" xfId="7085"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79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29" builtinId="19" hidden="1" customBuiltin="1"/>
    <cellStyle name="Heading 4" xfId="8764" builtinId="19" hidden="1" customBuiltin="1"/>
    <cellStyle name="Heading 4" xfId="8797" builtinId="19" hidden="1" customBuiltin="1"/>
    <cellStyle name="Heading 4" xfId="8829"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9094" builtinId="19" hidden="1" customBuiltin="1"/>
    <cellStyle name="Heading 4" xfId="8962" builtinId="19" hidden="1" customBuiltin="1"/>
    <cellStyle name="Heading 4" xfId="9019"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20" builtinId="19" hidden="1" customBuiltin="1"/>
    <cellStyle name="Heading 4" xfId="9352" builtinId="19" hidden="1" customBuiltin="1"/>
    <cellStyle name="Heading 4" xfId="9379" builtinId="19" hidden="1" customBuiltin="1"/>
    <cellStyle name="Heading 4" xfId="9248"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784"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864"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098" builtinId="19" hidden="1" customBuiltin="1"/>
    <cellStyle name="Heading 4" xfId="10129" builtinId="19" hidden="1" customBuiltin="1"/>
    <cellStyle name="Heading 4" xfId="10217" builtinId="19" hidden="1" customBuiltin="1"/>
    <cellStyle name="Heading 4" xfId="10240" builtinId="19" hidden="1" customBuiltin="1"/>
    <cellStyle name="Heading 4" xfId="10265"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450"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74"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65"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66"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2010"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28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33"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0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63"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09"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6234"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3773"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66" builtinId="19" hidden="1" customBuiltin="1"/>
    <cellStyle name="Heading 4" xfId="15098" builtinId="19" hidden="1" customBuiltin="1"/>
    <cellStyle name="Heading 4" xfId="14958" builtinId="19" hidden="1" customBuiltin="1"/>
    <cellStyle name="Heading 4" xfId="15015"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282" builtinId="19" hidden="1" customBuiltin="1"/>
    <cellStyle name="Heading 4" xfId="15313" builtinId="19" hidden="1" customBuiltin="1"/>
    <cellStyle name="Heading 4" xfId="15401"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633" builtinId="19" hidden="1" customBuiltin="1"/>
    <cellStyle name="Heading 4" xfId="15507" builtinId="19" hidden="1" customBuiltin="1"/>
    <cellStyle name="Heading 4" xfId="15560" builtinId="19" hidden="1" customBuiltin="1"/>
    <cellStyle name="Heading 4" xfId="15591"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64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21"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6253"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597"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645"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13936" builtinId="19" hidden="1" customBuiltin="1"/>
    <cellStyle name="Heading 4" xfId="4745" builtinId="19" hidden="1" customBuiltin="1"/>
    <cellStyle name="Heading 4" xfId="4204"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10"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392"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11"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17066"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257"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13"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39"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19185" builtinId="19" hidden="1" customBuiltin="1"/>
    <cellStyle name="Heading 4" xfId="5901" builtinId="19" hidden="1" customBuiltin="1"/>
    <cellStyle name="Heading 4" xfId="11744" builtinId="19" hidden="1" customBuiltin="1"/>
    <cellStyle name="Heading 4" xfId="16865"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5275"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40" builtinId="19" hidden="1" customBuiltin="1"/>
    <cellStyle name="Heading 4" xfId="20674" builtinId="19" hidden="1" customBuiltin="1"/>
    <cellStyle name="Heading 4" xfId="20772" builtinId="19" hidden="1" customBuiltin="1"/>
    <cellStyle name="Heading 4" xfId="20801" builtinId="19" hidden="1" customBuiltin="1"/>
    <cellStyle name="Heading 4" xfId="20825" builtinId="19" hidden="1" customBuiltin="1"/>
    <cellStyle name="Heading 4" xfId="20434" builtinId="19" hidden="1" customBuiltin="1"/>
    <cellStyle name="Heading 4" xfId="20872" builtinId="19" hidden="1" customBuiltin="1"/>
    <cellStyle name="Heading 4" xfId="2090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1385" builtinId="19" hidden="1" customBuiltin="1"/>
    <cellStyle name="Heading 4" xfId="20385"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03"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882"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19"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39"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392"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16896"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03"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23360" builtinId="19" hidden="1" customBuiltin="1"/>
    <cellStyle name="Heading 4" xfId="23383"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3993"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12"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23488" builtinId="19" hidden="1" customBuiltin="1"/>
    <cellStyle name="Heading 4" xfId="24721" builtinId="19" hidden="1" customBuiltin="1"/>
    <cellStyle name="Heading 4" xfId="24742"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841" builtinId="19" hidden="1" customBuiltin="1"/>
    <cellStyle name="Heading 4" xfId="24870" builtinId="19" hidden="1" customBuiltin="1"/>
    <cellStyle name="Heading 4" xfId="24904" builtinId="19" hidden="1" customBuiltin="1"/>
    <cellStyle name="Heading 4" xfId="24935" builtinId="19" hidden="1" customBuiltin="1"/>
    <cellStyle name="Heading 4" xfId="24966" builtinId="19" hidden="1" customBuiltin="1"/>
    <cellStyle name="Heading 4" xfId="24829" builtinId="19" hidden="1" customBuiltin="1"/>
    <cellStyle name="Heading 4" xfId="24886" builtinId="19" hidden="1" customBuiltin="1"/>
    <cellStyle name="Heading 4" xfId="24920"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06"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25312"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25606" builtinId="19" hidden="1" customBuiltin="1"/>
    <cellStyle name="Heading 4" xfId="5182" builtinId="19" hidden="1" customBuiltin="1"/>
    <cellStyle name="Heading 4" xfId="4834" builtinId="19" hidden="1" customBuiltin="1"/>
    <cellStyle name="Heading 4" xfId="4297"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23324" builtinId="19" hidden="1" customBuiltin="1"/>
    <cellStyle name="Heading 4" xfId="14105" builtinId="19" hidden="1" customBuiltin="1"/>
    <cellStyle name="Heading 4" xfId="25047"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02"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59"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380"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36" builtinId="19" hidden="1" customBuiltin="1"/>
    <cellStyle name="Heading 4" xfId="26757" builtinId="19" hidden="1" customBuiltin="1"/>
    <cellStyle name="Heading 4" xfId="26712" builtinId="19" hidden="1" customBuiltin="1"/>
    <cellStyle name="Heading 4" xfId="26790"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34" builtinId="19" hidden="1" customBuiltin="1"/>
    <cellStyle name="Heading 4" xfId="26868" builtinId="19" hidden="1" customBuiltin="1"/>
    <cellStyle name="Heading 4" xfId="26959" builtinId="19" hidden="1" customBuiltin="1"/>
    <cellStyle name="Heading 4" xfId="26982"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7525" builtinId="19" hidden="1" customBuiltin="1"/>
    <cellStyle name="Heading 4" xfId="26612" builtinId="19" hidden="1" customBuiltin="1"/>
    <cellStyle name="Heading 4" xfId="26533" builtinId="19" hidden="1" customBuiltin="1"/>
    <cellStyle name="Heading 4" xfId="26567"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819"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566"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28123" builtinId="19" hidden="1" customBuiltin="1"/>
    <cellStyle name="Heading 4" xfId="28144" builtinId="19" hidden="1" customBuiltin="1"/>
    <cellStyle name="Heading 4" xfId="28168" builtinId="19" hidden="1" customBuiltin="1"/>
    <cellStyle name="Heading 4" xfId="28203"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95"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421" builtinId="19" hidden="1" customBuiltin="1"/>
    <cellStyle name="Hyperlink" xfId="55" builtinId="8" customBuiltin="1"/>
    <cellStyle name="Input" xfId="5" builtinId="20" customBuiltin="1"/>
    <cellStyle name="Input 2" xfId="28460"/>
    <cellStyle name="Input 3" xfId="28448"/>
    <cellStyle name="Input 9" xfId="28475"/>
    <cellStyle name="Label" xfId="49"/>
    <cellStyle name="Label 2" xfId="28456"/>
    <cellStyle name="Label 3" xfId="28471"/>
    <cellStyle name="Label 4" xfId="28450"/>
    <cellStyle name="Link" xfId="56"/>
    <cellStyle name="Link 2" xfId="28466"/>
    <cellStyle name="Link 3" xfId="28470"/>
    <cellStyle name="Linked Cell" xfId="14" builtinId="24" hidden="1" customBuiltin="1"/>
    <cellStyle name="Linked Cell" xfId="63" builtinId="24" hidden="1" customBuiltin="1"/>
    <cellStyle name="Linked Cell" xfId="9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394" builtinId="24" hidden="1" customBuiltin="1"/>
    <cellStyle name="Linked Cell" xfId="639" builtinId="24" hidden="1" customBuiltin="1"/>
    <cellStyle name="Linked Cell" xfId="673"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1044"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33" builtinId="24" hidden="1" customBuiltin="1"/>
    <cellStyle name="Linked Cell" xfId="1273" builtinId="24" hidden="1" customBuiltin="1"/>
    <cellStyle name="Linked Cell" xfId="1318" builtinId="24" hidden="1" customBuiltin="1"/>
    <cellStyle name="Linked Cell" xfId="1351"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1842" builtinId="24" hidden="1" customBuiltin="1"/>
    <cellStyle name="Linked Cell" xfId="2021" builtinId="24" hidden="1" customBuiltin="1"/>
    <cellStyle name="Linked Cell" xfId="2042" builtinId="24" hidden="1" customBuiltin="1"/>
    <cellStyle name="Linked Cell" xfId="2065"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216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74"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47" builtinId="24" hidden="1" customBuiltin="1"/>
    <cellStyle name="Linked Cell" xfId="2722" builtinId="24" hidden="1" customBuiltin="1"/>
    <cellStyle name="Linked Cell" xfId="2750" builtinId="24" hidden="1" customBuiltin="1"/>
    <cellStyle name="Linked Cell" xfId="2812"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41"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3487" builtinId="24" hidden="1" customBuiltin="1"/>
    <cellStyle name="Linked Cell" xfId="3463" builtinId="24" hidden="1" customBuiltin="1"/>
    <cellStyle name="Linked Cell" xfId="3490"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19" builtinId="24" hidden="1" customBuiltin="1"/>
    <cellStyle name="Linked Cell" xfId="3746" builtinId="24" hidden="1" customBuiltin="1"/>
    <cellStyle name="Linked Cell" xfId="3808"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45"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803" builtinId="24" hidden="1" customBuiltin="1"/>
    <cellStyle name="Linked Cell" xfId="6646" builtinId="24" hidden="1" customBuiltin="1"/>
    <cellStyle name="Linked Cell" xfId="6866" builtinId="24" hidden="1" customBuiltin="1"/>
    <cellStyle name="Linked Cell" xfId="6899"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21" builtinId="24" hidden="1" customBuiltin="1"/>
    <cellStyle name="Linked Cell" xfId="8644" builtinId="24" hidden="1" customBuiltin="1"/>
    <cellStyle name="Linked Cell" xfId="8670" builtinId="24" hidden="1" customBuiltin="1"/>
    <cellStyle name="Linked Cell" xfId="8531"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8932" builtinId="24" hidden="1" customBuiltin="1"/>
    <cellStyle name="Linked Cell" xfId="8813" builtinId="24" hidden="1" customBuiltin="1"/>
    <cellStyle name="Linked Cell" xfId="8977"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293" builtinId="24" hidden="1" customBuiltin="1"/>
    <cellStyle name="Linked Cell" xfId="9326" builtinId="24" hidden="1" customBuiltin="1"/>
    <cellStyle name="Linked Cell" xfId="9357" builtinId="24" hidden="1" customBuiltin="1"/>
    <cellStyle name="Linked Cell" xfId="9384" builtinId="24" hidden="1" customBuiltin="1"/>
    <cellStyle name="Linked Cell" xfId="9360" builtinId="24" hidden="1" customBuiltin="1"/>
    <cellStyle name="Linked Cell" xfId="9333" builtinId="24" hidden="1" customBuiltin="1"/>
    <cellStyle name="Linked Cell" xfId="9363" builtinId="24" hidden="1" customBuiltin="1"/>
    <cellStyle name="Linked Cell" xfId="9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756" builtinId="24" hidden="1" customBuiltin="1"/>
    <cellStyle name="Linked Cell" xfId="9634" builtinId="24" hidden="1" customBuiltin="1"/>
    <cellStyle name="Linked Cell" xfId="9789" builtinId="24" hidden="1" customBuiltin="1"/>
    <cellStyle name="Linked Cell" xfId="9819" builtinId="24" hidden="1" customBuiltin="1"/>
    <cellStyle name="Linked Cell" xfId="9854"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10525" builtinId="24" hidden="1" customBuiltin="1"/>
    <cellStyle name="Linked Cell" xfId="10548" builtinId="24" hidden="1" customBuiltin="1"/>
    <cellStyle name="Linked Cell" xfId="10578"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5578"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1" builtinId="24" hidden="1" customBuiltin="1"/>
    <cellStyle name="Linked Cell" xfId="11302" builtinId="24" hidden="1" customBuiltin="1"/>
    <cellStyle name="Linked Cell" xfId="11274" builtinId="24" hidden="1" customBuiltin="1"/>
    <cellStyle name="Linked Cell" xfId="11242"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1990" builtinId="24" hidden="1" customBuiltin="1"/>
    <cellStyle name="Linked Cell" xfId="12015" builtinId="24" hidden="1" customBuiltin="1"/>
    <cellStyle name="Linked Cell" xfId="10875" builtinId="24" hidden="1" customBuiltin="1"/>
    <cellStyle name="Linked Cell" xfId="10937"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41" builtinId="24" hidden="1" customBuiltin="1"/>
    <cellStyle name="Linked Cell" xfId="12768" builtinId="24" hidden="1" customBuiltin="1"/>
    <cellStyle name="Linked Cell" xfId="1279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4472"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13242"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1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16" builtinId="24" hidden="1" customBuiltin="1"/>
    <cellStyle name="Linked Cell" xfId="14940" builtinId="24" hidden="1" customBuiltin="1"/>
    <cellStyle name="Linked Cell" xfId="14803"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10" builtinId="24" hidden="1" customBuiltin="1"/>
    <cellStyle name="Linked Cell" xfId="15340" builtinId="24" hidden="1" customBuiltin="1"/>
    <cellStyle name="Linked Cell" xfId="15406" builtinId="24" hidden="1" customBuiltin="1"/>
    <cellStyle name="Linked Cell" xfId="15430" builtinId="24" hidden="1" customBuiltin="1"/>
    <cellStyle name="Linked Cell" xfId="15455" builtinId="24" hidden="1" customBuiltin="1"/>
    <cellStyle name="Linked Cell" xfId="15483" builtinId="24" hidden="1" customBuiltin="1"/>
    <cellStyle name="Linked Cell" xfId="15521"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132" builtinId="24" hidden="1" customBuiltin="1"/>
    <cellStyle name="Linked Cell" xfId="16209" builtinId="24" hidden="1" customBuiltin="1"/>
    <cellStyle name="Linked Cell" xfId="16232" builtinId="24" hidden="1" customBuiltin="1"/>
    <cellStyle name="Linked Cell" xfId="16258"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6486" builtinId="24" hidden="1" customBuiltin="1"/>
    <cellStyle name="Linked Cell" xfId="16509" builtinId="24" hidden="1" customBuiltin="1"/>
    <cellStyle name="Linked Cell" xfId="16536"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782" builtinId="24" hidden="1" customBuiltin="1"/>
    <cellStyle name="Linked Cell" xfId="16812" builtinId="24" hidden="1" customBuiltin="1"/>
    <cellStyle name="Linked Cell" xfId="14114"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642" builtinId="24" hidden="1" customBuiltin="1"/>
    <cellStyle name="Linked Cell" xfId="14041" builtinId="24" hidden="1" customBuiltin="1"/>
    <cellStyle name="Linked Cell" xfId="13975" builtinId="24" hidden="1" customBuiltin="1"/>
    <cellStyle name="Linked Cell" xfId="4602"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6891" builtinId="24" hidden="1" customBuiltin="1"/>
    <cellStyle name="Linked Cell" xfId="14024" builtinId="24" hidden="1" customBuiltin="1"/>
    <cellStyle name="Linked Cell" xfId="5038" builtinId="24" hidden="1" customBuiltin="1"/>
    <cellStyle name="Linked Cell" xfId="14546" builtinId="24" hidden="1" customBuiltin="1"/>
    <cellStyle name="Linked Cell" xfId="1701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50" builtinId="24" hidden="1" customBuiltin="1"/>
    <cellStyle name="Linked Cell" xfId="17275" builtinId="24" hidden="1" customBuiltin="1"/>
    <cellStyle name="Linked Cell" xfId="17131" builtinId="24" hidden="1" customBuiltin="1"/>
    <cellStyle name="Linked Cell" xfId="17315" builtinId="24" hidden="1" customBuiltin="1"/>
    <cellStyle name="Linked Cell" xfId="17347" builtinId="24" hidden="1" customBuiltin="1"/>
    <cellStyle name="Linked Cell" xfId="17382"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51"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92" builtinId="24" hidden="1" customBuiltin="1"/>
    <cellStyle name="Linked Cell" xfId="18767" builtinId="24" hidden="1" customBuiltin="1"/>
    <cellStyle name="Linked Cell" xfId="18741"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8081" builtinId="24" hidden="1" customBuiltin="1"/>
    <cellStyle name="Linked Cell" xfId="17302" builtinId="24" hidden="1" customBuiltin="1"/>
    <cellStyle name="Linked Cell" xfId="16924" builtinId="24" hidden="1" customBuiltin="1"/>
    <cellStyle name="Linked Cell" xfId="457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19987" builtinId="24" hidden="1" customBuiltin="1"/>
    <cellStyle name="Linked Cell" xfId="20026" builtinId="24" hidden="1" customBuiltin="1"/>
    <cellStyle name="Linked Cell" xfId="20136" builtinId="24" hidden="1" customBuiltin="1"/>
    <cellStyle name="Linked Cell" xfId="20157"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0975"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184"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29" builtinId="24" hidden="1" customBuiltin="1"/>
    <cellStyle name="Linked Cell" xfId="21760" builtinId="24" hidden="1" customBuiltin="1"/>
    <cellStyle name="Linked Cell" xfId="21791"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20" builtinId="24" hidden="1" customBuiltin="1"/>
    <cellStyle name="Linked Cell" xfId="22443" builtinId="24" hidden="1" customBuiltin="1"/>
    <cellStyle name="Linked Cell" xfId="7942" builtinId="24" hidden="1" customBuiltin="1"/>
    <cellStyle name="Linked Cell" xfId="4620" builtinId="24" hidden="1" customBuiltin="1"/>
    <cellStyle name="Linked Cell" xfId="20243" builtinId="24" hidden="1" customBuiltin="1"/>
    <cellStyle name="Linked Cell" xfId="14798" builtinId="24" hidden="1" customBuiltin="1"/>
    <cellStyle name="Linked Cell" xfId="7706"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16"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084"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23388" builtinId="24" hidden="1" customBuiltin="1"/>
    <cellStyle name="Linked Cell" xfId="23410" builtinId="24" hidden="1" customBuiltin="1"/>
    <cellStyle name="Linked Cell" xfId="23431"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892" builtinId="24" hidden="1" customBuiltin="1"/>
    <cellStyle name="Linked Cell" xfId="23923" builtinId="24" hidden="1" customBuiltin="1"/>
    <cellStyle name="Linked Cell" xfId="23895"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4022"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438" builtinId="24" hidden="1" customBuiltin="1"/>
    <cellStyle name="Linked Cell" xfId="24503" builtinId="24" hidden="1" customBuiltin="1"/>
    <cellStyle name="Linked Cell" xfId="24528" builtinId="24" hidden="1" customBuiltin="1"/>
    <cellStyle name="Linked Cell" xfId="24551"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00" builtinId="24" hidden="1" customBuiltin="1"/>
    <cellStyle name="Linked Cell" xfId="25227" builtinId="24" hidden="1" customBuiltin="1"/>
    <cellStyle name="Linked Cell" xfId="25203" builtinId="24" hidden="1" customBuiltin="1"/>
    <cellStyle name="Linked Cell" xfId="25178" builtinId="24" hidden="1" customBuiltin="1"/>
    <cellStyle name="Linked Cell" xfId="25206" builtinId="24" hidden="1" customBuiltin="1"/>
    <cellStyle name="Linked Cell" xfId="25269"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5477" builtinId="24" hidden="1" customBuiltin="1"/>
    <cellStyle name="Linked Cell" xfId="25542" builtinId="24" hidden="1" customBuiltin="1"/>
    <cellStyle name="Linked Cell" xfId="25565"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4669" builtinId="24" hidden="1" customBuiltin="1"/>
    <cellStyle name="Linked Cell" xfId="23813" builtinId="24" hidden="1" customBuiltin="1"/>
    <cellStyle name="Linked Cell" xfId="24536" builtinId="24" hidden="1" customBuiltin="1"/>
    <cellStyle name="Linked Cell" xfId="23782" builtinId="24" hidden="1" customBuiltin="1"/>
    <cellStyle name="Linked Cell" xfId="5066" builtinId="24" hidden="1" customBuiltin="1"/>
    <cellStyle name="Linked Cell" xfId="16844" builtinId="24" hidden="1" customBuiltin="1"/>
    <cellStyle name="Linked Cell" xfId="20082" builtinId="24" hidden="1" customBuiltin="1"/>
    <cellStyle name="Linked Cell" xfId="20792"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5875"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41"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75" builtinId="24" hidden="1" customBuiltin="1"/>
    <cellStyle name="Linked Cell" xfId="26696" builtinId="24" hidden="1" customBuiltin="1"/>
    <cellStyle name="Linked Cell" xfId="26719" builtinId="24" hidden="1" customBuiltin="1"/>
    <cellStyle name="Linked Cell" xfId="26741"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16"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273"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04" builtinId="24" hidden="1" customBuiltin="1"/>
    <cellStyle name="Linked Cell" xfId="27466" builtinId="24" hidden="1" customBuiltin="1"/>
    <cellStyle name="Linked Cell" xfId="27488" builtinId="24" hidden="1" customBuiltin="1"/>
    <cellStyle name="Linked Cell" xfId="2750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64"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70"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384" builtinId="24" hidden="1" customBuiltin="1"/>
    <cellStyle name="Linked Cell" xfId="28405" builtinId="24" hidden="1" customBuiltin="1"/>
    <cellStyle name="Linked Cell" xfId="28426" builtinId="24" hidden="1" customBuiltin="1"/>
    <cellStyle name="Neutral" xfId="11" builtinId="28" hidden="1" customBuiltin="1"/>
    <cellStyle name="Neutral" xfId="61" builtinId="28" hidden="1" customBuiltin="1"/>
    <cellStyle name="Neutral" xfId="96" builtinId="28" hidden="1" customBuiltin="1"/>
    <cellStyle name="Neutral" xfId="138" builtinId="28" hidden="1" customBuiltin="1"/>
    <cellStyle name="Neutral" xfId="181" builtinId="28" hidden="1" customBuiltin="1"/>
    <cellStyle name="Neutral" xfId="215" builtinId="28" hidden="1" customBuiltin="1"/>
    <cellStyle name="Neutral" xfId="252"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401" builtinId="28" hidden="1" customBuiltin="1"/>
    <cellStyle name="Neutral" xfId="637" builtinId="28" hidden="1" customBuiltin="1"/>
    <cellStyle name="Neutral" xfId="671" builtinId="28" hidden="1" customBuiltin="1"/>
    <cellStyle name="Neutral" xfId="708" builtinId="28" hidden="1" customBuiltin="1"/>
    <cellStyle name="Neutral" xfId="744" builtinId="28" hidden="1" customBuiltin="1"/>
    <cellStyle name="Neutral" xfId="778" builtinId="28" hidden="1" customBuiltin="1"/>
    <cellStyle name="Neutral" xfId="709" builtinId="28" hidden="1" customBuiltin="1"/>
    <cellStyle name="Neutral" xfId="787" builtinId="28" hidden="1" customBuiltin="1"/>
    <cellStyle name="Neutral" xfId="431" builtinId="28" hidden="1" customBuiltin="1"/>
    <cellStyle name="Neutral" xfId="839"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27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794"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2452" builtinId="28" hidden="1" customBuiltin="1"/>
    <cellStyle name="Neutral" xfId="2482" builtinId="28" hidden="1" customBuiltin="1"/>
    <cellStyle name="Neutral" xfId="2509" builtinId="28" hidden="1" customBuiltin="1"/>
    <cellStyle name="Neutral" xfId="2453" builtinId="28" hidden="1" customBuiltin="1"/>
    <cellStyle name="Neutral" xfId="2518" builtinId="28" hidden="1" customBuiltin="1"/>
    <cellStyle name="Neutral" xfId="2251" builtinId="28" hidden="1" customBuiltin="1"/>
    <cellStyle name="Neutral" xfId="2550" builtinId="28" hidden="1" customBuiltin="1"/>
    <cellStyle name="Neutral" xfId="2572" builtinId="28" hidden="1" customBuiltin="1"/>
    <cellStyle name="Neutral" xfId="2593" builtinId="28" hidden="1" customBuiltin="1"/>
    <cellStyle name="Neutral" xfId="2617"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895"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276" builtinId="28" hidden="1" customBuiltin="1"/>
    <cellStyle name="Neutral" xfId="3015"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10" builtinId="28" hidden="1" customBuiltin="1"/>
    <cellStyle name="Neutral" xfId="3774" builtinId="28" hidden="1" customBuiltin="1"/>
    <cellStyle name="Neutral" xfId="3627"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08"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6654" builtinId="28" hidden="1" customBuiltin="1"/>
    <cellStyle name="Neutral" xfId="7052" builtinId="28" hidden="1" customBuiltin="1"/>
    <cellStyle name="Neutral" xfId="7088" builtinId="28" hidden="1" customBuiltin="1"/>
    <cellStyle name="Neutral" xfId="7122" builtinId="28" hidden="1" customBuiltin="1"/>
    <cellStyle name="Neutral" xfId="7162" builtinId="28" hidden="1" customBuiltin="1"/>
    <cellStyle name="Neutral" xfId="7208"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03"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06"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358" builtinId="28" hidden="1" customBuiltin="1"/>
    <cellStyle name="Neutral" xfId="8272"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65"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63"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04"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6037"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1122"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24" builtinId="28" hidden="1" customBuiltin="1"/>
    <cellStyle name="Neutral" xfId="11856" builtinId="28" hidden="1" customBuiltin="1"/>
    <cellStyle name="Neutral" xfId="11883" builtinId="28" hidden="1" customBuiltin="1"/>
    <cellStyle name="Neutral" xfId="11825"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253" builtinId="28" hidden="1" customBuiltin="1"/>
    <cellStyle name="Neutral" xfId="12140" builtinId="28" hidden="1" customBuiltin="1"/>
    <cellStyle name="Neutral" xfId="12289" builtinId="28" hidden="1" customBuiltin="1"/>
    <cellStyle name="Neutral" xfId="12320"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701" builtinId="28" hidden="1" customBuiltin="1"/>
    <cellStyle name="Neutral" xfId="12405" builtinId="28" hidden="1" customBuiltin="1"/>
    <cellStyle name="Neutral" xfId="12739" builtinId="28" hidden="1" customBuiltin="1"/>
    <cellStyle name="Neutral" xfId="12766"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5522"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43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31"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150" builtinId="28" hidden="1" customBuiltin="1"/>
    <cellStyle name="Neutral" xfId="15241" builtinId="28" hidden="1" customBuiltin="1"/>
    <cellStyle name="Neutral" xfId="15269"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47"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5885" builtinId="28" hidden="1" customBuiltin="1"/>
    <cellStyle name="Neutral" xfId="16028" builtinId="28" hidden="1" customBuiltin="1"/>
    <cellStyle name="Neutral" xfId="1605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30"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33"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2161"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5339"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5970"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48"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496"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8001"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0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8926"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17871"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796"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596" builtinId="28" hidden="1" customBuiltin="1"/>
    <cellStyle name="Neutral" xfId="20627" builtinId="28" hidden="1" customBuiltin="1"/>
    <cellStyle name="Neutral" xfId="20661" builtinId="28" hidden="1" customBuiltin="1"/>
    <cellStyle name="Neutral" xfId="20694"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39" builtinId="28" hidden="1" customBuiltin="1"/>
    <cellStyle name="Neutral" xfId="21064" builtinId="28" hidden="1" customBuiltin="1"/>
    <cellStyle name="Neutral" xfId="21087" builtinId="28" hidden="1" customBuiltin="1"/>
    <cellStyle name="Neutral" xfId="21114"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62" builtinId="28" hidden="1" customBuiltin="1"/>
    <cellStyle name="Neutral" xfId="21585" builtinId="28" hidden="1" customBuiltin="1"/>
    <cellStyle name="Neutral" xfId="21606"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2059"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4202"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672"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274" builtinId="28" hidden="1" customBuiltin="1"/>
    <cellStyle name="Neutral" xfId="23342" builtinId="28" hidden="1" customBuiltin="1"/>
    <cellStyle name="Neutral" xfId="23363"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2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01" builtinId="28" hidden="1" customBuiltin="1"/>
    <cellStyle name="Neutral" xfId="24340" builtinId="28" hidden="1" customBuiltin="1"/>
    <cellStyle name="Neutral" xfId="24368" builtinId="28" hidden="1" customBuiltin="1"/>
    <cellStyle name="Neutral" xfId="24399" builtinId="28" hidden="1" customBuiltin="1"/>
    <cellStyle name="Neutral" xfId="24430" builtinId="28" hidden="1" customBuiltin="1"/>
    <cellStyle name="Neutral" xfId="24457" builtinId="28" hidden="1" customBuiltin="1"/>
    <cellStyle name="Neutral" xfId="24400" builtinId="28" hidden="1" customBuiltin="1"/>
    <cellStyle name="Neutral" xfId="24466"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97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4957"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25526" builtinId="28" hidden="1" customBuiltin="1"/>
    <cellStyle name="Neutral" xfId="23333"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5992" builtinId="28" hidden="1" customBuiltin="1"/>
    <cellStyle name="Neutral" xfId="26028" builtinId="28" hidden="1" customBuiltin="1"/>
    <cellStyle name="Neutral" xfId="26062" builtinId="28" hidden="1" customBuiltin="1"/>
    <cellStyle name="Neutral" xfId="26099" builtinId="28" hidden="1" customBuiltin="1"/>
    <cellStyle name="Neutral" xfId="26137" builtinId="28" hidden="1" customBuiltin="1"/>
    <cellStyle name="Neutral" xfId="26165" builtinId="28" hidden="1" customBuiltin="1"/>
    <cellStyle name="Neutral" xfId="26196" builtinId="28" hidden="1" customBuiltin="1"/>
    <cellStyle name="Neutral" xfId="26227" builtinId="28" hidden="1" customBuiltin="1"/>
    <cellStyle name="Neutral" xfId="26254" builtinId="28" hidden="1" customBuiltin="1"/>
    <cellStyle name="Neutral" xfId="26197"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383" builtinId="28" hidden="1" customBuiltin="1"/>
    <cellStyle name="Neutral" xfId="26404" builtinId="28" hidden="1" customBuiltin="1"/>
    <cellStyle name="Neutral" xfId="2642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694" builtinId="28" hidden="1" customBuiltin="1"/>
    <cellStyle name="Neutral" xfId="26717" builtinId="28" hidden="1" customBuiltin="1"/>
    <cellStyle name="Neutral" xfId="26739"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048" builtinId="28" hidden="1" customBuiltin="1"/>
    <cellStyle name="Neutral" xfId="27075"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367"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46"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27762" builtinId="28" hidden="1" customBuiltin="1"/>
    <cellStyle name="Neutral" xfId="27831" builtinId="28" hidden="1" customBuiltin="1"/>
    <cellStyle name="Neutral" xfId="27570" builtinId="28" hidden="1" customBuiltin="1"/>
    <cellStyle name="Neutral" xfId="27867" builtinId="28" hidden="1" customBuiltin="1"/>
    <cellStyle name="Neutral" xfId="27889" builtinId="28" hidden="1" customBuiltin="1"/>
    <cellStyle name="Neutral" xfId="27910" builtinId="28" hidden="1" customBuiltin="1"/>
    <cellStyle name="Neutral" xfId="27868" builtinId="28" hidden="1" customBuiltin="1"/>
    <cellStyle name="Neutral" xfId="27950" builtinId="28" hidden="1" customBuiltin="1"/>
    <cellStyle name="Neutral" xfId="27977" builtinId="28" hidden="1" customBuiltin="1"/>
    <cellStyle name="Neutral" xfId="28008"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265"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ormal" xfId="0" builtinId="0" customBuiltin="1"/>
    <cellStyle name="Normal 2" xfId="28446"/>
    <cellStyle name="Normal 2 2" xfId="28453"/>
    <cellStyle name="Normal 4" xfId="28447"/>
    <cellStyle name="Note" xfId="17" builtinId="10" hidden="1" customBuiltin="1"/>
    <cellStyle name="Note" xfId="66" builtinId="10" hidden="1" customBuiltin="1"/>
    <cellStyle name="Note" xfId="101" builtinId="10" hidden="1" customBuiltin="1"/>
    <cellStyle name="Note" xfId="143" builtinId="10" hidden="1" customBuiltin="1"/>
    <cellStyle name="Note" xfId="186" builtinId="10" hidden="1" customBuiltin="1"/>
    <cellStyle name="Note" xfId="220" builtinId="10" hidden="1" customBuiltin="1"/>
    <cellStyle name="Note" xfId="257" builtinId="10" hidden="1" customBuiltin="1"/>
    <cellStyle name="Note" xfId="294" builtinId="10" hidden="1" customBuiltin="1"/>
    <cellStyle name="Note" xfId="328" builtinId="10" hidden="1" customBuiltin="1"/>
    <cellStyle name="Note" xfId="363" builtinId="10" hidden="1" customBuiltin="1"/>
    <cellStyle name="Note" xfId="3914" builtinId="10" hidden="1" customBuiltin="1"/>
    <cellStyle name="Note" xfId="3948" builtinId="10" hidden="1" customBuiltin="1"/>
    <cellStyle name="Note" xfId="3985" builtinId="10" hidden="1" customBuiltin="1"/>
    <cellStyle name="Note" xfId="4022" builtinId="10" hidden="1" customBuiltin="1"/>
    <cellStyle name="Note" xfId="405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8518" builtinId="10" hidden="1" customBuiltin="1"/>
    <cellStyle name="Note" xfId="5351" builtinId="10" hidden="1" customBuiltin="1"/>
    <cellStyle name="Note" xfId="7962" builtinId="10" hidden="1" customBuiltin="1"/>
    <cellStyle name="Note" xfId="5370"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14790" builtinId="10" hidden="1" customBuiltin="1"/>
    <cellStyle name="Note" xfId="7891" builtinId="10" hidden="1" customBuiltin="1"/>
    <cellStyle name="Note" xfId="14303" builtinId="10" hidden="1" customBuiltin="1"/>
    <cellStyle name="Note" xfId="8249"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5425" builtinId="10" hidden="1" customBuiltin="1"/>
    <cellStyle name="Note" xfId="6219" builtinId="10" hidden="1" customBuiltin="1"/>
    <cellStyle name="Note" xfId="10837" builtinId="10" hidden="1" customBuiltin="1"/>
    <cellStyle name="Note" xfId="5472" builtinId="10" hidden="1" customBuiltin="1"/>
    <cellStyle name="Note" xfId="20128" builtinId="10" hidden="1" customBuiltin="1"/>
    <cellStyle name="Note" xfId="23447" builtinId="10" hidden="1" customBuiltin="1"/>
    <cellStyle name="Note" xfId="5355" builtinId="10" hidden="1" customBuiltin="1"/>
    <cellStyle name="Note" xfId="7929" builtinId="10" hidden="1" customBuiltin="1"/>
    <cellStyle name="Note" xfId="14501" builtinId="10" hidden="1" customBuiltin="1"/>
    <cellStyle name="Note 10" xfId="485" hidden="1"/>
    <cellStyle name="Note 10" xfId="645" hidden="1"/>
    <cellStyle name="Note 10" xfId="982" hidden="1"/>
    <cellStyle name="Note 10" xfId="1324" hidden="1"/>
    <cellStyle name="Note 10" xfId="6533" hidden="1"/>
    <cellStyle name="Note 10" xfId="6872" hidden="1"/>
    <cellStyle name="Note 10" xfId="7216" hidden="1"/>
    <cellStyle name="Note 10" xfId="6083" hidden="1"/>
    <cellStyle name="Note 10" xfId="7885" hidden="1"/>
    <cellStyle name="Note 10" xfId="4162" hidden="1"/>
    <cellStyle name="Note 10" xfId="12750" hidden="1"/>
    <cellStyle name="Note 10" xfId="13311" hidden="1"/>
    <cellStyle name="Note 10" xfId="13653" hidden="1"/>
    <cellStyle name="Note 10" xfId="4611" hidden="1"/>
    <cellStyle name="Note 10" xfId="14241" hidden="1"/>
    <cellStyle name="Note 10" xfId="8170" hidden="1"/>
    <cellStyle name="Note 10" xfId="18846" hidden="1"/>
    <cellStyle name="Note 10" xfId="19394" hidden="1"/>
    <cellStyle name="Note 10" xfId="19736" hidden="1"/>
    <cellStyle name="Note 10" xfId="22103" hidden="1"/>
    <cellStyle name="Note 10" xfId="22647" hidden="1"/>
    <cellStyle name="Note 10" xfId="22989" hidden="1"/>
    <cellStyle name="Note 10" xfId="25277" hidden="1"/>
    <cellStyle name="Note 10" xfId="25813" hidden="1"/>
    <cellStyle name="Note 10" xfId="28510" hidden="1"/>
    <cellStyle name="Note 10" xfId="28567" hidden="1"/>
    <cellStyle name="Note 10" xfId="28645" hidden="1"/>
    <cellStyle name="Note 10" xfId="28723" hidden="1"/>
    <cellStyle name="Note 10" xfId="29305" hidden="1"/>
    <cellStyle name="Note 10" xfId="29384" hidden="1"/>
    <cellStyle name="Note 10" xfId="29463" hidden="1"/>
    <cellStyle name="Note 10" xfId="29257" hidden="1"/>
    <cellStyle name="Note 10" xfId="29564" hidden="1"/>
    <cellStyle name="Note 10" xfId="29018" hidden="1"/>
    <cellStyle name="Note 10" xfId="29908" hidden="1"/>
    <cellStyle name="Note 10" xfId="29979" hidden="1"/>
    <cellStyle name="Note 10" xfId="30057" hidden="1"/>
    <cellStyle name="Note 10" xfId="29059" hidden="1"/>
    <cellStyle name="Note 10" xfId="30150" hidden="1"/>
    <cellStyle name="Note 10" xfId="29579" hidden="1"/>
    <cellStyle name="Note 10" xfId="30445" hidden="1"/>
    <cellStyle name="Note 10" xfId="30511" hidden="1"/>
    <cellStyle name="Note 10" xfId="30589" hidden="1"/>
    <cellStyle name="Note 10" xfId="30782" hidden="1"/>
    <cellStyle name="Note 10" xfId="30848" hidden="1"/>
    <cellStyle name="Note 10" xfId="30926" hidden="1"/>
    <cellStyle name="Note 10" xfId="31119" hidden="1"/>
    <cellStyle name="Note 10" xfId="31185" hidden="1"/>
    <cellStyle name="Note 10" xfId="31302" hidden="1"/>
    <cellStyle name="Note 10" xfId="31359" hidden="1"/>
    <cellStyle name="Note 10" xfId="31437" hidden="1"/>
    <cellStyle name="Note 10" xfId="31515" hidden="1"/>
    <cellStyle name="Note 10" xfId="32097" hidden="1"/>
    <cellStyle name="Note 10" xfId="32176" hidden="1"/>
    <cellStyle name="Note 10" xfId="32255" hidden="1"/>
    <cellStyle name="Note 10" xfId="32049" hidden="1"/>
    <cellStyle name="Note 10" xfId="32356" hidden="1"/>
    <cellStyle name="Note 10" xfId="31810" hidden="1"/>
    <cellStyle name="Note 10" xfId="32700" hidden="1"/>
    <cellStyle name="Note 10" xfId="32771" hidden="1"/>
    <cellStyle name="Note 10" xfId="32849" hidden="1"/>
    <cellStyle name="Note 10" xfId="31851" hidden="1"/>
    <cellStyle name="Note 10" xfId="32942" hidden="1"/>
    <cellStyle name="Note 10" xfId="32371" hidden="1"/>
    <cellStyle name="Note 10" xfId="33237" hidden="1"/>
    <cellStyle name="Note 10" xfId="33303" hidden="1"/>
    <cellStyle name="Note 10" xfId="33381" hidden="1"/>
    <cellStyle name="Note 10" xfId="33574" hidden="1"/>
    <cellStyle name="Note 10" xfId="33640" hidden="1"/>
    <cellStyle name="Note 10" xfId="33718" hidden="1"/>
    <cellStyle name="Note 10" xfId="33911" hidden="1"/>
    <cellStyle name="Note 10" xfId="33977" hidden="1"/>
    <cellStyle name="Note 11" xfId="521" hidden="1"/>
    <cellStyle name="Note 11" xfId="845" hidden="1"/>
    <cellStyle name="Note 11" xfId="1166" hidden="1"/>
    <cellStyle name="Note 11" xfId="1508" hidden="1"/>
    <cellStyle name="Note 11" xfId="6735" hidden="1"/>
    <cellStyle name="Note 11" xfId="7057" hidden="1"/>
    <cellStyle name="Note 11" xfId="7403" hidden="1"/>
    <cellStyle name="Note 11" xfId="8428" hidden="1"/>
    <cellStyle name="Note 11" xfId="6258" hidden="1"/>
    <cellStyle name="Note 11" xfId="6073" hidden="1"/>
    <cellStyle name="Note 11" xfId="13174" hidden="1"/>
    <cellStyle name="Note 11" xfId="13495" hidden="1"/>
    <cellStyle name="Note 11" xfId="13837" hidden="1"/>
    <cellStyle name="Note 11" xfId="14710" hidden="1"/>
    <cellStyle name="Note 11" xfId="4667" hidden="1"/>
    <cellStyle name="Note 11" xfId="6229" hidden="1"/>
    <cellStyle name="Note 11" xfId="19256" hidden="1"/>
    <cellStyle name="Note 11" xfId="19578" hidden="1"/>
    <cellStyle name="Note 11" xfId="19920" hidden="1"/>
    <cellStyle name="Note 11" xfId="22509" hidden="1"/>
    <cellStyle name="Note 11" xfId="22831" hidden="1"/>
    <cellStyle name="Note 11" xfId="23173" hidden="1"/>
    <cellStyle name="Note 11" xfId="25676" hidden="1"/>
    <cellStyle name="Note 11" xfId="25997" hidden="1"/>
    <cellStyle name="Note 11" xfId="28523" hidden="1"/>
    <cellStyle name="Note 11" xfId="28597" hidden="1"/>
    <cellStyle name="Note 11" xfId="28673" hidden="1"/>
    <cellStyle name="Note 11" xfId="28751" hidden="1"/>
    <cellStyle name="Note 11" xfId="29336" hidden="1"/>
    <cellStyle name="Note 11" xfId="29412" hidden="1"/>
    <cellStyle name="Note 11" xfId="29491" hidden="1"/>
    <cellStyle name="Note 11" xfId="29604" hidden="1"/>
    <cellStyle name="Note 11" xfId="29278" hidden="1"/>
    <cellStyle name="Note 11" xfId="29255" hidden="1"/>
    <cellStyle name="Note 11" xfId="29931" hidden="1"/>
    <cellStyle name="Note 11" xfId="30007" hidden="1"/>
    <cellStyle name="Note 11" xfId="30085" hidden="1"/>
    <cellStyle name="Note 11" xfId="30175" hidden="1"/>
    <cellStyle name="Note 11" xfId="29067" hidden="1"/>
    <cellStyle name="Note 11" xfId="29275" hidden="1"/>
    <cellStyle name="Note 11" xfId="30463" hidden="1"/>
    <cellStyle name="Note 11" xfId="30539" hidden="1"/>
    <cellStyle name="Note 11" xfId="30617" hidden="1"/>
    <cellStyle name="Note 11" xfId="30800" hidden="1"/>
    <cellStyle name="Note 11" xfId="30876" hidden="1"/>
    <cellStyle name="Note 11" xfId="30954" hidden="1"/>
    <cellStyle name="Note 11" xfId="31137" hidden="1"/>
    <cellStyle name="Note 11" xfId="31213" hidden="1"/>
    <cellStyle name="Note 11" xfId="31315" hidden="1"/>
    <cellStyle name="Note 11" xfId="31389" hidden="1"/>
    <cellStyle name="Note 11" xfId="31465" hidden="1"/>
    <cellStyle name="Note 11" xfId="31543" hidden="1"/>
    <cellStyle name="Note 11" xfId="32128" hidden="1"/>
    <cellStyle name="Note 11" xfId="32204" hidden="1"/>
    <cellStyle name="Note 11" xfId="32283" hidden="1"/>
    <cellStyle name="Note 11" xfId="32396" hidden="1"/>
    <cellStyle name="Note 11" xfId="32070" hidden="1"/>
    <cellStyle name="Note 11" xfId="32047" hidden="1"/>
    <cellStyle name="Note 11" xfId="32723" hidden="1"/>
    <cellStyle name="Note 11" xfId="32799" hidden="1"/>
    <cellStyle name="Note 11" xfId="32877" hidden="1"/>
    <cellStyle name="Note 11" xfId="32967" hidden="1"/>
    <cellStyle name="Note 11" xfId="31859" hidden="1"/>
    <cellStyle name="Note 11" xfId="32067" hidden="1"/>
    <cellStyle name="Note 11" xfId="33255" hidden="1"/>
    <cellStyle name="Note 11" xfId="33331" hidden="1"/>
    <cellStyle name="Note 11" xfId="33409" hidden="1"/>
    <cellStyle name="Note 11" xfId="33592" hidden="1"/>
    <cellStyle name="Note 11" xfId="33668" hidden="1"/>
    <cellStyle name="Note 11" xfId="33746" hidden="1"/>
    <cellStyle name="Note 11" xfId="33929" hidden="1"/>
    <cellStyle name="Note 11" xfId="34005" hidden="1"/>
    <cellStyle name="Note 12" xfId="557" hidden="1"/>
    <cellStyle name="Note 12" xfId="881" hidden="1"/>
    <cellStyle name="Note 12" xfId="1202" hidden="1"/>
    <cellStyle name="Note 12" xfId="1544" hidden="1"/>
    <cellStyle name="Note 12" xfId="6771" hidden="1"/>
    <cellStyle name="Note 12" xfId="7093" hidden="1"/>
    <cellStyle name="Note 12" xfId="7439" hidden="1"/>
    <cellStyle name="Note 12" xfId="7757" hidden="1"/>
    <cellStyle name="Note 12" xfId="5404" hidden="1"/>
    <cellStyle name="Note 12" xfId="4360" hidden="1"/>
    <cellStyle name="Note 12" xfId="13210" hidden="1"/>
    <cellStyle name="Note 12" xfId="13531" hidden="1"/>
    <cellStyle name="Note 12" xfId="13873" hidden="1"/>
    <cellStyle name="Note 12" xfId="14138" hidden="1"/>
    <cellStyle name="Note 12" xfId="8135" hidden="1"/>
    <cellStyle name="Note 12" xfId="12503" hidden="1"/>
    <cellStyle name="Note 12" xfId="19293" hidden="1"/>
    <cellStyle name="Note 12" xfId="19614" hidden="1"/>
    <cellStyle name="Note 12" xfId="19956" hidden="1"/>
    <cellStyle name="Note 12" xfId="22546" hidden="1"/>
    <cellStyle name="Note 12" xfId="22867" hidden="1"/>
    <cellStyle name="Note 12" xfId="23209" hidden="1"/>
    <cellStyle name="Note 12" xfId="25712" hidden="1"/>
    <cellStyle name="Note 12" xfId="26033" hidden="1"/>
    <cellStyle name="Note 12" xfId="28536" hidden="1"/>
    <cellStyle name="Note 12" xfId="28610" hidden="1"/>
    <cellStyle name="Note 12" xfId="28686" hidden="1"/>
    <cellStyle name="Note 12" xfId="28764" hidden="1"/>
    <cellStyle name="Note 12" xfId="29349" hidden="1"/>
    <cellStyle name="Note 12" xfId="29425" hidden="1"/>
    <cellStyle name="Note 12" xfId="29504" hidden="1"/>
    <cellStyle name="Note 12" xfId="29552" hidden="1"/>
    <cellStyle name="Note 12" xfId="29165" hidden="1"/>
    <cellStyle name="Note 12" xfId="29034" hidden="1"/>
    <cellStyle name="Note 12" xfId="29944" hidden="1"/>
    <cellStyle name="Note 12" xfId="30020" hidden="1"/>
    <cellStyle name="Note 12" xfId="30098" hidden="1"/>
    <cellStyle name="Note 12" xfId="30140" hidden="1"/>
    <cellStyle name="Note 12" xfId="29575" hidden="1"/>
    <cellStyle name="Note 12" xfId="29905" hidden="1"/>
    <cellStyle name="Note 12" xfId="30476" hidden="1"/>
    <cellStyle name="Note 12" xfId="30552" hidden="1"/>
    <cellStyle name="Note 12" xfId="30630" hidden="1"/>
    <cellStyle name="Note 12" xfId="30813" hidden="1"/>
    <cellStyle name="Note 12" xfId="30889" hidden="1"/>
    <cellStyle name="Note 12" xfId="30967" hidden="1"/>
    <cellStyle name="Note 12" xfId="31150" hidden="1"/>
    <cellStyle name="Note 12" xfId="31226" hidden="1"/>
    <cellStyle name="Note 12" xfId="31328" hidden="1"/>
    <cellStyle name="Note 12" xfId="31402" hidden="1"/>
    <cellStyle name="Note 12" xfId="31478" hidden="1"/>
    <cellStyle name="Note 12" xfId="31556" hidden="1"/>
    <cellStyle name="Note 12" xfId="32141" hidden="1"/>
    <cellStyle name="Note 12" xfId="32217" hidden="1"/>
    <cellStyle name="Note 12" xfId="32296" hidden="1"/>
    <cellStyle name="Note 12" xfId="32344" hidden="1"/>
    <cellStyle name="Note 12" xfId="31957" hidden="1"/>
    <cellStyle name="Note 12" xfId="31826" hidden="1"/>
    <cellStyle name="Note 12" xfId="32736" hidden="1"/>
    <cellStyle name="Note 12" xfId="32812" hidden="1"/>
    <cellStyle name="Note 12" xfId="32890" hidden="1"/>
    <cellStyle name="Note 12" xfId="32932" hidden="1"/>
    <cellStyle name="Note 12" xfId="32367" hidden="1"/>
    <cellStyle name="Note 12" xfId="32697" hidden="1"/>
    <cellStyle name="Note 12" xfId="33268" hidden="1"/>
    <cellStyle name="Note 12" xfId="33344" hidden="1"/>
    <cellStyle name="Note 12" xfId="33422" hidden="1"/>
    <cellStyle name="Note 12" xfId="33605" hidden="1"/>
    <cellStyle name="Note 12" xfId="33681" hidden="1"/>
    <cellStyle name="Note 12" xfId="33759" hidden="1"/>
    <cellStyle name="Note 12" xfId="33942" hidden="1"/>
    <cellStyle name="Note 12" xfId="34018" hidden="1"/>
    <cellStyle name="Note 13" xfId="591" hidden="1"/>
    <cellStyle name="Note 13" xfId="916" hidden="1"/>
    <cellStyle name="Note 13" xfId="1236" hidden="1"/>
    <cellStyle name="Note 13" xfId="1578" hidden="1"/>
    <cellStyle name="Note 13" xfId="6806" hidden="1"/>
    <cellStyle name="Note 13" xfId="7127" hidden="1"/>
    <cellStyle name="Note 13" xfId="7473" hidden="1"/>
    <cellStyle name="Note 13" xfId="8216" hidden="1"/>
    <cellStyle name="Note 13" xfId="5009" hidden="1"/>
    <cellStyle name="Note 13" xfId="4151" hidden="1"/>
    <cellStyle name="Note 13" xfId="13245" hidden="1"/>
    <cellStyle name="Note 13" xfId="13565" hidden="1"/>
    <cellStyle name="Note 13" xfId="13907" hidden="1"/>
    <cellStyle name="Note 13" xfId="14530" hidden="1"/>
    <cellStyle name="Note 13" xfId="4643" hidden="1"/>
    <cellStyle name="Note 13" xfId="5833" hidden="1"/>
    <cellStyle name="Note 13" xfId="19328" hidden="1"/>
    <cellStyle name="Note 13" xfId="19648" hidden="1"/>
    <cellStyle name="Note 13" xfId="19990" hidden="1"/>
    <cellStyle name="Note 13" xfId="22581" hidden="1"/>
    <cellStyle name="Note 13" xfId="22901" hidden="1"/>
    <cellStyle name="Note 13" xfId="23243" hidden="1"/>
    <cellStyle name="Note 13" xfId="25747" hidden="1"/>
    <cellStyle name="Note 13" xfId="26067" hidden="1"/>
    <cellStyle name="Note 13" xfId="28549" hidden="1"/>
    <cellStyle name="Note 13" xfId="28624" hidden="1"/>
    <cellStyle name="Note 13" xfId="28699" hidden="1"/>
    <cellStyle name="Note 13" xfId="28777" hidden="1"/>
    <cellStyle name="Note 13" xfId="29363" hidden="1"/>
    <cellStyle name="Note 13" xfId="29438" hidden="1"/>
    <cellStyle name="Note 13" xfId="29517" hidden="1"/>
    <cellStyle name="Note 13" xfId="29585" hidden="1"/>
    <cellStyle name="Note 13" xfId="29114" hidden="1"/>
    <cellStyle name="Note 13" xfId="29015" hidden="1"/>
    <cellStyle name="Note 13" xfId="29958" hidden="1"/>
    <cellStyle name="Note 13" xfId="30033" hidden="1"/>
    <cellStyle name="Note 13" xfId="30111" hidden="1"/>
    <cellStyle name="Note 13" xfId="30165" hidden="1"/>
    <cellStyle name="Note 13" xfId="29064" hidden="1"/>
    <cellStyle name="Note 13" xfId="29222" hidden="1"/>
    <cellStyle name="Note 13" xfId="30490" hidden="1"/>
    <cellStyle name="Note 13" xfId="30565" hidden="1"/>
    <cellStyle name="Note 13" xfId="30643" hidden="1"/>
    <cellStyle name="Note 13" xfId="30827" hidden="1"/>
    <cellStyle name="Note 13" xfId="30902" hidden="1"/>
    <cellStyle name="Note 13" xfId="30980" hidden="1"/>
    <cellStyle name="Note 13" xfId="31164" hidden="1"/>
    <cellStyle name="Note 13" xfId="31239" hidden="1"/>
    <cellStyle name="Note 13" xfId="31341" hidden="1"/>
    <cellStyle name="Note 13" xfId="31416" hidden="1"/>
    <cellStyle name="Note 13" xfId="31491" hidden="1"/>
    <cellStyle name="Note 13" xfId="31569" hidden="1"/>
    <cellStyle name="Note 13" xfId="32155" hidden="1"/>
    <cellStyle name="Note 13" xfId="32230" hidden="1"/>
    <cellStyle name="Note 13" xfId="32309" hidden="1"/>
    <cellStyle name="Note 13" xfId="32377" hidden="1"/>
    <cellStyle name="Note 13" xfId="31906" hidden="1"/>
    <cellStyle name="Note 13" xfId="31807" hidden="1"/>
    <cellStyle name="Note 13" xfId="32750" hidden="1"/>
    <cellStyle name="Note 13" xfId="32825" hidden="1"/>
    <cellStyle name="Note 13" xfId="32903" hidden="1"/>
    <cellStyle name="Note 13" xfId="32957" hidden="1"/>
    <cellStyle name="Note 13" xfId="31856" hidden="1"/>
    <cellStyle name="Note 13" xfId="32014" hidden="1"/>
    <cellStyle name="Note 13" xfId="33282" hidden="1"/>
    <cellStyle name="Note 13" xfId="33357" hidden="1"/>
    <cellStyle name="Note 13" xfId="33435" hidden="1"/>
    <cellStyle name="Note 13" xfId="33619" hidden="1"/>
    <cellStyle name="Note 13" xfId="33694" hidden="1"/>
    <cellStyle name="Note 13" xfId="33772" hidden="1"/>
    <cellStyle name="Note 13" xfId="33956" hidden="1"/>
    <cellStyle name="Note 13" xfId="34031" hidden="1"/>
    <cellStyle name="Note 14" xfId="1613" hidden="1"/>
    <cellStyle name="Note 14" xfId="2879" hidden="1"/>
    <cellStyle name="Note 14" xfId="9505" hidden="1"/>
    <cellStyle name="Note 14" xfId="12018" hidden="1"/>
    <cellStyle name="Note 14" xfId="15756" hidden="1"/>
    <cellStyle name="Note 14" xfId="18124" hidden="1"/>
    <cellStyle name="Note 14" xfId="21393" hidden="1"/>
    <cellStyle name="Note 14" xfId="24577" hidden="1"/>
    <cellStyle name="Note 14" xfId="28790" hidden="1"/>
    <cellStyle name="Note 14" xfId="28905" hidden="1"/>
    <cellStyle name="Note 14" xfId="29628" hidden="1"/>
    <cellStyle name="Note 14" xfId="29801" hidden="1"/>
    <cellStyle name="Note 14" xfId="30194" hidden="1"/>
    <cellStyle name="Note 14" xfId="30342" hidden="1"/>
    <cellStyle name="Note 14" xfId="30680" hidden="1"/>
    <cellStyle name="Note 14" xfId="31017" hidden="1"/>
    <cellStyle name="Note 14" xfId="31582" hidden="1"/>
    <cellStyle name="Note 14" xfId="31697" hidden="1"/>
    <cellStyle name="Note 14" xfId="32420" hidden="1"/>
    <cellStyle name="Note 14" xfId="32593" hidden="1"/>
    <cellStyle name="Note 14" xfId="32986" hidden="1"/>
    <cellStyle name="Note 14" xfId="33134" hidden="1"/>
    <cellStyle name="Note 14" xfId="33472" hidden="1"/>
    <cellStyle name="Note 14" xfId="33809" hidden="1"/>
    <cellStyle name="Note 5 2 5 3 2" xfId="1700" hidden="1"/>
    <cellStyle name="Note 5 2 5 3 2" xfId="2966" hidden="1"/>
    <cellStyle name="Note 5 2 5 3 2" xfId="9592" hidden="1"/>
    <cellStyle name="Note 5 2 5 3 2" xfId="12105" hidden="1"/>
    <cellStyle name="Note 5 2 5 3 2" xfId="15843" hidden="1"/>
    <cellStyle name="Note 5 2 5 3 2" xfId="18211" hidden="1"/>
    <cellStyle name="Note 5 2 5 3 2" xfId="21480" hidden="1"/>
    <cellStyle name="Note 5 2 5 3 2" xfId="24664" hidden="1"/>
    <cellStyle name="Note 5 2 5 3 2" xfId="28864" hidden="1"/>
    <cellStyle name="Note 5 2 5 3 2" xfId="28979" hidden="1"/>
    <cellStyle name="Note 5 2 5 3 2" xfId="29702" hidden="1"/>
    <cellStyle name="Note 5 2 5 3 2" xfId="29875" hidden="1"/>
    <cellStyle name="Note 5 2 5 3 2" xfId="30268" hidden="1"/>
    <cellStyle name="Note 5 2 5 3 2" xfId="30416" hidden="1"/>
    <cellStyle name="Note 5 2 5 3 2" xfId="30754" hidden="1"/>
    <cellStyle name="Note 5 2 5 3 2" xfId="31091" hidden="1"/>
    <cellStyle name="Note 5 2 5 3 2" xfId="31656" hidden="1"/>
    <cellStyle name="Note 5 2 5 3 2" xfId="31771" hidden="1"/>
    <cellStyle name="Note 5 2 5 3 2" xfId="32494" hidden="1"/>
    <cellStyle name="Note 5 2 5 3 2" xfId="32667" hidden="1"/>
    <cellStyle name="Note 5 2 5 3 2" xfId="33060" hidden="1"/>
    <cellStyle name="Note 5 2 5 3 2" xfId="33208" hidden="1"/>
    <cellStyle name="Note 5 2 5 3 2" xfId="33546" hidden="1"/>
    <cellStyle name="Note 5 2 5 3 2" xfId="33883" hidden="1"/>
    <cellStyle name="Note 5 6 3 2" xfId="1699" hidden="1"/>
    <cellStyle name="Note 5 6 3 2" xfId="2965" hidden="1"/>
    <cellStyle name="Note 5 6 3 2" xfId="9591" hidden="1"/>
    <cellStyle name="Note 5 6 3 2" xfId="12104" hidden="1"/>
    <cellStyle name="Note 5 6 3 2" xfId="15842" hidden="1"/>
    <cellStyle name="Note 5 6 3 2" xfId="18210" hidden="1"/>
    <cellStyle name="Note 5 6 3 2" xfId="21479" hidden="1"/>
    <cellStyle name="Note 5 6 3 2" xfId="24663" hidden="1"/>
    <cellStyle name="Note 5 6 3 2" xfId="28863" hidden="1"/>
    <cellStyle name="Note 5 6 3 2" xfId="28978" hidden="1"/>
    <cellStyle name="Note 5 6 3 2" xfId="29701" hidden="1"/>
    <cellStyle name="Note 5 6 3 2" xfId="29874" hidden="1"/>
    <cellStyle name="Note 5 6 3 2" xfId="30267" hidden="1"/>
    <cellStyle name="Note 5 6 3 2" xfId="30415" hidden="1"/>
    <cellStyle name="Note 5 6 3 2" xfId="30753" hidden="1"/>
    <cellStyle name="Note 5 6 3 2" xfId="31090" hidden="1"/>
    <cellStyle name="Note 5 6 3 2" xfId="31655" hidden="1"/>
    <cellStyle name="Note 5 6 3 2" xfId="31770" hidden="1"/>
    <cellStyle name="Note 5 6 3 2" xfId="32493" hidden="1"/>
    <cellStyle name="Note 5 6 3 2" xfId="32666" hidden="1"/>
    <cellStyle name="Note 5 6 3 2" xfId="33059" hidden="1"/>
    <cellStyle name="Note 5 6 3 2" xfId="33207" hidden="1"/>
    <cellStyle name="Note 5 6 3 2" xfId="33545" hidden="1"/>
    <cellStyle name="Note 5 6 3 2" xfId="33882" hidden="1"/>
    <cellStyle name="Note 6 2 2" xfId="1701" hidden="1"/>
    <cellStyle name="Note 6 2 2" xfId="2967" hidden="1"/>
    <cellStyle name="Note 6 2 2" xfId="9593" hidden="1"/>
    <cellStyle name="Note 6 2 2" xfId="12106" hidden="1"/>
    <cellStyle name="Note 6 2 2" xfId="15844" hidden="1"/>
    <cellStyle name="Note 6 2 2" xfId="18212" hidden="1"/>
    <cellStyle name="Note 6 2 2" xfId="21481" hidden="1"/>
    <cellStyle name="Note 6 2 2" xfId="24665" hidden="1"/>
    <cellStyle name="Note 6 2 2" xfId="28865" hidden="1"/>
    <cellStyle name="Note 6 2 2" xfId="28980" hidden="1"/>
    <cellStyle name="Note 6 2 2" xfId="29703" hidden="1"/>
    <cellStyle name="Note 6 2 2" xfId="29876" hidden="1"/>
    <cellStyle name="Note 6 2 2" xfId="30269" hidden="1"/>
    <cellStyle name="Note 6 2 2" xfId="30417" hidden="1"/>
    <cellStyle name="Note 6 2 2" xfId="30755" hidden="1"/>
    <cellStyle name="Note 6 2 2" xfId="31092" hidden="1"/>
    <cellStyle name="Note 6 2 2" xfId="31657" hidden="1"/>
    <cellStyle name="Note 6 2 2" xfId="31772" hidden="1"/>
    <cellStyle name="Note 6 2 2" xfId="32495" hidden="1"/>
    <cellStyle name="Note 6 2 2" xfId="32668" hidden="1"/>
    <cellStyle name="Note 6 2 2" xfId="33061" hidden="1"/>
    <cellStyle name="Note 6 2 2" xfId="33209" hidden="1"/>
    <cellStyle name="Note 6 2 2" xfId="33547" hidden="1"/>
    <cellStyle name="Note 6 2 2" xfId="33884" hidden="1"/>
    <cellStyle name="Note 6 3" xfId="1640" hidden="1"/>
    <cellStyle name="Note 6 3" xfId="2906" hidden="1"/>
    <cellStyle name="Note 6 3" xfId="9532" hidden="1"/>
    <cellStyle name="Note 6 3" xfId="12045" hidden="1"/>
    <cellStyle name="Note 6 3" xfId="15783" hidden="1"/>
    <cellStyle name="Note 6 3" xfId="18151" hidden="1"/>
    <cellStyle name="Note 6 3" xfId="21420" hidden="1"/>
    <cellStyle name="Note 6 3" xfId="24604" hidden="1"/>
    <cellStyle name="Note 6 3" xfId="28804" hidden="1"/>
    <cellStyle name="Note 6 3" xfId="28919" hidden="1"/>
    <cellStyle name="Note 6 3" xfId="29642" hidden="1"/>
    <cellStyle name="Note 6 3" xfId="29815" hidden="1"/>
    <cellStyle name="Note 6 3" xfId="30208" hidden="1"/>
    <cellStyle name="Note 6 3" xfId="30356" hidden="1"/>
    <cellStyle name="Note 6 3" xfId="30694" hidden="1"/>
    <cellStyle name="Note 6 3" xfId="31031" hidden="1"/>
    <cellStyle name="Note 6 3" xfId="31596" hidden="1"/>
    <cellStyle name="Note 6 3" xfId="31711" hidden="1"/>
    <cellStyle name="Note 6 3" xfId="32434" hidden="1"/>
    <cellStyle name="Note 6 3" xfId="32607" hidden="1"/>
    <cellStyle name="Note 6 3" xfId="33000" hidden="1"/>
    <cellStyle name="Note 6 3" xfId="33148" hidden="1"/>
    <cellStyle name="Note 6 3" xfId="33486" hidden="1"/>
    <cellStyle name="Note 6 3" xfId="33823" hidden="1"/>
    <cellStyle name="Note 8" xfId="403" hidden="1"/>
    <cellStyle name="Note 8" xfId="642" hidden="1"/>
    <cellStyle name="Note 8" xfId="979" hidden="1"/>
    <cellStyle name="Note 8" xfId="1321" hidden="1"/>
    <cellStyle name="Note 8" xfId="6530" hidden="1"/>
    <cellStyle name="Note 8" xfId="6869" hidden="1"/>
    <cellStyle name="Note 8" xfId="7213" hidden="1"/>
    <cellStyle name="Note 8" xfId="5019" hidden="1"/>
    <cellStyle name="Note 8" xfId="4174" hidden="1"/>
    <cellStyle name="Note 8" xfId="4738" hidden="1"/>
    <cellStyle name="Note 8" xfId="11106" hidden="1"/>
    <cellStyle name="Note 8" xfId="13308" hidden="1"/>
    <cellStyle name="Note 8" xfId="13650" hidden="1"/>
    <cellStyle name="Note 8" xfId="4697" hidden="1"/>
    <cellStyle name="Note 8" xfId="8404" hidden="1"/>
    <cellStyle name="Note 8" xfId="10798" hidden="1"/>
    <cellStyle name="Note 8" xfId="17258" hidden="1"/>
    <cellStyle name="Note 8" xfId="19391" hidden="1"/>
    <cellStyle name="Note 8" xfId="19733" hidden="1"/>
    <cellStyle name="Note 8" xfId="20541" hidden="1"/>
    <cellStyle name="Note 8" xfId="22644" hidden="1"/>
    <cellStyle name="Note 8" xfId="22986" hidden="1"/>
    <cellStyle name="Note 8" xfId="23739" hidden="1"/>
    <cellStyle name="Note 8" xfId="25810" hidden="1"/>
    <cellStyle name="Note 8" xfId="28480" hidden="1"/>
    <cellStyle name="Note 8" xfId="28566" hidden="1"/>
    <cellStyle name="Note 8" xfId="28644" hidden="1"/>
    <cellStyle name="Note 8" xfId="28722" hidden="1"/>
    <cellStyle name="Note 8" xfId="29304" hidden="1"/>
    <cellStyle name="Note 8" xfId="29383" hidden="1"/>
    <cellStyle name="Note 8" xfId="29462" hidden="1"/>
    <cellStyle name="Note 8" xfId="29115" hidden="1"/>
    <cellStyle name="Note 8" xfId="29022" hidden="1"/>
    <cellStyle name="Note 8" xfId="29076" hidden="1"/>
    <cellStyle name="Note 8" xfId="29777" hidden="1"/>
    <cellStyle name="Note 8" xfId="29978" hidden="1"/>
    <cellStyle name="Note 8" xfId="30056" hidden="1"/>
    <cellStyle name="Note 8" xfId="29070" hidden="1"/>
    <cellStyle name="Note 8" xfId="29602" hidden="1"/>
    <cellStyle name="Note 8" xfId="29762" hidden="1"/>
    <cellStyle name="Note 8" xfId="30325" hidden="1"/>
    <cellStyle name="Note 8" xfId="30510" hidden="1"/>
    <cellStyle name="Note 8" xfId="30588" hidden="1"/>
    <cellStyle name="Note 8" xfId="30667" hidden="1"/>
    <cellStyle name="Note 8" xfId="30847" hidden="1"/>
    <cellStyle name="Note 8" xfId="30925" hidden="1"/>
    <cellStyle name="Note 8" xfId="31004" hidden="1"/>
    <cellStyle name="Note 8" xfId="31184" hidden="1"/>
    <cellStyle name="Note 8" xfId="31272" hidden="1"/>
    <cellStyle name="Note 8" xfId="31358" hidden="1"/>
    <cellStyle name="Note 8" xfId="31436" hidden="1"/>
    <cellStyle name="Note 8" xfId="31514" hidden="1"/>
    <cellStyle name="Note 8" xfId="32096" hidden="1"/>
    <cellStyle name="Note 8" xfId="32175" hidden="1"/>
    <cellStyle name="Note 8" xfId="32254" hidden="1"/>
    <cellStyle name="Note 8" xfId="31907" hidden="1"/>
    <cellStyle name="Note 8" xfId="31814" hidden="1"/>
    <cellStyle name="Note 8" xfId="31868" hidden="1"/>
    <cellStyle name="Note 8" xfId="32569" hidden="1"/>
    <cellStyle name="Note 8" xfId="32770" hidden="1"/>
    <cellStyle name="Note 8" xfId="32848" hidden="1"/>
    <cellStyle name="Note 8" xfId="31862" hidden="1"/>
    <cellStyle name="Note 8" xfId="32394" hidden="1"/>
    <cellStyle name="Note 8" xfId="32554" hidden="1"/>
    <cellStyle name="Note 8" xfId="33117" hidden="1"/>
    <cellStyle name="Note 8" xfId="33302" hidden="1"/>
    <cellStyle name="Note 8" xfId="33380" hidden="1"/>
    <cellStyle name="Note 8" xfId="33459" hidden="1"/>
    <cellStyle name="Note 8" xfId="33639" hidden="1"/>
    <cellStyle name="Note 8" xfId="33717" hidden="1"/>
    <cellStyle name="Note 8" xfId="33796" hidden="1"/>
    <cellStyle name="Note 8" xfId="33976" hidden="1"/>
    <cellStyle name="Note 9" xfId="451" hidden="1"/>
    <cellStyle name="Note 9" xfId="438" hidden="1"/>
    <cellStyle name="Note 9" xfId="725" hidden="1"/>
    <cellStyle name="Note 9" xfId="1280" hidden="1"/>
    <cellStyle name="Note 9" xfId="6376" hidden="1"/>
    <cellStyle name="Note 9" xfId="6614" hidden="1"/>
    <cellStyle name="Note 9" xfId="7171" hidden="1"/>
    <cellStyle name="Note 9" xfId="7812" hidden="1"/>
    <cellStyle name="Note 9" xfId="10696" hidden="1"/>
    <cellStyle name="Note 9" xfId="5564" hidden="1"/>
    <cellStyle name="Note 9" xfId="10796" hidden="1"/>
    <cellStyle name="Note 9" xfId="5653" hidden="1"/>
    <cellStyle name="Note 9" xfId="13609" hidden="1"/>
    <cellStyle name="Note 9" xfId="14189" hidden="1"/>
    <cellStyle name="Note 9" xfId="16906" hidden="1"/>
    <cellStyle name="Note 9" xfId="6010" hidden="1"/>
    <cellStyle name="Note 9" xfId="16996" hidden="1"/>
    <cellStyle name="Note 9" xfId="7900" hidden="1"/>
    <cellStyle name="Note 9" xfId="19692" hidden="1"/>
    <cellStyle name="Note 9" xfId="5427" hidden="1"/>
    <cellStyle name="Note 9" xfId="9442" hidden="1"/>
    <cellStyle name="Note 9" xfId="22945" hidden="1"/>
    <cellStyle name="Note 9" xfId="18108" hidden="1"/>
    <cellStyle name="Note 9" xfId="14118" hidden="1"/>
    <cellStyle name="Note 9" xfId="28497" hidden="1"/>
    <cellStyle name="Note 9" xfId="28496" hidden="1"/>
    <cellStyle name="Note 9" xfId="28574" hidden="1"/>
    <cellStyle name="Note 9" xfId="28715" hidden="1"/>
    <cellStyle name="Note 9" xfId="29299" hidden="1"/>
    <cellStyle name="Note 9" xfId="29313" hidden="1"/>
    <cellStyle name="Note 9" xfId="29454" hidden="1"/>
    <cellStyle name="Note 9" xfId="29559" hidden="1"/>
    <cellStyle name="Note 9" xfId="29742" hidden="1"/>
    <cellStyle name="Note 9" xfId="29191" hidden="1"/>
    <cellStyle name="Note 9" xfId="29761" hidden="1"/>
    <cellStyle name="Note 9" xfId="29200" hidden="1"/>
    <cellStyle name="Note 9" xfId="30049" hidden="1"/>
    <cellStyle name="Note 9" xfId="30147" hidden="1"/>
    <cellStyle name="Note 9" xfId="30302" hidden="1"/>
    <cellStyle name="Note 9" xfId="29243" hidden="1"/>
    <cellStyle name="Note 9" xfId="30319" hidden="1"/>
    <cellStyle name="Note 9" xfId="29566" hidden="1"/>
    <cellStyle name="Note 9" xfId="30581" hidden="1"/>
    <cellStyle name="Note 9" xfId="29168" hidden="1"/>
    <cellStyle name="Note 9" xfId="29625" hidden="1"/>
    <cellStyle name="Note 9" xfId="30918" hidden="1"/>
    <cellStyle name="Note 9" xfId="30341" hidden="1"/>
    <cellStyle name="Note 9" xfId="30138" hidden="1"/>
    <cellStyle name="Note 9" xfId="31289" hidden="1"/>
    <cellStyle name="Note 9" xfId="31288" hidden="1"/>
    <cellStyle name="Note 9" xfId="31366" hidden="1"/>
    <cellStyle name="Note 9" xfId="31507" hidden="1"/>
    <cellStyle name="Note 9" xfId="32091" hidden="1"/>
    <cellStyle name="Note 9" xfId="32105" hidden="1"/>
    <cellStyle name="Note 9" xfId="32246" hidden="1"/>
    <cellStyle name="Note 9" xfId="32351" hidden="1"/>
    <cellStyle name="Note 9" xfId="32534" hidden="1"/>
    <cellStyle name="Note 9" xfId="31983" hidden="1"/>
    <cellStyle name="Note 9" xfId="32553" hidden="1"/>
    <cellStyle name="Note 9" xfId="31992" hidden="1"/>
    <cellStyle name="Note 9" xfId="32841" hidden="1"/>
    <cellStyle name="Note 9" xfId="32939" hidden="1"/>
    <cellStyle name="Note 9" xfId="33094" hidden="1"/>
    <cellStyle name="Note 9" xfId="32035" hidden="1"/>
    <cellStyle name="Note 9" xfId="33111" hidden="1"/>
    <cellStyle name="Note 9" xfId="32358" hidden="1"/>
    <cellStyle name="Note 9" xfId="33373" hidden="1"/>
    <cellStyle name="Note 9" xfId="31960" hidden="1"/>
    <cellStyle name="Note 9" xfId="32417" hidden="1"/>
    <cellStyle name="Note 9" xfId="33710" hidden="1"/>
    <cellStyle name="Note 9" xfId="33133" hidden="1"/>
    <cellStyle name="Note 9" xfId="32930" hidden="1"/>
    <cellStyle name="Output" xfId="12" builtinId="21" customBuiltin="1"/>
    <cellStyle name="Output 12" xfId="28463"/>
    <cellStyle name="Output 2" xfId="28457"/>
    <cellStyle name="Output 3" xfId="28449"/>
    <cellStyle name="Percent" xfId="6" builtinId="5" hidden="1"/>
    <cellStyle name="Percent" xfId="57" builtinId="5" hidden="1"/>
    <cellStyle name="Percent" xfId="133" builtinId="5" hidden="1"/>
    <cellStyle name="Percent" xfId="177" builtinId="5" hidden="1"/>
    <cellStyle name="Percent" xfId="247" builtinId="5" hidden="1"/>
    <cellStyle name="Percent" xfId="285" builtinId="5" hidden="1"/>
    <cellStyle name="Percent" xfId="354" builtinId="5" hidden="1"/>
    <cellStyle name="Percent" xfId="3905" builtinId="5" hidden="1"/>
    <cellStyle name="Percent" xfId="3975" builtinId="5" hidden="1"/>
    <cellStyle name="Percent" xfId="4013" builtinId="5" hidden="1"/>
    <cellStyle name="Percent" xfId="4109" builtinId="5" hidden="1"/>
    <cellStyle name="Percent" xfId="8242" builtinId="5" hidden="1"/>
    <cellStyle name="Percent" xfId="6110" builtinId="5" hidden="1"/>
    <cellStyle name="Percent" xfId="8345" builtinId="5" hidden="1"/>
    <cellStyle name="Percent" xfId="10571" builtinId="5" hidden="1"/>
    <cellStyle name="Percent" xfId="4549" builtinId="5" hidden="1"/>
    <cellStyle name="Percent" xfId="8525" builtinId="5" hidden="1"/>
    <cellStyle name="Percent" xfId="8297" builtinId="5" hidden="1"/>
    <cellStyle name="Percent" xfId="5645" builtinId="5" hidden="1"/>
    <cellStyle name="Percent" xfId="14554" builtinId="5" hidden="1"/>
    <cellStyle name="Percent" xfId="11046" builtinId="5" hidden="1"/>
    <cellStyle name="Percent" xfId="14638" builtinId="5" hidden="1"/>
    <cellStyle name="Percent" xfId="16806" builtinId="5" hidden="1"/>
    <cellStyle name="Percent" xfId="7732" builtinId="5" hidden="1"/>
    <cellStyle name="Percent" xfId="14797" builtinId="5" hidden="1"/>
    <cellStyle name="Percent" xfId="14598" builtinId="5" hidden="1"/>
    <cellStyle name="Percent" xfId="6058" builtinId="5" hidden="1"/>
    <cellStyle name="Percent" xfId="19110" builtinId="5" hidden="1"/>
    <cellStyle name="Percent" xfId="8315" builtinId="5" hidden="1"/>
    <cellStyle name="Percent" xfId="6156" builtinId="5" hidden="1"/>
    <cellStyle name="Percent" xfId="17783" builtinId="5" hidden="1"/>
    <cellStyle name="Percent" xfId="22364" builtinId="5" hidden="1"/>
    <cellStyle name="Percent" xfId="18504" builtinId="5" hidden="1"/>
    <cellStyle name="Percent" xfId="16920" builtinId="5" hidden="1"/>
    <cellStyle name="Percent [0]" xfId="127"/>
    <cellStyle name="Percent [0] 2" xfId="28461"/>
    <cellStyle name="Percent [1]" xfId="48"/>
    <cellStyle name="Percent [2]" xfId="44"/>
    <cellStyle name="Percent [3]" xfId="50"/>
    <cellStyle name="Percent 205" xfId="28464"/>
    <cellStyle name="Rt border" xfId="28444"/>
    <cellStyle name="Rt margin" xfId="92"/>
    <cellStyle name="Rt margin 2" xfId="28465"/>
    <cellStyle name="Sum" xfId="28442"/>
    <cellStyle name="Text" xfId="45"/>
    <cellStyle name="Text 2" xfId="28459"/>
    <cellStyle name="Text 3" xfId="28473"/>
    <cellStyle name="Text 4" xfId="28451"/>
    <cellStyle name="Title" xfId="1" builtinId="15" customBuiltin="1"/>
    <cellStyle name="Title 2" xfId="28452"/>
    <cellStyle name="Total" xfId="19" builtinId="25" hidden="1" customBuiltin="1"/>
    <cellStyle name="Total" xfId="67" builtinId="25" hidden="1" customBuiltin="1"/>
    <cellStyle name="Total" xfId="102" builtinId="25" hidden="1" customBuiltin="1"/>
    <cellStyle name="Total" xfId="145" builtinId="25" hidden="1" customBuiltin="1"/>
    <cellStyle name="Total" xfId="187" builtinId="25" hidden="1" customBuiltin="1"/>
    <cellStyle name="Total" xfId="221" builtinId="25" hidden="1" customBuiltin="1"/>
    <cellStyle name="Total" xfId="258" builtinId="25" hidden="1" customBuiltin="1"/>
    <cellStyle name="Total" xfId="295" builtinId="25" hidden="1" customBuiltin="1"/>
    <cellStyle name="Total" xfId="329" builtinId="25" hidden="1" customBuiltin="1"/>
    <cellStyle name="Total" xfId="364"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433" builtinId="25" hidden="1" customBuiltin="1"/>
    <cellStyle name="Total" xfId="805" builtinId="25" hidden="1" customBuiltin="1"/>
    <cellStyle name="Total" xfId="404"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167"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59"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611"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979"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273"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684"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67"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6939" builtinId="25" hidden="1" customBuiltin="1"/>
    <cellStyle name="Total" xfId="6972" builtinId="25" hidden="1" customBuiltin="1"/>
    <cellStyle name="Total" xfId="700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17"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42"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00"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58"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9858" builtinId="25" hidden="1" customBuiltin="1"/>
    <cellStyle name="Total" xfId="9889" builtinId="25" hidden="1" customBuiltin="1"/>
    <cellStyle name="Total" xfId="9920"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3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10707"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8440"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399"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1172"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11359"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4975"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446"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34" builtinId="25" hidden="1" customBuiltin="1"/>
    <cellStyle name="Total" xfId="12963" builtinId="25" hidden="1" customBuiltin="1"/>
    <cellStyle name="Total" xfId="12990" builtinId="25" hidden="1" customBuiltin="1"/>
    <cellStyle name="Total" xfId="12820" builtinId="25" hidden="1" customBuiltin="1"/>
    <cellStyle name="Total" xfId="13008" builtinId="25" hidden="1" customBuiltin="1"/>
    <cellStyle name="Total" xfId="12835" builtinId="25" hidden="1" customBuiltin="1"/>
    <cellStyle name="Total" xfId="13037" builtinId="25" hidden="1" customBuiltin="1"/>
    <cellStyle name="Total" xfId="13062" builtinId="25" hidden="1" customBuiltin="1"/>
    <cellStyle name="Total" xfId="13088" builtinId="25" hidden="1" customBuiltin="1"/>
    <cellStyle name="Total" xfId="13112" builtinId="25" hidden="1" customBuiltin="1"/>
    <cellStyle name="Total" xfId="4907"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6230"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13134" builtinId="25" hidden="1" customBuiltin="1"/>
    <cellStyle name="Total" xfId="10599" builtinId="25" hidden="1" customBuiltin="1"/>
    <cellStyle name="Total" xfId="13175" builtinId="25" hidden="1" customBuiltin="1"/>
    <cellStyle name="Total" xfId="13211"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08"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487" builtinId="25" hidden="1" customBuiltin="1"/>
    <cellStyle name="Total" xfId="15524" builtinId="25" hidden="1" customBuiltin="1"/>
    <cellStyle name="Total" xfId="15553" builtinId="25" hidden="1" customBuiltin="1"/>
    <cellStyle name="Total" xfId="15585" builtinId="25" hidden="1" customBuiltin="1"/>
    <cellStyle name="Total" xfId="15615" builtinId="25" hidden="1" customBuiltin="1"/>
    <cellStyle name="Total" xfId="15642" builtinId="25" hidden="1" customBuiltin="1"/>
    <cellStyle name="Total" xfId="15474" builtinId="25" hidden="1" customBuiltin="1"/>
    <cellStyle name="Total" xfId="15659" builtinId="25" hidden="1" customBuiltin="1"/>
    <cellStyle name="Total" xfId="15489" builtinId="25" hidden="1" customBuiltin="1"/>
    <cellStyle name="Total" xfId="15686" builtinId="25" hidden="1" customBuiltin="1"/>
    <cellStyle name="Total" xfId="15709"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36"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6130" builtinId="25" hidden="1" customBuiltin="1"/>
    <cellStyle name="Total" xfId="16161" builtinId="25" hidden="1" customBuiltin="1"/>
    <cellStyle name="Total" xfId="15901" builtinId="25" hidden="1" customBuiltin="1"/>
    <cellStyle name="Total" xfId="16179"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5877"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542"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10661" builtinId="25" hidden="1" customBuiltin="1"/>
    <cellStyle name="Total" xfId="4301" builtinId="25" hidden="1" customBuiltin="1"/>
    <cellStyle name="Total" xfId="6263" builtinId="25" hidden="1" customBuiltin="1"/>
    <cellStyle name="Total" xfId="4082" builtinId="25" hidden="1" customBuiltin="1"/>
    <cellStyle name="Total" xfId="6164" builtinId="25" hidden="1" customBuiltin="1"/>
    <cellStyle name="Total" xfId="4337" builtinId="25" hidden="1" customBuiltin="1"/>
    <cellStyle name="Total" xfId="12874" builtinId="25" hidden="1" customBuiltin="1"/>
    <cellStyle name="Total" xfId="11933" builtinId="25" hidden="1" customBuiltin="1"/>
    <cellStyle name="Total" xfId="11027" builtinId="25" hidden="1" customBuiltin="1"/>
    <cellStyle name="Total" xfId="8258" builtinId="25" hidden="1" customBuiltin="1"/>
    <cellStyle name="Total" xfId="5825"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17128" builtinId="25" hidden="1" customBuiltin="1"/>
    <cellStyle name="Total" xfId="17318" builtinId="25" hidden="1" customBuiltin="1"/>
    <cellStyle name="Total" xfId="17351" builtinId="25" hidden="1" customBuiltin="1"/>
    <cellStyle name="Total" xfId="17386"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69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7979"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796" builtinId="25" hidden="1" customBuiltin="1"/>
    <cellStyle name="Total" xfId="18443" builtinId="25" hidden="1" customBuiltin="1"/>
    <cellStyle name="Total" xfId="18814" builtinId="25" hidden="1" customBuiltin="1"/>
    <cellStyle name="Total" xfId="18239" builtinId="25" hidden="1" customBuiltin="1"/>
    <cellStyle name="Total" xfId="18841" builtinId="25" hidden="1" customBuiltin="1"/>
    <cellStyle name="Total" xfId="18867" builtinId="25" hidden="1" customBuiltin="1"/>
    <cellStyle name="Total" xfId="18891" builtinId="25" hidden="1" customBuiltin="1"/>
    <cellStyle name="Total" xfId="18921" builtinId="25" hidden="1" customBuiltin="1"/>
    <cellStyle name="Total" xfId="18958" builtinId="25" hidden="1" customBuiltin="1"/>
    <cellStyle name="Total" xfId="18988" builtinId="25" hidden="1" customBuiltin="1"/>
    <cellStyle name="Total" xfId="19020"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4758" builtinId="25" hidden="1" customBuiltin="1"/>
    <cellStyle name="Total" xfId="4624" builtinId="25" hidden="1" customBuiltin="1"/>
    <cellStyle name="Total" xfId="8394" builtinId="25" hidden="1" customBuiltin="1"/>
    <cellStyle name="Total" xfId="1114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218"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753" builtinId="25" hidden="1" customBuiltin="1"/>
    <cellStyle name="Total" xfId="20881" builtinId="25" hidden="1" customBuiltin="1"/>
    <cellStyle name="Total" xfId="20911" builtinId="25" hidden="1" customBuiltin="1"/>
    <cellStyle name="Total" xfId="20943"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69"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21"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590"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06"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20577"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7540" builtinId="25" hidden="1" customBuiltin="1"/>
    <cellStyle name="Total" xfId="22510" builtinId="25" hidden="1" customBuiltin="1"/>
    <cellStyle name="Total" xfId="22547"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32"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682"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4189"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3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4773"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4995"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20"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591"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13998"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3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6722"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923"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6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07"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73"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177"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8165" builtinId="25" hidden="1" customBuiltin="1"/>
    <cellStyle name="Total" xfId="28343" builtinId="25" hidden="1" customBuiltin="1"/>
    <cellStyle name="Total" xfId="28179" builtinId="25" hidden="1" customBuiltin="1"/>
    <cellStyle name="Total" xfId="28366" builtinId="25" hidden="1" customBuiltin="1"/>
    <cellStyle name="Total" xfId="28387" builtinId="25" hidden="1" customBuiltin="1"/>
    <cellStyle name="Total" xfId="28408" builtinId="25" hidden="1" customBuiltin="1"/>
    <cellStyle name="Total" xfId="28429" builtinId="25" hidden="1" customBuiltin="1"/>
    <cellStyle name="Warning Text" xfId="16" builtinId="11" hidden="1" customBuiltin="1"/>
    <cellStyle name="Warning Text" xfId="65" builtinId="11" hidden="1" customBuiltin="1"/>
    <cellStyle name="Warning Text" xfId="100" builtinId="11" hidden="1" customBuiltin="1"/>
    <cellStyle name="Warning Text" xfId="142" builtinId="11" hidden="1" customBuiltin="1"/>
    <cellStyle name="Warning Text" xfId="185"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396" builtinId="11" hidden="1" customBuiltin="1"/>
    <cellStyle name="Warning Text" xfId="641" builtinId="11" hidden="1" customBuiltin="1"/>
    <cellStyle name="Warning Text" xfId="675" builtinId="11" hidden="1" customBuiltin="1"/>
    <cellStyle name="Warning Text" xfId="713" builtinId="11" hidden="1" customBuiltin="1"/>
    <cellStyle name="Warning Text" xfId="748" builtinId="11" hidden="1" customBuiltin="1"/>
    <cellStyle name="Warning Text" xfId="782" builtinId="11" hidden="1" customBuiltin="1"/>
    <cellStyle name="Warning Text" xfId="676"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3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21" builtinId="11" hidden="1" customBuiltin="1"/>
    <cellStyle name="Warning Text" xfId="2658"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689"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48"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359"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3947" builtinId="11" hidden="1" customBuiltin="1"/>
    <cellStyle name="Warning Text" xfId="3984"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29"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71" builtinId="11" hidden="1" customBuiltin="1"/>
    <cellStyle name="Warning Text" xfId="859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772"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29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94" builtinId="11" hidden="1" customBuiltin="1"/>
    <cellStyle name="Warning Text" xfId="10018"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24"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7833"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7752" builtinId="11" hidden="1" customBuiltin="1"/>
    <cellStyle name="Warning Text" xfId="4175"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253"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304"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360" builtinId="11" hidden="1" customBuiltin="1"/>
    <cellStyle name="Warning Text" xfId="12390" builtinId="11" hidden="1" customBuiltin="1"/>
    <cellStyle name="Warning Text" xfId="12422" builtinId="11" hidden="1" customBuiltin="1"/>
    <cellStyle name="Warning Text" xfId="12325" builtinId="11" hidden="1" customBuiltin="1"/>
    <cellStyle name="Warning Text" xfId="12298" builtinId="11" hidden="1" customBuiltin="1"/>
    <cellStyle name="Warning Text" xfId="12328" builtinId="11" hidden="1" customBuiltin="1"/>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494" builtinId="11" hidden="1" customBuiltin="1"/>
    <cellStyle name="Warning Text" xfId="13530" builtinId="11" hidden="1" customBuiltin="1"/>
    <cellStyle name="Warning Text" xfId="13564" builtinId="11" hidden="1" customBuiltin="1"/>
    <cellStyle name="Warning Text" xfId="13604" builtinId="11" hidden="1" customBuiltin="1"/>
    <cellStyle name="Warning Text" xfId="13649" builtinId="11" hidden="1" customBuiltin="1"/>
    <cellStyle name="Warning Text" xfId="13682" builtinId="11" hidden="1" customBuiltin="1"/>
    <cellStyle name="Warning Text" xfId="13717"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515" builtinId="11" hidden="1" customBuiltin="1"/>
    <cellStyle name="Warning Text" xfId="14528" builtinId="11" hidden="1" customBuiltin="1"/>
    <cellStyle name="Warning Text" xfId="14741" builtinId="11" hidden="1" customBuiltin="1"/>
    <cellStyle name="Warning Text" xfId="14778" builtinId="11" hidden="1" customBuiltin="1"/>
    <cellStyle name="Warning Text" xfId="14478" builtinId="11" hidden="1" customBuiltin="1"/>
    <cellStyle name="Warning Text" xfId="15914" builtinId="11" hidden="1" customBuiltin="1"/>
    <cellStyle name="Warning Text" xfId="15935"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6247" builtinId="11" hidden="1" customBuiltin="1"/>
    <cellStyle name="Warning Text" xfId="5467" builtinId="11" hidden="1" customBuiltin="1"/>
    <cellStyle name="Warning Text" xfId="5357" builtinId="11" hidden="1" customBuiltin="1"/>
    <cellStyle name="Warning Text" xfId="16960" builtinId="11" hidden="1" customBuiltin="1"/>
    <cellStyle name="Warning Text" xfId="246" builtinId="11" hidden="1" customBuiltin="1"/>
    <cellStyle name="Warning Text" xfId="16801"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0994"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18" builtinId="11" hidden="1" customBuiltin="1"/>
    <cellStyle name="Warning Text" xfId="17846" builtinId="11" hidden="1" customBuiltin="1"/>
    <cellStyle name="Warning Text" xfId="17885" builtinId="11" hidden="1" customBuiltin="1"/>
    <cellStyle name="Warning Text" xfId="17914" builtinId="11" hidden="1" customBuiltin="1"/>
    <cellStyle name="Warning Text" xfId="17946" builtinId="11" hidden="1" customBuiltin="1"/>
    <cellStyle name="Warning Text" xfId="17977"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20"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5291" builtinId="11" hidden="1" customBuiltin="1"/>
    <cellStyle name="Warning Text" xfId="6155" builtinId="11" hidden="1" customBuiltin="1"/>
    <cellStyle name="Warning Text" xfId="17409" builtinId="11" hidden="1" customBuiltin="1"/>
    <cellStyle name="Warning Text" xfId="14082"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55" builtinId="11" hidden="1" customBuiltin="1"/>
    <cellStyle name="Warning Text" xfId="19292" builtinId="11" hidden="1" customBuiltin="1"/>
    <cellStyle name="Warning Text" xfId="19327" builtinId="11" hidden="1" customBuiltin="1"/>
    <cellStyle name="Warning Text" xfId="18869"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03"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46" builtinId="11" hidden="1" customBuiltin="1"/>
    <cellStyle name="Warning Text" xfId="21369"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0277"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889"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46"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20814" builtinId="11" hidden="1" customBuiltin="1"/>
    <cellStyle name="Warning Text" xfId="5657"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125"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3390"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00" builtinId="11" hidden="1" customBuiltin="1"/>
    <cellStyle name="Warning Text" xfId="23831"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30"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49"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51"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47"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67"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09"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066"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55"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540"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2" builtinId="11" hidden="1" customBuiltin="1"/>
    <cellStyle name="Warning Text" xfId="27957" builtinId="11" hidden="1" customBuiltin="1"/>
    <cellStyle name="Warning Text" xfId="27985" builtinId="11" hidden="1" customBuiltin="1"/>
    <cellStyle name="Warning Text" xfId="28109" builtinId="11" hidden="1" customBuiltin="1"/>
    <cellStyle name="Warning Text" xfId="28130"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 name="Year" xfId="28445"/>
  </cellStyles>
  <dxfs count="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ADD7DB"/>
      <color rgb="FF99988E"/>
      <color rgb="FF2E666C"/>
      <color rgb="FFD97E55"/>
      <color rgb="FF2F0000"/>
      <color rgb="FFFFFFCC"/>
      <color rgb="FFFFFF99"/>
      <color rgb="FF00FF00"/>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2247900</xdr:rowOff>
    </xdr:from>
    <xdr:to>
      <xdr:col>4</xdr:col>
      <xdr:colOff>0</xdr:colOff>
      <xdr:row>15</xdr:row>
      <xdr:rowOff>38100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38400"/>
          <a:ext cx="89820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295275</xdr:colOff>
      <xdr:row>3</xdr:row>
      <xdr:rowOff>355347</xdr:rowOff>
    </xdr:from>
    <xdr:to>
      <xdr:col>3</xdr:col>
      <xdr:colOff>5618850</xdr:colOff>
      <xdr:row>4</xdr:row>
      <xdr:rowOff>59322</xdr:rowOff>
    </xdr:to>
    <xdr:sp macro="" textlink="">
      <xdr:nvSpPr>
        <xdr:cNvPr id="3" name="Right Brace 2"/>
        <xdr:cNvSpPr>
          <a:spLocks noChangeAspect="1"/>
        </xdr:cNvSpPr>
      </xdr:nvSpPr>
      <xdr:spPr>
        <a:xfrm rot="16200000">
          <a:off x="4400475" y="-2444928"/>
          <a:ext cx="208800" cy="72000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NZ" sz="1100"/>
        </a:p>
      </xdr:txBody>
    </xdr:sp>
    <xdr:clientData/>
  </xdr:twoCellAnchor>
  <xdr:twoCellAnchor>
    <xdr:from>
      <xdr:col>4</xdr:col>
      <xdr:colOff>104774</xdr:colOff>
      <xdr:row>3</xdr:row>
      <xdr:rowOff>355346</xdr:rowOff>
    </xdr:from>
    <xdr:to>
      <xdr:col>6</xdr:col>
      <xdr:colOff>5428349</xdr:colOff>
      <xdr:row>4</xdr:row>
      <xdr:rowOff>60138</xdr:rowOff>
    </xdr:to>
    <xdr:sp macro="" textlink="">
      <xdr:nvSpPr>
        <xdr:cNvPr id="5" name="Right Brace 4"/>
        <xdr:cNvSpPr>
          <a:spLocks noChangeAspect="1"/>
        </xdr:cNvSpPr>
      </xdr:nvSpPr>
      <xdr:spPr>
        <a:xfrm rot="16200000">
          <a:off x="11948628" y="-2277833"/>
          <a:ext cx="209617" cy="686662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NZ" sz="1100"/>
        </a:p>
      </xdr:txBody>
    </xdr:sp>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18"/>
  <sheetViews>
    <sheetView showGridLines="0" tabSelected="1" view="pageBreakPreview" zoomScaleNormal="100" zoomScaleSheetLayoutView="100" workbookViewId="0"/>
  </sheetViews>
  <sheetFormatPr defaultRowHeight="15" x14ac:dyDescent="0.25"/>
  <cols>
    <col min="1" max="1" width="26.5703125" style="3" customWidth="1"/>
    <col min="2" max="2" width="43.140625" style="3" customWidth="1"/>
    <col min="3" max="3" width="32.7109375" style="3" customWidth="1"/>
    <col min="4" max="4" width="32.28515625" style="3" customWidth="1"/>
    <col min="5" max="16384" width="9.140625" style="3"/>
  </cols>
  <sheetData>
    <row r="1" spans="1:4" x14ac:dyDescent="0.25">
      <c r="A1" s="90"/>
      <c r="B1" s="91"/>
      <c r="C1" s="91"/>
      <c r="D1" s="92"/>
    </row>
    <row r="2" spans="1:4" ht="189" customHeight="1" x14ac:dyDescent="0.25">
      <c r="A2" s="93"/>
      <c r="B2" s="5"/>
      <c r="C2" s="5"/>
      <c r="D2" s="94"/>
    </row>
    <row r="3" spans="1:4" ht="22.5" x14ac:dyDescent="0.3">
      <c r="A3" s="11" t="s">
        <v>209</v>
      </c>
      <c r="B3" s="95"/>
      <c r="C3" s="95"/>
      <c r="D3" s="96"/>
    </row>
    <row r="4" spans="1:4" ht="22.5" x14ac:dyDescent="0.3">
      <c r="A4" s="11" t="s">
        <v>490</v>
      </c>
      <c r="B4" s="95"/>
      <c r="C4" s="95"/>
      <c r="D4" s="96"/>
    </row>
    <row r="5" spans="1:4" ht="22.5" x14ac:dyDescent="0.3">
      <c r="A5" s="11" t="s">
        <v>208</v>
      </c>
      <c r="B5" s="95"/>
      <c r="C5" s="95"/>
      <c r="D5" s="96"/>
    </row>
    <row r="6" spans="1:4" s="10" customFormat="1" ht="22.5" x14ac:dyDescent="0.3">
      <c r="A6" s="11" t="s">
        <v>464</v>
      </c>
      <c r="B6" s="95"/>
      <c r="C6" s="95"/>
      <c r="D6" s="96"/>
    </row>
    <row r="7" spans="1:4" ht="42" customHeight="1" x14ac:dyDescent="0.25">
      <c r="A7" s="93"/>
      <c r="B7" s="5"/>
      <c r="C7" s="5"/>
      <c r="D7" s="94"/>
    </row>
    <row r="8" spans="1:4" x14ac:dyDescent="0.25">
      <c r="A8" s="93"/>
      <c r="B8" s="5"/>
      <c r="C8" s="5"/>
      <c r="D8" s="94"/>
    </row>
    <row r="9" spans="1:4" x14ac:dyDescent="0.25">
      <c r="A9" s="93"/>
      <c r="B9" s="5"/>
      <c r="C9" s="5"/>
      <c r="D9" s="94"/>
    </row>
    <row r="10" spans="1:4" x14ac:dyDescent="0.25">
      <c r="A10" s="93"/>
      <c r="B10" s="5"/>
      <c r="C10" s="5"/>
      <c r="D10" s="94"/>
    </row>
    <row r="11" spans="1:4" x14ac:dyDescent="0.25">
      <c r="A11" s="93"/>
      <c r="B11" s="5"/>
      <c r="C11" s="5"/>
      <c r="D11" s="94"/>
    </row>
    <row r="12" spans="1:4" x14ac:dyDescent="0.25">
      <c r="A12" s="93"/>
      <c r="B12" s="5"/>
      <c r="C12" s="5"/>
      <c r="D12" s="94"/>
    </row>
    <row r="13" spans="1:4" x14ac:dyDescent="0.25">
      <c r="A13" s="93"/>
      <c r="B13" s="5"/>
      <c r="C13" s="5"/>
      <c r="D13" s="94"/>
    </row>
    <row r="14" spans="1:4" x14ac:dyDescent="0.25">
      <c r="A14" s="93"/>
      <c r="B14" s="5"/>
      <c r="C14" s="5"/>
      <c r="D14" s="94"/>
    </row>
    <row r="15" spans="1:4" x14ac:dyDescent="0.25">
      <c r="A15" s="93"/>
      <c r="B15" s="5"/>
      <c r="C15" s="5"/>
      <c r="D15" s="94"/>
    </row>
    <row r="16" spans="1:4" x14ac:dyDescent="0.25">
      <c r="A16" s="93"/>
      <c r="B16" s="5"/>
      <c r="C16" s="5"/>
      <c r="D16" s="94"/>
    </row>
    <row r="17" spans="1:4" x14ac:dyDescent="0.25">
      <c r="A17" s="196" t="s">
        <v>495</v>
      </c>
      <c r="B17" s="95"/>
      <c r="C17" s="95"/>
      <c r="D17" s="96"/>
    </row>
    <row r="18" spans="1:4" x14ac:dyDescent="0.25">
      <c r="A18" s="97"/>
      <c r="B18" s="98"/>
      <c r="C18" s="98"/>
      <c r="D18" s="99"/>
    </row>
  </sheetData>
  <sheetProtection formatColumns="0" formatRows="0"/>
  <customSheetViews>
    <customSheetView guid="{2F530BD0-D284-4ADF-AC7F-C1C966DD4D52}" showPageBreaks="1" showGridLines="0" fitToPage="1" printArea="1" view="pageBreakPreview" topLeftCell="A3">
      <selection activeCell="A17" sqref="A17"/>
      <pageMargins left="0.70866141732283472" right="0.70866141732283472" top="0.74803149606299213" bottom="0.74803149606299213" header="0.31496062992125984" footer="0.31496062992125984"/>
      <pageSetup paperSize="9" scale="97" fitToHeight="0" orientation="landscape" r:id="rId1"/>
      <headerFooter>
        <oddHeader>&amp;R&amp;D &amp;T</oddHeader>
        <oddFooter>&amp;L&amp;F&amp;C&amp;A&amp;R&amp;P</oddFooter>
      </headerFooter>
    </customSheetView>
  </customSheetViews>
  <pageMargins left="0.70866141732283472" right="0.70866141732283472" top="0.74803149606299213" bottom="0.74803149606299213" header="0.31496062992125984" footer="0.31496062992125984"/>
  <pageSetup paperSize="9" scale="97" fitToHeight="0" orientation="landscape" r:id="rId2"/>
  <headerFooter>
    <oddHeader>&amp;R&amp;D &amp;T</oddHeader>
    <oddFooter>&amp;L&amp;F&amp;C&amp;A&amp;R&amp;P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988E"/>
    <pageSetUpPr fitToPage="1"/>
  </sheetPr>
  <dimension ref="A1:P28"/>
  <sheetViews>
    <sheetView showGridLines="0" view="pageBreakPreview" zoomScaleNormal="100" zoomScaleSheetLayoutView="100" workbookViewId="0"/>
  </sheetViews>
  <sheetFormatPr defaultRowHeight="15" x14ac:dyDescent="0.25"/>
  <cols>
    <col min="1" max="1" width="52.42578125" style="4" customWidth="1"/>
    <col min="2" max="2" width="10.28515625" style="4" customWidth="1"/>
    <col min="3" max="8" width="11.85546875" style="4" customWidth="1"/>
    <col min="9" max="9" width="2.7109375" style="4" customWidth="1"/>
  </cols>
  <sheetData>
    <row r="1" spans="1:16" ht="39.950000000000003" customHeight="1" x14ac:dyDescent="0.25">
      <c r="A1" s="153" t="s">
        <v>264</v>
      </c>
      <c r="H1" s="240" t="str">
        <f>EDB_Name</f>
        <v>Aurora Energy</v>
      </c>
    </row>
    <row r="2" spans="1:16" s="10" customFormat="1" ht="20.100000000000001" customHeight="1" x14ac:dyDescent="0.25">
      <c r="A2" s="213" t="s">
        <v>429</v>
      </c>
      <c r="B2" s="6"/>
      <c r="C2" s="4"/>
      <c r="D2" s="4"/>
      <c r="E2" s="4"/>
      <c r="F2" s="4"/>
      <c r="G2" s="4"/>
      <c r="H2" s="4"/>
      <c r="I2" s="4"/>
      <c r="J2" s="4"/>
      <c r="K2" s="4"/>
      <c r="L2" s="4"/>
      <c r="M2" s="4"/>
      <c r="N2" s="4"/>
      <c r="O2" s="4"/>
      <c r="P2" s="4"/>
    </row>
    <row r="3" spans="1:16" ht="39.950000000000003" customHeight="1" x14ac:dyDescent="0.35">
      <c r="A3" s="159" t="s">
        <v>1</v>
      </c>
    </row>
    <row r="4" spans="1:16" x14ac:dyDescent="0.25">
      <c r="A4" s="15"/>
      <c r="B4" s="15" t="s">
        <v>266</v>
      </c>
      <c r="C4" s="166" t="s">
        <v>232</v>
      </c>
      <c r="D4" s="16" t="str">
        <f>Inputs!E$4</f>
        <v>2015/16</v>
      </c>
      <c r="E4" s="16" t="str">
        <f>Inputs!F$4</f>
        <v>2016/17</v>
      </c>
      <c r="F4" s="16" t="str">
        <f>Inputs!G$4</f>
        <v>2017/18</v>
      </c>
      <c r="G4" s="16" t="str">
        <f>Inputs!H$4</f>
        <v>2018/19</v>
      </c>
      <c r="H4" s="16" t="str">
        <f>Inputs!I$4</f>
        <v>2019/20</v>
      </c>
    </row>
    <row r="5" spans="1:16" x14ac:dyDescent="0.25">
      <c r="A5" s="41" t="s">
        <v>121</v>
      </c>
      <c r="B5" s="26" t="s">
        <v>273</v>
      </c>
      <c r="C5" s="53"/>
      <c r="D5" s="54">
        <f>'EDB data'!$B53</f>
        <v>0</v>
      </c>
      <c r="E5" s="54">
        <f>'EDB data'!$B54</f>
        <v>0</v>
      </c>
      <c r="F5" s="54">
        <f>'EDB data'!$B55</f>
        <v>0</v>
      </c>
      <c r="G5" s="54">
        <f>'EDB data'!$B56</f>
        <v>0</v>
      </c>
      <c r="H5" s="54">
        <f>'EDB data'!$B57</f>
        <v>0</v>
      </c>
    </row>
    <row r="6" spans="1:16" x14ac:dyDescent="0.25">
      <c r="A6" s="41" t="s">
        <v>105</v>
      </c>
      <c r="B6" s="26" t="s">
        <v>273</v>
      </c>
      <c r="C6" s="209">
        <f>'EDB data'!B13</f>
        <v>0</v>
      </c>
    </row>
    <row r="7" spans="1:16" x14ac:dyDescent="0.25">
      <c r="A7" s="41" t="s">
        <v>348</v>
      </c>
      <c r="B7" s="26" t="s">
        <v>273</v>
      </c>
      <c r="C7" s="168">
        <f>'EDB data'!B41</f>
        <v>0</v>
      </c>
    </row>
    <row r="8" spans="1:16" x14ac:dyDescent="0.25">
      <c r="A8" s="55" t="s">
        <v>270</v>
      </c>
      <c r="B8" s="26" t="s">
        <v>273</v>
      </c>
      <c r="C8" s="37"/>
      <c r="D8" s="49">
        <f>'EDB data'!D23</f>
        <v>1.7636988100297346E-2</v>
      </c>
      <c r="E8" s="49">
        <f>'EDB data'!E23</f>
        <v>1.9202824580254241E-2</v>
      </c>
      <c r="F8" s="49">
        <f>'EDB data'!F23</f>
        <v>2.068396039479703E-2</v>
      </c>
      <c r="G8" s="49">
        <f>'EDB data'!G23</f>
        <v>2.0762703524188186E-2</v>
      </c>
      <c r="H8" s="49">
        <f>'EDB data'!H23</f>
        <v>2.0699805813713557E-2</v>
      </c>
    </row>
    <row r="9" spans="1:16" ht="39.950000000000003" customHeight="1" x14ac:dyDescent="0.35">
      <c r="A9" s="159" t="s">
        <v>2</v>
      </c>
    </row>
    <row r="10" spans="1:16" ht="35.1" customHeight="1" x14ac:dyDescent="0.35">
      <c r="A10" s="158" t="str">
        <f>"Index of price path with industry-wide X factor of "&amp;TEXT(C6,"#0.0%")</f>
        <v>Index of price path with industry-wide X factor of 0.0%</v>
      </c>
      <c r="B10" s="145"/>
      <c r="C10" s="146"/>
      <c r="D10" s="145"/>
      <c r="E10" s="145"/>
      <c r="F10" s="145"/>
      <c r="G10" s="145"/>
      <c r="H10" s="145"/>
      <c r="I10" s="145"/>
    </row>
    <row r="11" spans="1:16" x14ac:dyDescent="0.25">
      <c r="A11" s="15"/>
      <c r="B11" s="15"/>
      <c r="C11" s="166" t="s">
        <v>232</v>
      </c>
      <c r="D11" s="16" t="str">
        <f>Inputs!E$4</f>
        <v>2015/16</v>
      </c>
      <c r="E11" s="16" t="str">
        <f>Inputs!F$4</f>
        <v>2016/17</v>
      </c>
      <c r="F11" s="16" t="str">
        <f>Inputs!G$4</f>
        <v>2017/18</v>
      </c>
      <c r="G11" s="16" t="str">
        <f>Inputs!H$4</f>
        <v>2018/19</v>
      </c>
      <c r="H11" s="16" t="str">
        <f>Inputs!I$4</f>
        <v>2019/20</v>
      </c>
    </row>
    <row r="12" spans="1:16" x14ac:dyDescent="0.25">
      <c r="A12" s="36" t="s">
        <v>181</v>
      </c>
      <c r="B12" s="36"/>
      <c r="C12" s="215">
        <f>C6</f>
        <v>0</v>
      </c>
      <c r="D12" s="56"/>
      <c r="E12" s="56"/>
      <c r="F12" s="56"/>
      <c r="G12" s="56"/>
      <c r="H12" s="57"/>
    </row>
    <row r="13" spans="1:16" x14ac:dyDescent="0.25">
      <c r="A13" s="33" t="s">
        <v>331</v>
      </c>
      <c r="B13" s="58"/>
      <c r="C13" s="37"/>
      <c r="D13" s="222">
        <v>1</v>
      </c>
      <c r="E13" s="59">
        <f>D13*(1+E$8)*(1-$C$6)</f>
        <v>1.0192028245802542</v>
      </c>
      <c r="F13" s="59">
        <f>E13*(1+F$8)*(1-$C$6)</f>
        <v>1.0402839754381374</v>
      </c>
      <c r="G13" s="59">
        <f>F13*(1+G$8)*(1-$C$6)</f>
        <v>1.0618830832011235</v>
      </c>
      <c r="H13" s="59">
        <f>G13*(1+H$8)*(1-$C$6)</f>
        <v>1.0838638568202541</v>
      </c>
    </row>
    <row r="14" spans="1:16" x14ac:dyDescent="0.25">
      <c r="A14" s="36" t="s">
        <v>265</v>
      </c>
      <c r="B14" s="36"/>
      <c r="C14" s="37"/>
      <c r="D14" s="222">
        <v>1</v>
      </c>
      <c r="E14" s="59">
        <f>D14*(1+E$5)</f>
        <v>1</v>
      </c>
      <c r="F14" s="59">
        <f t="shared" ref="F14:H14" si="0">E14*(1+F$5)</f>
        <v>1</v>
      </c>
      <c r="G14" s="59">
        <f t="shared" si="0"/>
        <v>1</v>
      </c>
      <c r="H14" s="59">
        <f t="shared" si="0"/>
        <v>1</v>
      </c>
    </row>
    <row r="15" spans="1:16" x14ac:dyDescent="0.25">
      <c r="A15" s="36" t="s">
        <v>347</v>
      </c>
      <c r="B15" s="37"/>
      <c r="C15" s="37"/>
      <c r="D15" s="222">
        <v>1</v>
      </c>
      <c r="E15" s="59">
        <f>D15*(1+E$8)*(1+E$5)*(1-$C$6)</f>
        <v>1.0192028245802542</v>
      </c>
      <c r="F15" s="59">
        <f>E15*(1+F$8)*(1+F$5)*(1-$C$6)</f>
        <v>1.0402839754381374</v>
      </c>
      <c r="G15" s="59">
        <f>F15*(1+G$8)*(1+G$5)*(1-$C$6)</f>
        <v>1.0618830832011235</v>
      </c>
      <c r="H15" s="59">
        <f>G15*(1+H$8)*(1+H$5)*(1-$C$6)</f>
        <v>1.0838638568202541</v>
      </c>
    </row>
    <row r="16" spans="1:16" ht="35.1" customHeight="1" x14ac:dyDescent="0.35">
      <c r="A16" s="158" t="str">
        <f>"CPI minus X revenues with applicable X factor (" &amp; IF(ISNUMBER(C7),"alternate X factor of " &amp; TEXT(C7,"#0.0%"), "industry-wide X factor of " &amp; TEXT(C6,"#0.0%"))&amp;")"</f>
        <v>CPI minus X revenues with applicable X factor (alternate X factor of 0.0%)</v>
      </c>
      <c r="B16" s="145"/>
      <c r="C16" s="146"/>
      <c r="D16" s="145"/>
      <c r="E16" s="145"/>
      <c r="F16" s="145"/>
      <c r="G16" s="145"/>
      <c r="H16" s="145"/>
      <c r="I16" s="145"/>
    </row>
    <row r="17" spans="1:8" x14ac:dyDescent="0.25">
      <c r="A17" s="15"/>
      <c r="B17" s="15"/>
      <c r="C17" s="166" t="s">
        <v>232</v>
      </c>
      <c r="D17" s="16" t="str">
        <f>Inputs!E$4</f>
        <v>2015/16</v>
      </c>
      <c r="E17" s="16" t="str">
        <f>Inputs!F$4</f>
        <v>2016/17</v>
      </c>
      <c r="F17" s="16" t="str">
        <f>Inputs!G$4</f>
        <v>2017/18</v>
      </c>
      <c r="G17" s="16" t="str">
        <f>Inputs!H$4</f>
        <v>2018/19</v>
      </c>
      <c r="H17" s="16" t="str">
        <f>Inputs!I$4</f>
        <v>2019/20</v>
      </c>
    </row>
    <row r="18" spans="1:8" x14ac:dyDescent="0.25">
      <c r="A18" s="36" t="s">
        <v>181</v>
      </c>
      <c r="B18" s="36"/>
      <c r="C18" s="215">
        <f>IF(ISNUMBER(C7),C7,C6)</f>
        <v>0</v>
      </c>
      <c r="D18" s="56"/>
      <c r="E18" s="56"/>
      <c r="F18" s="56"/>
      <c r="G18" s="56"/>
      <c r="H18" s="57"/>
    </row>
    <row r="19" spans="1:8" x14ac:dyDescent="0.25">
      <c r="A19" s="33" t="s">
        <v>331</v>
      </c>
      <c r="B19" s="58"/>
      <c r="C19" s="37"/>
      <c r="D19" s="222">
        <v>1</v>
      </c>
      <c r="E19" s="59">
        <f>D19*(1+E$8)*(1-$C$18)</f>
        <v>1.0192028245802542</v>
      </c>
      <c r="F19" s="59">
        <f>E19*(1+F$8)*(1-$C$18)</f>
        <v>1.0402839754381374</v>
      </c>
      <c r="G19" s="59">
        <f>F19*(1+G$8)*(1-$C$18)</f>
        <v>1.0618830832011235</v>
      </c>
      <c r="H19" s="59">
        <f>G19*(1+H$8)*(1-$C$18)</f>
        <v>1.0838638568202541</v>
      </c>
    </row>
    <row r="20" spans="1:8" x14ac:dyDescent="0.25">
      <c r="A20" s="36" t="s">
        <v>265</v>
      </c>
      <c r="B20" s="36"/>
      <c r="C20" s="37"/>
      <c r="D20" s="222">
        <v>1</v>
      </c>
      <c r="E20" s="59">
        <f>D20*(1+E$5)</f>
        <v>1</v>
      </c>
      <c r="F20" s="59">
        <f t="shared" ref="F20:H20" si="1">E20*(1+F$5)</f>
        <v>1</v>
      </c>
      <c r="G20" s="59">
        <f t="shared" si="1"/>
        <v>1</v>
      </c>
      <c r="H20" s="59">
        <f t="shared" si="1"/>
        <v>1</v>
      </c>
    </row>
    <row r="21" spans="1:8" x14ac:dyDescent="0.25">
      <c r="A21" s="36" t="s">
        <v>347</v>
      </c>
      <c r="B21" s="36"/>
      <c r="C21" s="37"/>
      <c r="D21" s="222">
        <v>1</v>
      </c>
      <c r="E21" s="59">
        <f>D21*(1+E$8)*(1+E$5)*(1-$C18)</f>
        <v>1.0192028245802542</v>
      </c>
      <c r="F21" s="59">
        <f>E21*(1+F$8)*(1+F$5)*(1-$C18)</f>
        <v>1.0402839754381374</v>
      </c>
      <c r="G21" s="59">
        <f>F21*(1+G$8)*(1+G$5)*(1-$C18)</f>
        <v>1.0618830832011235</v>
      </c>
      <c r="H21" s="59">
        <f>G21*(1+H$8)*(1+H$5)*(1-$C18)</f>
        <v>1.0838638568202541</v>
      </c>
    </row>
    <row r="22" spans="1:8" x14ac:dyDescent="0.25">
      <c r="A22" s="60"/>
      <c r="B22" s="60"/>
      <c r="C22" s="24"/>
      <c r="D22" s="24"/>
      <c r="E22" s="24"/>
      <c r="F22" s="24"/>
      <c r="G22" s="24"/>
      <c r="H22" s="24"/>
    </row>
    <row r="23" spans="1:8" x14ac:dyDescent="0.25">
      <c r="A23" s="9" t="s">
        <v>422</v>
      </c>
      <c r="B23" s="7"/>
    </row>
    <row r="24" spans="1:8" x14ac:dyDescent="0.25">
      <c r="A24" s="9" t="s">
        <v>421</v>
      </c>
      <c r="B24" s="7"/>
    </row>
    <row r="25" spans="1:8" ht="39.950000000000003" customHeight="1" x14ac:dyDescent="0.35">
      <c r="A25" s="159" t="s">
        <v>258</v>
      </c>
    </row>
    <row r="26" spans="1:8" x14ac:dyDescent="0.25">
      <c r="A26" s="15"/>
      <c r="B26" s="15"/>
      <c r="C26" s="166" t="s">
        <v>444</v>
      </c>
      <c r="D26" s="16" t="str">
        <f>Inputs!E$4</f>
        <v>2015/16</v>
      </c>
      <c r="E26" s="16" t="str">
        <f>Inputs!F$4</f>
        <v>2016/17</v>
      </c>
      <c r="F26" s="16" t="str">
        <f>Inputs!G$4</f>
        <v>2017/18</v>
      </c>
      <c r="G26" s="16" t="str">
        <f>Inputs!H$4</f>
        <v>2018/19</v>
      </c>
      <c r="H26" s="16" t="str">
        <f>Inputs!I$4</f>
        <v>2019/20</v>
      </c>
    </row>
    <row r="27" spans="1:8" x14ac:dyDescent="0.25">
      <c r="A27" s="20" t="s">
        <v>397</v>
      </c>
      <c r="B27" s="20"/>
      <c r="C27" s="21"/>
      <c r="D27" s="59">
        <f>D15</f>
        <v>1</v>
      </c>
      <c r="E27" s="59">
        <f>E15</f>
        <v>1.0192028245802542</v>
      </c>
      <c r="F27" s="59">
        <f>F15</f>
        <v>1.0402839754381374</v>
      </c>
      <c r="G27" s="59">
        <f>G15</f>
        <v>1.0618830832011235</v>
      </c>
      <c r="H27" s="59">
        <f>H15</f>
        <v>1.0838638568202541</v>
      </c>
    </row>
    <row r="28" spans="1:8" x14ac:dyDescent="0.25">
      <c r="A28" s="20" t="s">
        <v>398</v>
      </c>
      <c r="B28" s="20"/>
      <c r="C28" s="21"/>
      <c r="D28" s="59">
        <f>D21</f>
        <v>1</v>
      </c>
      <c r="E28" s="59">
        <f t="shared" ref="E28:H28" si="2">E21</f>
        <v>1.0192028245802542</v>
      </c>
      <c r="F28" s="59">
        <f t="shared" si="2"/>
        <v>1.0402839754381374</v>
      </c>
      <c r="G28" s="59">
        <f t="shared" si="2"/>
        <v>1.0618830832011235</v>
      </c>
      <c r="H28" s="59">
        <f t="shared" si="2"/>
        <v>1.0838638568202541</v>
      </c>
    </row>
  </sheetData>
  <customSheetViews>
    <customSheetView guid="{2F530BD0-D284-4ADF-AC7F-C1C966DD4D52}" showPageBreaks="1" showGridLines="0" fitToPage="1" printArea="1" view="pageBreakPreview" topLeftCell="A4">
      <selection activeCell="D21" sqref="D21:H21"/>
      <pageMargins left="0.25" right="0.25" top="0.75" bottom="0.75" header="0.3" footer="0.3"/>
      <pageSetup paperSize="9" scale="72" fitToHeight="0" orientation="portrait" r:id="rId1"/>
      <headerFooter>
        <oddHeader>&amp;R&amp;D &amp;T</oddHeader>
        <oddFooter>&amp;L&amp;F&amp;C&amp;A&amp;R&amp;P</oddFooter>
      </headerFooter>
    </customSheetView>
  </customSheetViews>
  <conditionalFormatting sqref="D18:H18 G22:H22">
    <cfRule type="expression" dxfId="20" priority="20">
      <formula>#REF!=0</formula>
    </cfRule>
  </conditionalFormatting>
  <conditionalFormatting sqref="C22:F22">
    <cfRule type="expression" dxfId="19" priority="14">
      <formula>#REF!=0</formula>
    </cfRule>
  </conditionalFormatting>
  <conditionalFormatting sqref="E27">
    <cfRule type="expression" dxfId="18" priority="9">
      <formula>#REF!=0</formula>
    </cfRule>
  </conditionalFormatting>
  <conditionalFormatting sqref="F27:H27">
    <cfRule type="expression" dxfId="17" priority="8">
      <formula>#REF!=0</formula>
    </cfRule>
  </conditionalFormatting>
  <conditionalFormatting sqref="E28">
    <cfRule type="expression" dxfId="16" priority="7">
      <formula>#REF!=0</formula>
    </cfRule>
  </conditionalFormatting>
  <conditionalFormatting sqref="F28:H28">
    <cfRule type="expression" dxfId="15" priority="6">
      <formula>#REF!=0</formula>
    </cfRule>
  </conditionalFormatting>
  <conditionalFormatting sqref="D27">
    <cfRule type="expression" dxfId="14" priority="5">
      <formula>#REF!=0</formula>
    </cfRule>
  </conditionalFormatting>
  <conditionalFormatting sqref="D28">
    <cfRule type="expression" dxfId="13" priority="4">
      <formula>#REF!=0</formula>
    </cfRule>
  </conditionalFormatting>
  <conditionalFormatting sqref="D12:H12">
    <cfRule type="expression" dxfId="12" priority="2">
      <formula>#REF!=0</formula>
    </cfRule>
  </conditionalFormatting>
  <conditionalFormatting sqref="D21:H21">
    <cfRule type="expression" dxfId="11" priority="1">
      <formula>#REF!=0</formula>
    </cfRule>
  </conditionalFormatting>
  <pageMargins left="0.25" right="0.25" top="0.75" bottom="0.75" header="0.3" footer="0.3"/>
  <pageSetup paperSize="9" scale="72" fitToHeight="0" orientation="portrait" r:id="rId2"/>
  <headerFooter>
    <oddHeader>&amp;R&amp;D &amp;T</oddHeader>
    <oddFooter>&amp;L&amp;F&amp;C&amp;A&amp;R&amp;P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988E"/>
    <pageSetUpPr fitToPage="1"/>
  </sheetPr>
  <dimension ref="A1:P51"/>
  <sheetViews>
    <sheetView showGridLines="0" view="pageBreakPreview" zoomScaleNormal="100" zoomScaleSheetLayoutView="100" workbookViewId="0"/>
  </sheetViews>
  <sheetFormatPr defaultRowHeight="15" x14ac:dyDescent="0.25"/>
  <cols>
    <col min="1" max="1" width="68.140625" style="4" customWidth="1"/>
    <col min="2" max="2" width="10.28515625" style="4" customWidth="1"/>
    <col min="3" max="8" width="11.85546875" style="4" customWidth="1"/>
    <col min="9" max="9" width="2.7109375" customWidth="1"/>
  </cols>
  <sheetData>
    <row r="1" spans="1:16" ht="39.950000000000003" customHeight="1" x14ac:dyDescent="0.25">
      <c r="A1" s="153" t="s">
        <v>250</v>
      </c>
      <c r="H1" s="240" t="str">
        <f>EDB_Name</f>
        <v>Aurora Energy</v>
      </c>
      <c r="I1" s="4"/>
    </row>
    <row r="2" spans="1:16" s="10" customFormat="1" ht="20.100000000000001" customHeight="1" x14ac:dyDescent="0.25">
      <c r="A2" s="213" t="s">
        <v>430</v>
      </c>
      <c r="B2" s="6"/>
      <c r="C2" s="4"/>
      <c r="D2" s="4"/>
      <c r="E2" s="4"/>
      <c r="F2" s="4"/>
      <c r="G2" s="4"/>
      <c r="H2" s="4"/>
      <c r="I2" s="4"/>
      <c r="J2" s="4"/>
      <c r="K2" s="4"/>
      <c r="L2" s="4"/>
      <c r="M2" s="4"/>
      <c r="N2" s="4"/>
      <c r="O2" s="4"/>
      <c r="P2" s="4"/>
    </row>
    <row r="3" spans="1:16" ht="39.950000000000003" customHeight="1" x14ac:dyDescent="0.35">
      <c r="A3" s="159" t="s">
        <v>1</v>
      </c>
      <c r="I3" s="4"/>
    </row>
    <row r="4" spans="1:16" x14ac:dyDescent="0.25">
      <c r="A4" s="15"/>
      <c r="B4" s="44" t="s">
        <v>266</v>
      </c>
      <c r="C4" s="166" t="s">
        <v>26</v>
      </c>
      <c r="D4" s="16" t="str">
        <f>Inputs!E$4</f>
        <v>2015/16</v>
      </c>
      <c r="E4" s="16" t="str">
        <f>Inputs!F$4</f>
        <v>2016/17</v>
      </c>
      <c r="F4" s="16" t="str">
        <f>Inputs!G$4</f>
        <v>2017/18</v>
      </c>
      <c r="G4" s="16" t="str">
        <f>Inputs!H$4</f>
        <v>2018/19</v>
      </c>
      <c r="H4" s="16" t="str">
        <f>Inputs!I$4</f>
        <v>2019/20</v>
      </c>
      <c r="I4" s="4"/>
    </row>
    <row r="5" spans="1:16" x14ac:dyDescent="0.25">
      <c r="A5" s="41" t="s">
        <v>260</v>
      </c>
      <c r="B5" s="26" t="s">
        <v>273</v>
      </c>
      <c r="C5" s="45"/>
      <c r="D5" s="176">
        <f>'EDB data'!D21</f>
        <v>1</v>
      </c>
      <c r="E5" s="176">
        <f>'EDB data'!E21</f>
        <v>2</v>
      </c>
      <c r="F5" s="176">
        <f>'EDB data'!F21</f>
        <v>3</v>
      </c>
      <c r="G5" s="176">
        <f>'EDB data'!G21</f>
        <v>4</v>
      </c>
      <c r="H5" s="176">
        <f>'EDB data'!H21</f>
        <v>5</v>
      </c>
      <c r="I5" s="4"/>
    </row>
    <row r="6" spans="1:16" x14ac:dyDescent="0.25">
      <c r="A6" s="41" t="s">
        <v>105</v>
      </c>
      <c r="B6" s="26" t="s">
        <v>273</v>
      </c>
      <c r="C6" s="209">
        <f>'EDB data'!B13</f>
        <v>0</v>
      </c>
      <c r="D6" s="5"/>
      <c r="E6" s="5"/>
      <c r="F6" s="5"/>
      <c r="G6" s="5"/>
      <c r="H6" s="5"/>
      <c r="I6" s="4"/>
    </row>
    <row r="7" spans="1:16" x14ac:dyDescent="0.25">
      <c r="A7" s="41" t="s">
        <v>391</v>
      </c>
      <c r="B7" s="26" t="s">
        <v>273</v>
      </c>
      <c r="C7" s="174">
        <f>'EDB data'!B40</f>
        <v>0</v>
      </c>
      <c r="D7" s="5"/>
      <c r="E7" s="5"/>
      <c r="F7" s="5"/>
      <c r="G7" s="5"/>
      <c r="H7" s="5"/>
      <c r="I7" s="4"/>
    </row>
    <row r="8" spans="1:16" x14ac:dyDescent="0.25">
      <c r="A8" s="41" t="s">
        <v>348</v>
      </c>
      <c r="B8" s="26" t="s">
        <v>273</v>
      </c>
      <c r="C8" s="209">
        <f>'EDB data'!B41</f>
        <v>0</v>
      </c>
      <c r="D8" s="5"/>
      <c r="E8" s="5"/>
      <c r="F8" s="5"/>
      <c r="G8" s="5"/>
      <c r="H8" s="5"/>
      <c r="I8" s="4"/>
    </row>
    <row r="9" spans="1:16" x14ac:dyDescent="0.25">
      <c r="A9" s="41" t="s">
        <v>307</v>
      </c>
      <c r="B9" s="26" t="s">
        <v>273</v>
      </c>
      <c r="C9" s="42">
        <f>WACC</f>
        <v>7.4099999999999999E-2</v>
      </c>
      <c r="D9" s="24"/>
      <c r="E9" s="24"/>
      <c r="F9" s="24"/>
      <c r="G9" s="24"/>
      <c r="H9" s="24"/>
      <c r="I9" s="4"/>
    </row>
    <row r="10" spans="1:16" x14ac:dyDescent="0.25">
      <c r="A10" s="41" t="s">
        <v>277</v>
      </c>
      <c r="B10" s="26" t="s">
        <v>436</v>
      </c>
      <c r="C10" s="50">
        <f>TIMING!C27</f>
        <v>1.029409080007164</v>
      </c>
      <c r="D10" s="171"/>
      <c r="E10" s="171"/>
      <c r="F10" s="5"/>
      <c r="G10" s="5"/>
      <c r="H10" s="5"/>
      <c r="I10" s="4"/>
    </row>
    <row r="11" spans="1:16" x14ac:dyDescent="0.25">
      <c r="A11" s="41" t="s">
        <v>346</v>
      </c>
      <c r="B11" s="26" t="s">
        <v>207</v>
      </c>
      <c r="C11" s="174">
        <f>BBAR!C57</f>
        <v>137447.81481898576</v>
      </c>
      <c r="D11" s="28"/>
      <c r="E11" s="28"/>
      <c r="F11" s="28"/>
      <c r="G11" s="28"/>
      <c r="H11" s="28"/>
      <c r="I11" s="4"/>
    </row>
    <row r="12" spans="1:16" x14ac:dyDescent="0.25">
      <c r="A12" s="41" t="s">
        <v>397</v>
      </c>
      <c r="B12" s="26" t="s">
        <v>269</v>
      </c>
      <c r="C12" s="183"/>
      <c r="D12" s="50">
        <f>REV!D27</f>
        <v>1</v>
      </c>
      <c r="E12" s="50">
        <f>REV!E27</f>
        <v>1.0192028245802542</v>
      </c>
      <c r="F12" s="50">
        <f>REV!F27</f>
        <v>1.0402839754381374</v>
      </c>
      <c r="G12" s="50">
        <f>REV!G27</f>
        <v>1.0618830832011235</v>
      </c>
      <c r="H12" s="50">
        <f>REV!H27</f>
        <v>1.0838638568202541</v>
      </c>
      <c r="I12" s="4"/>
    </row>
    <row r="13" spans="1:16" x14ac:dyDescent="0.25">
      <c r="A13" s="41" t="s">
        <v>398</v>
      </c>
      <c r="B13" s="26" t="s">
        <v>269</v>
      </c>
      <c r="C13" s="28"/>
      <c r="D13" s="50">
        <f>REV!D28</f>
        <v>1</v>
      </c>
      <c r="E13" s="50">
        <f>REV!E28</f>
        <v>1.0192028245802542</v>
      </c>
      <c r="F13" s="50">
        <f>REV!F28</f>
        <v>1.0402839754381374</v>
      </c>
      <c r="G13" s="50">
        <f>REV!G28</f>
        <v>1.0618830832011235</v>
      </c>
      <c r="H13" s="50">
        <f>REV!H28</f>
        <v>1.0838638568202541</v>
      </c>
      <c r="I13" s="4"/>
    </row>
    <row r="14" spans="1:16" ht="39.950000000000003" customHeight="1" x14ac:dyDescent="0.35">
      <c r="A14" s="159" t="s">
        <v>2</v>
      </c>
      <c r="I14" s="4"/>
    </row>
    <row r="15" spans="1:16" ht="35.1" customHeight="1" x14ac:dyDescent="0.35">
      <c r="A15" s="158" t="str">
        <f>"CPI minus X revenues with industry-wide X factor of "&amp;TEXT(C6,"#0.0%")</f>
        <v>CPI minus X revenues with industry-wide X factor of 0.0%</v>
      </c>
      <c r="B15" s="145"/>
      <c r="C15" s="146"/>
      <c r="D15" s="145"/>
      <c r="E15" s="145"/>
      <c r="F15" s="145"/>
      <c r="G15" s="145"/>
      <c r="H15" s="145"/>
      <c r="I15" s="145"/>
    </row>
    <row r="16" spans="1:16" ht="26.25" x14ac:dyDescent="0.25">
      <c r="A16" s="15"/>
      <c r="B16" s="15"/>
      <c r="C16" s="15" t="s">
        <v>271</v>
      </c>
      <c r="D16" s="16" t="str">
        <f>Inputs!E$4</f>
        <v>2015/16</v>
      </c>
      <c r="E16" s="16" t="str">
        <f>Inputs!F$4</f>
        <v>2016/17</v>
      </c>
      <c r="F16" s="16" t="str">
        <f>Inputs!G$4</f>
        <v>2017/18</v>
      </c>
      <c r="G16" s="16" t="str">
        <f>Inputs!H$4</f>
        <v>2018/19</v>
      </c>
      <c r="H16" s="16" t="str">
        <f>Inputs!I$4</f>
        <v>2019/20</v>
      </c>
      <c r="I16" s="4"/>
    </row>
    <row r="17" spans="1:9" x14ac:dyDescent="0.25">
      <c r="A17" s="33" t="s">
        <v>346</v>
      </c>
      <c r="B17" s="33"/>
      <c r="C17" s="180">
        <f>C11</f>
        <v>137447.81481898576</v>
      </c>
      <c r="D17" s="182"/>
      <c r="E17" s="183"/>
      <c r="F17" s="183"/>
      <c r="G17" s="183"/>
      <c r="H17" s="183"/>
      <c r="I17" s="4"/>
    </row>
    <row r="18" spans="1:9" x14ac:dyDescent="0.25">
      <c r="A18" s="33" t="s">
        <v>390</v>
      </c>
      <c r="B18" s="33"/>
      <c r="C18" s="180">
        <f>C7</f>
        <v>0</v>
      </c>
      <c r="D18" s="182"/>
      <c r="E18" s="183"/>
      <c r="F18" s="183"/>
      <c r="G18" s="183"/>
      <c r="H18" s="183"/>
      <c r="I18" s="4"/>
    </row>
    <row r="19" spans="1:9" x14ac:dyDescent="0.25">
      <c r="A19" s="33" t="s">
        <v>396</v>
      </c>
      <c r="B19" s="33"/>
      <c r="C19" s="180">
        <f>C17+C18</f>
        <v>137447.81481898576</v>
      </c>
      <c r="D19" s="182"/>
      <c r="E19" s="183"/>
      <c r="F19" s="183"/>
      <c r="G19" s="183"/>
      <c r="H19" s="183"/>
      <c r="I19" s="4"/>
    </row>
    <row r="20" spans="1:9" x14ac:dyDescent="0.25">
      <c r="A20" s="33" t="s">
        <v>347</v>
      </c>
      <c r="B20" s="33"/>
      <c r="C20" s="61"/>
      <c r="D20" s="59">
        <f>D12</f>
        <v>1</v>
      </c>
      <c r="E20" s="59">
        <f>E12</f>
        <v>1.0192028245802542</v>
      </c>
      <c r="F20" s="59">
        <f>F12</f>
        <v>1.0402839754381374</v>
      </c>
      <c r="G20" s="59">
        <f>G12</f>
        <v>1.0618830832011235</v>
      </c>
      <c r="H20" s="59">
        <f>H12</f>
        <v>1.0838638568202541</v>
      </c>
      <c r="I20" s="4"/>
    </row>
    <row r="21" spans="1:9" x14ac:dyDescent="0.25">
      <c r="A21" s="33" t="s">
        <v>401</v>
      </c>
      <c r="B21" s="33"/>
      <c r="C21" s="61"/>
      <c r="D21" s="59">
        <f>D20/(1+$C$9)^D$5</f>
        <v>0.93101201005492962</v>
      </c>
      <c r="E21" s="59">
        <f>E20/(1+$C$9)^E$5</f>
        <v>0.88342805173272909</v>
      </c>
      <c r="F21" s="59">
        <f>F20/(1+$C$9)^F$5</f>
        <v>0.83949431390598772</v>
      </c>
      <c r="G21" s="59">
        <f>G20/(1+$C$9)^G$5</f>
        <v>0.79780698766954627</v>
      </c>
      <c r="H21" s="59">
        <f>H20/(1+$C$9)^H$5</f>
        <v>0.75814303825633511</v>
      </c>
      <c r="I21" s="4"/>
    </row>
    <row r="22" spans="1:9" x14ac:dyDescent="0.25">
      <c r="A22" s="33" t="s">
        <v>399</v>
      </c>
      <c r="B22" s="33"/>
      <c r="C22" s="61">
        <f>SUM(D21:H21)</f>
        <v>4.2098844016195276</v>
      </c>
      <c r="D22" s="61"/>
      <c r="E22" s="61"/>
      <c r="F22" s="61"/>
      <c r="G22" s="61"/>
      <c r="H22" s="61"/>
      <c r="I22" s="4"/>
    </row>
    <row r="23" spans="1:9" x14ac:dyDescent="0.25">
      <c r="A23" s="33" t="s">
        <v>400</v>
      </c>
      <c r="B23" s="33"/>
      <c r="C23" s="182">
        <f>C19/C22</f>
        <v>32648.833484860075</v>
      </c>
      <c r="D23" s="182"/>
      <c r="E23" s="182"/>
      <c r="F23" s="182"/>
      <c r="G23" s="182"/>
      <c r="H23" s="182"/>
      <c r="I23" s="4"/>
    </row>
    <row r="24" spans="1:9" x14ac:dyDescent="0.25">
      <c r="A24" s="33" t="s">
        <v>485</v>
      </c>
      <c r="B24" s="33"/>
      <c r="C24" s="182"/>
      <c r="D24" s="183">
        <f>$C23*D20</f>
        <v>32648.833484860075</v>
      </c>
      <c r="E24" s="183">
        <f>$C23*E20</f>
        <v>33275.783307019774</v>
      </c>
      <c r="F24" s="183">
        <f>$C23*F20</f>
        <v>33964.058291048015</v>
      </c>
      <c r="G24" s="183">
        <f>$C23*G20</f>
        <v>34669.243963823297</v>
      </c>
      <c r="H24" s="183">
        <f>$C23*H20</f>
        <v>35386.890581582702</v>
      </c>
      <c r="I24" s="4"/>
    </row>
    <row r="25" spans="1:9" x14ac:dyDescent="0.25">
      <c r="A25" s="33" t="s">
        <v>442</v>
      </c>
      <c r="B25" s="33"/>
      <c r="C25" s="182"/>
      <c r="D25" s="189">
        <f>D24/$C$10</f>
        <v>31716.092386355151</v>
      </c>
      <c r="E25" s="189">
        <f>E24/$C$10</f>
        <v>32325.130944821467</v>
      </c>
      <c r="F25" s="189">
        <f>F24/$C$10</f>
        <v>32993.742673040775</v>
      </c>
      <c r="G25" s="189">
        <f>G24/$C$10</f>
        <v>33678.781970314485</v>
      </c>
      <c r="H25" s="189">
        <f>H24/$C$10</f>
        <v>34375.926217142391</v>
      </c>
      <c r="I25" s="4"/>
    </row>
    <row r="26" spans="1:9" x14ac:dyDescent="0.25">
      <c r="A26" s="36" t="s">
        <v>402</v>
      </c>
      <c r="B26" s="33"/>
      <c r="C26" s="182"/>
      <c r="D26" s="180">
        <f>D24/(1+$C$9)^D5</f>
        <v>30396.456088688272</v>
      </c>
      <c r="E26" s="180">
        <f>E24/(1+$C$9)^E5</f>
        <v>28842.895356876226</v>
      </c>
      <c r="F26" s="180">
        <f>F24/(1+$C$9)^F5</f>
        <v>27408.510066203446</v>
      </c>
      <c r="G26" s="180">
        <f>G24/(1+$C$9)^G5</f>
        <v>26047.467493480832</v>
      </c>
      <c r="H26" s="180">
        <f>H24/(1+$C$9)^H5</f>
        <v>24752.485813736992</v>
      </c>
      <c r="I26" s="4"/>
    </row>
    <row r="27" spans="1:9" x14ac:dyDescent="0.25">
      <c r="A27" s="33" t="s">
        <v>396</v>
      </c>
      <c r="B27" s="33"/>
      <c r="C27" s="182">
        <f>SUM(D26:H26)</f>
        <v>137447.81481898576</v>
      </c>
      <c r="D27" s="182"/>
      <c r="E27" s="182"/>
      <c r="F27" s="182"/>
      <c r="G27" s="182"/>
      <c r="H27" s="182"/>
      <c r="I27" s="4"/>
    </row>
    <row r="28" spans="1:9" x14ac:dyDescent="0.25">
      <c r="A28" s="20" t="s">
        <v>83</v>
      </c>
      <c r="B28" s="20"/>
      <c r="C28" s="66">
        <f>C19-C27</f>
        <v>0</v>
      </c>
      <c r="D28" s="21"/>
      <c r="E28" s="21"/>
      <c r="F28" s="21"/>
      <c r="G28" s="21"/>
      <c r="H28" s="21"/>
      <c r="I28" s="4"/>
    </row>
    <row r="29" spans="1:9" ht="35.1" customHeight="1" x14ac:dyDescent="0.35">
      <c r="A29" s="158" t="str">
        <f>"CPI minus X revenues with applicable X factor (" &amp; IF(ISNUMBER(C8),"alternate X factor of " &amp; TEXT(C8,"#0.0%"), "industry-wide X factor of " &amp; TEXT(C6,"#0.0%"))&amp;")"</f>
        <v>CPI minus X revenues with applicable X factor (alternate X factor of 0.0%)</v>
      </c>
      <c r="B29" s="145"/>
      <c r="C29" s="146"/>
      <c r="D29" s="145"/>
      <c r="E29" s="145"/>
      <c r="F29" s="145"/>
      <c r="G29" s="145"/>
      <c r="H29" s="145"/>
      <c r="I29" s="145"/>
    </row>
    <row r="30" spans="1:9" ht="26.25" x14ac:dyDescent="0.25">
      <c r="A30" s="15"/>
      <c r="B30" s="15"/>
      <c r="C30" s="15" t="s">
        <v>271</v>
      </c>
      <c r="D30" s="166" t="s">
        <v>225</v>
      </c>
      <c r="E30" s="166" t="s">
        <v>226</v>
      </c>
      <c r="F30" s="166" t="s">
        <v>227</v>
      </c>
      <c r="G30" s="166" t="s">
        <v>228</v>
      </c>
      <c r="H30" s="166" t="s">
        <v>229</v>
      </c>
      <c r="I30" s="4"/>
    </row>
    <row r="31" spans="1:9" x14ac:dyDescent="0.25">
      <c r="A31" s="33" t="s">
        <v>346</v>
      </c>
      <c r="B31" s="36"/>
      <c r="C31" s="180">
        <f>C11</f>
        <v>137447.81481898576</v>
      </c>
      <c r="D31" s="182"/>
      <c r="E31" s="183"/>
      <c r="F31" s="183"/>
      <c r="G31" s="183"/>
      <c r="H31" s="183"/>
      <c r="I31" s="4"/>
    </row>
    <row r="32" spans="1:9" x14ac:dyDescent="0.25">
      <c r="A32" s="33" t="s">
        <v>390</v>
      </c>
      <c r="B32" s="36"/>
      <c r="C32" s="182">
        <f>C7</f>
        <v>0</v>
      </c>
      <c r="D32" s="182"/>
      <c r="E32" s="183"/>
      <c r="F32" s="183"/>
      <c r="G32" s="183"/>
      <c r="H32" s="183"/>
      <c r="I32" s="4"/>
    </row>
    <row r="33" spans="1:9" x14ac:dyDescent="0.25">
      <c r="A33" s="33" t="s">
        <v>396</v>
      </c>
      <c r="B33" s="36"/>
      <c r="C33" s="182">
        <f>C31+C32</f>
        <v>137447.81481898576</v>
      </c>
      <c r="D33" s="182"/>
      <c r="E33" s="182"/>
      <c r="F33" s="182"/>
      <c r="G33" s="182"/>
      <c r="H33" s="182"/>
      <c r="I33" s="4"/>
    </row>
    <row r="34" spans="1:9" x14ac:dyDescent="0.25">
      <c r="A34" s="33" t="s">
        <v>347</v>
      </c>
      <c r="B34" s="36"/>
      <c r="C34" s="61"/>
      <c r="D34" s="59">
        <f>D13</f>
        <v>1</v>
      </c>
      <c r="E34" s="59">
        <f>E13</f>
        <v>1.0192028245802542</v>
      </c>
      <c r="F34" s="59">
        <f>F13</f>
        <v>1.0402839754381374</v>
      </c>
      <c r="G34" s="59">
        <f>G13</f>
        <v>1.0618830832011235</v>
      </c>
      <c r="H34" s="59">
        <f>H13</f>
        <v>1.0838638568202541</v>
      </c>
      <c r="I34" s="4"/>
    </row>
    <row r="35" spans="1:9" x14ac:dyDescent="0.25">
      <c r="A35" s="33" t="s">
        <v>401</v>
      </c>
      <c r="B35" s="36"/>
      <c r="C35" s="61"/>
      <c r="D35" s="59">
        <f>D34/(1+$C$9)^D$5</f>
        <v>0.93101201005492962</v>
      </c>
      <c r="E35" s="59">
        <f>E34/(1+$C$9)^E$5</f>
        <v>0.88342805173272909</v>
      </c>
      <c r="F35" s="59">
        <f>F34/(1+$C$9)^F$5</f>
        <v>0.83949431390598772</v>
      </c>
      <c r="G35" s="59">
        <f>G34/(1+$C$9)^G$5</f>
        <v>0.79780698766954627</v>
      </c>
      <c r="H35" s="59">
        <f>H34/(1+$C$9)^H$5</f>
        <v>0.75814303825633511</v>
      </c>
      <c r="I35" s="4"/>
    </row>
    <row r="36" spans="1:9" x14ac:dyDescent="0.25">
      <c r="A36" s="33" t="s">
        <v>399</v>
      </c>
      <c r="B36" s="36"/>
      <c r="C36" s="61">
        <f>SUM(D35:H35)</f>
        <v>4.2098844016195276</v>
      </c>
      <c r="D36" s="61"/>
      <c r="E36" s="61"/>
      <c r="F36" s="61"/>
      <c r="G36" s="61"/>
      <c r="H36" s="61"/>
      <c r="I36" s="4"/>
    </row>
    <row r="37" spans="1:9" x14ac:dyDescent="0.25">
      <c r="A37" s="33" t="s">
        <v>400</v>
      </c>
      <c r="B37" s="36"/>
      <c r="C37" s="182">
        <f>C33/C36</f>
        <v>32648.833484860075</v>
      </c>
      <c r="D37" s="182"/>
      <c r="E37" s="182"/>
      <c r="F37" s="182"/>
      <c r="G37" s="182"/>
      <c r="H37" s="182"/>
      <c r="I37" s="4"/>
    </row>
    <row r="38" spans="1:9" x14ac:dyDescent="0.25">
      <c r="A38" s="33" t="s">
        <v>485</v>
      </c>
      <c r="B38" s="36"/>
      <c r="C38" s="182"/>
      <c r="D38" s="183">
        <f t="shared" ref="D38:E38" si="0">$C37*D34</f>
        <v>32648.833484860075</v>
      </c>
      <c r="E38" s="183">
        <f t="shared" si="0"/>
        <v>33275.783307019774</v>
      </c>
      <c r="F38" s="183">
        <f>$C37*F34</f>
        <v>33964.058291048015</v>
      </c>
      <c r="G38" s="183">
        <f>$C37*G34</f>
        <v>34669.243963823297</v>
      </c>
      <c r="H38" s="183">
        <f>$C37*H34</f>
        <v>35386.890581582702</v>
      </c>
      <c r="I38" s="4"/>
    </row>
    <row r="39" spans="1:9" x14ac:dyDescent="0.25">
      <c r="A39" s="33" t="s">
        <v>442</v>
      </c>
      <c r="B39" s="36"/>
      <c r="C39" s="182"/>
      <c r="D39" s="189">
        <f>D38/$C$10</f>
        <v>31716.092386355151</v>
      </c>
      <c r="E39" s="189">
        <f>E38/$C$10</f>
        <v>32325.130944821467</v>
      </c>
      <c r="F39" s="189">
        <f t="shared" ref="F39:H39" si="1">F38/$C$10</f>
        <v>32993.742673040775</v>
      </c>
      <c r="G39" s="189">
        <f t="shared" si="1"/>
        <v>33678.781970314485</v>
      </c>
      <c r="H39" s="189">
        <f t="shared" si="1"/>
        <v>34375.926217142391</v>
      </c>
      <c r="I39" s="4"/>
    </row>
    <row r="40" spans="1:9" x14ac:dyDescent="0.25">
      <c r="A40" s="36" t="s">
        <v>402</v>
      </c>
      <c r="B40" s="36"/>
      <c r="C40" s="182"/>
      <c r="D40" s="180">
        <f>D38/(1+$C$9)^D$5</f>
        <v>30396.456088688272</v>
      </c>
      <c r="E40" s="180">
        <f>E38/(1+$C$9)^E$5</f>
        <v>28842.895356876226</v>
      </c>
      <c r="F40" s="180">
        <f>F38/(1+$C$9)^F$5</f>
        <v>27408.510066203446</v>
      </c>
      <c r="G40" s="180">
        <f>G38/(1+$C$9)^G$5</f>
        <v>26047.467493480832</v>
      </c>
      <c r="H40" s="180">
        <f>H38/(1+$C$9)^H$5</f>
        <v>24752.485813736992</v>
      </c>
      <c r="I40" s="4"/>
    </row>
    <row r="41" spans="1:9" x14ac:dyDescent="0.25">
      <c r="A41" s="33" t="s">
        <v>396</v>
      </c>
      <c r="B41" s="36"/>
      <c r="C41" s="182">
        <f>SUM(D40:H40)</f>
        <v>137447.81481898576</v>
      </c>
      <c r="D41" s="62"/>
      <c r="E41" s="62"/>
      <c r="F41" s="62"/>
      <c r="G41" s="35"/>
      <c r="H41" s="35"/>
      <c r="I41" s="4"/>
    </row>
    <row r="42" spans="1:9" x14ac:dyDescent="0.25">
      <c r="A42" s="20" t="s">
        <v>83</v>
      </c>
      <c r="B42" s="36"/>
      <c r="C42" s="63">
        <f>C33-C41</f>
        <v>0</v>
      </c>
      <c r="D42" s="63"/>
      <c r="E42" s="63"/>
      <c r="F42" s="63"/>
      <c r="G42" s="63"/>
      <c r="H42" s="63"/>
      <c r="I42" s="4"/>
    </row>
    <row r="43" spans="1:9" x14ac:dyDescent="0.25">
      <c r="I43" s="4"/>
    </row>
    <row r="44" spans="1:9" x14ac:dyDescent="0.25">
      <c r="A44" s="203" t="s">
        <v>403</v>
      </c>
      <c r="B44" s="7"/>
      <c r="I44" s="4"/>
    </row>
    <row r="45" spans="1:9" x14ac:dyDescent="0.25">
      <c r="A45" s="203" t="s">
        <v>333</v>
      </c>
      <c r="B45" s="7"/>
      <c r="I45" s="4"/>
    </row>
    <row r="46" spans="1:9" ht="39.950000000000003" customHeight="1" x14ac:dyDescent="0.35">
      <c r="A46" s="159" t="s">
        <v>258</v>
      </c>
      <c r="I46" s="4"/>
    </row>
    <row r="47" spans="1:9" x14ac:dyDescent="0.25">
      <c r="A47" s="15"/>
      <c r="B47" s="15"/>
      <c r="C47" s="16"/>
      <c r="D47" s="16" t="str">
        <f>Inputs!E$4</f>
        <v>2015/16</v>
      </c>
      <c r="E47" s="16" t="str">
        <f>Inputs!F$4</f>
        <v>2016/17</v>
      </c>
      <c r="F47" s="16" t="str">
        <f>Inputs!G$4</f>
        <v>2017/18</v>
      </c>
      <c r="G47" s="16" t="str">
        <f>Inputs!H$4</f>
        <v>2018/19</v>
      </c>
      <c r="H47" s="16" t="str">
        <f>Inputs!I$4</f>
        <v>2019/20</v>
      </c>
      <c r="I47" s="4"/>
    </row>
    <row r="48" spans="1:9" s="10" customFormat="1" x14ac:dyDescent="0.25">
      <c r="A48" s="67" t="s">
        <v>486</v>
      </c>
      <c r="B48" s="64"/>
      <c r="C48" s="21"/>
      <c r="D48" s="180">
        <f>D25</f>
        <v>31716.092386355151</v>
      </c>
      <c r="E48" s="180">
        <f t="shared" ref="E48:H48" si="2">E25</f>
        <v>32325.130944821467</v>
      </c>
      <c r="F48" s="180">
        <f t="shared" si="2"/>
        <v>32993.742673040775</v>
      </c>
      <c r="G48" s="180">
        <f t="shared" si="2"/>
        <v>33678.781970314485</v>
      </c>
      <c r="H48" s="180">
        <f t="shared" si="2"/>
        <v>34375.926217142391</v>
      </c>
      <c r="I48" s="4"/>
    </row>
    <row r="49" spans="1:9" x14ac:dyDescent="0.25">
      <c r="A49" s="67" t="s">
        <v>334</v>
      </c>
      <c r="B49" s="64"/>
      <c r="C49" s="21"/>
      <c r="D49" s="180">
        <f>D25</f>
        <v>31716.092386355151</v>
      </c>
      <c r="E49" s="21"/>
      <c r="F49" s="21"/>
      <c r="G49" s="21"/>
      <c r="H49" s="21"/>
      <c r="I49" s="4"/>
    </row>
    <row r="50" spans="1:9" x14ac:dyDescent="0.25">
      <c r="A50" s="67" t="s">
        <v>335</v>
      </c>
      <c r="B50" s="64"/>
      <c r="C50" s="21"/>
      <c r="D50" s="180">
        <f>D39</f>
        <v>31716.092386355151</v>
      </c>
      <c r="E50" s="21"/>
      <c r="F50" s="21"/>
      <c r="G50" s="21"/>
      <c r="H50" s="21"/>
      <c r="I50" s="4"/>
    </row>
    <row r="51" spans="1:9" x14ac:dyDescent="0.25">
      <c r="I51" s="4"/>
    </row>
  </sheetData>
  <customSheetViews>
    <customSheetView guid="{2F530BD0-D284-4ADF-AC7F-C1C966DD4D52}" showPageBreaks="1" showGridLines="0" fitToPage="1" printArea="1" view="pageBreakPreview" topLeftCell="A4">
      <selection activeCell="C22" sqref="C22"/>
      <pageMargins left="0.25" right="0.25" top="0.75" bottom="0.75" header="0.3" footer="0.3"/>
      <pageSetup paperSize="9" scale="65" fitToHeight="0" orientation="portrait" r:id="rId1"/>
      <headerFooter>
        <oddHeader>&amp;R&amp;D &amp;T</oddHeader>
        <oddFooter>&amp;L&amp;F&amp;C&amp;A&amp;R&amp;P</oddFooter>
      </headerFooter>
    </customSheetView>
  </customSheetViews>
  <conditionalFormatting sqref="D35:H37 E41:H41 H42 D21:H28">
    <cfRule type="expression" dxfId="10" priority="25">
      <formula>#REF!=0</formula>
    </cfRule>
  </conditionalFormatting>
  <conditionalFormatting sqref="E34">
    <cfRule type="expression" dxfId="9" priority="23">
      <formula>#REF!=0</formula>
    </cfRule>
  </conditionalFormatting>
  <conditionalFormatting sqref="D39:E39">
    <cfRule type="expression" dxfId="8" priority="21">
      <formula>#REF!=0</formula>
    </cfRule>
  </conditionalFormatting>
  <conditionalFormatting sqref="D40">
    <cfRule type="expression" dxfId="7" priority="20">
      <formula>#REF!=0</formula>
    </cfRule>
  </conditionalFormatting>
  <conditionalFormatting sqref="F34:H34">
    <cfRule type="expression" dxfId="6" priority="17">
      <formula>#REF!=0</formula>
    </cfRule>
  </conditionalFormatting>
  <conditionalFormatting sqref="F39:H39">
    <cfRule type="expression" dxfId="5" priority="16">
      <formula>#REF!=0</formula>
    </cfRule>
  </conditionalFormatting>
  <conditionalFormatting sqref="E40:H40">
    <cfRule type="expression" dxfId="4" priority="15">
      <formula>#REF!=0</formula>
    </cfRule>
  </conditionalFormatting>
  <conditionalFormatting sqref="D12:H13">
    <cfRule type="expression" dxfId="3" priority="5">
      <formula>#REF!=0</formula>
    </cfRule>
  </conditionalFormatting>
  <conditionalFormatting sqref="D34">
    <cfRule type="expression" dxfId="2" priority="4">
      <formula>#REF!=0</formula>
    </cfRule>
  </conditionalFormatting>
  <conditionalFormatting sqref="D38:H38">
    <cfRule type="expression" dxfId="1" priority="2">
      <formula>#REF!=0</formula>
    </cfRule>
  </conditionalFormatting>
  <conditionalFormatting sqref="C42:G42">
    <cfRule type="expression" dxfId="0" priority="1">
      <formula>#REF!=0</formula>
    </cfRule>
  </conditionalFormatting>
  <pageMargins left="0.25" right="0.25" top="0.75" bottom="0.75" header="0.3" footer="0.3"/>
  <pageSetup paperSize="9" scale="65" fitToHeight="0" orientation="portrait" r:id="rId2"/>
  <headerFooter>
    <oddHeader>&amp;R&amp;D &amp;T</oddHead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2E666C"/>
    <pageSetUpPr fitToPage="1"/>
  </sheetPr>
  <dimension ref="A1:T31"/>
  <sheetViews>
    <sheetView showGridLines="0" view="pageBreakPreview" zoomScaleNormal="100" zoomScaleSheetLayoutView="100" workbookViewId="0"/>
  </sheetViews>
  <sheetFormatPr defaultRowHeight="15" x14ac:dyDescent="0.25"/>
  <cols>
    <col min="1" max="1" width="52.140625" style="4" customWidth="1"/>
    <col min="2" max="19" width="10.42578125" style="4" customWidth="1"/>
    <col min="20" max="20" width="2.7109375" style="4" customWidth="1"/>
  </cols>
  <sheetData>
    <row r="1" spans="1:20" ht="39.950000000000003" customHeight="1" x14ac:dyDescent="0.25">
      <c r="A1" s="153" t="s">
        <v>251</v>
      </c>
    </row>
    <row r="2" spans="1:20" s="10" customFormat="1" ht="39.950000000000003" customHeight="1" x14ac:dyDescent="0.25">
      <c r="A2" s="213" t="s">
        <v>432</v>
      </c>
      <c r="B2"/>
      <c r="C2"/>
      <c r="D2"/>
      <c r="E2" s="4"/>
      <c r="F2" s="4"/>
      <c r="G2" s="4"/>
      <c r="H2" s="4"/>
      <c r="I2" s="4"/>
      <c r="J2" s="4"/>
      <c r="K2" s="4"/>
      <c r="L2" s="4"/>
      <c r="M2" s="4"/>
      <c r="N2" s="4"/>
      <c r="O2" s="4"/>
      <c r="P2" s="4"/>
    </row>
    <row r="3" spans="1:20" ht="15" customHeight="1" x14ac:dyDescent="0.25">
      <c r="A3" s="113" t="s">
        <v>239</v>
      </c>
      <c r="B3" s="17"/>
      <c r="C3" s="17" t="s">
        <v>241</v>
      </c>
      <c r="D3" s="17"/>
    </row>
    <row r="4" spans="1:20" ht="15" customHeight="1" x14ac:dyDescent="0.25">
      <c r="A4" s="20" t="s">
        <v>240</v>
      </c>
      <c r="B4" s="21"/>
      <c r="C4" s="304" t="str">
        <f>EDB_Name</f>
        <v>Aurora Energy</v>
      </c>
      <c r="D4" s="304"/>
    </row>
    <row r="5" spans="1:20" x14ac:dyDescent="0.25">
      <c r="A5" s="70" t="s">
        <v>292</v>
      </c>
      <c r="B5" s="21"/>
      <c r="C5" s="172">
        <f>'EDB data'!C6</f>
        <v>2</v>
      </c>
      <c r="D5" s="40"/>
    </row>
    <row r="7" spans="1:20" ht="39.950000000000003" customHeight="1" x14ac:dyDescent="0.25">
      <c r="A7" s="17"/>
      <c r="B7" s="17" t="s">
        <v>431</v>
      </c>
      <c r="C7" s="17" t="str">
        <f>Inputs!B20</f>
        <v xml:space="preserve">Alpine Energy </v>
      </c>
      <c r="D7" s="17" t="str">
        <f>Inputs!C20</f>
        <v>Aurora Energy</v>
      </c>
      <c r="E7" s="17" t="str">
        <f>Inputs!D20</f>
        <v xml:space="preserve">Centralines </v>
      </c>
      <c r="F7" s="17" t="str">
        <f>Inputs!E20</f>
        <v xml:space="preserve">Eastland </v>
      </c>
      <c r="G7" s="17" t="str">
        <f>Inputs!F20</f>
        <v>Electricity Ashburton</v>
      </c>
      <c r="H7" s="17" t="str">
        <f>Inputs!G20</f>
        <v>Electricity Invercargill</v>
      </c>
      <c r="I7" s="17" t="str">
        <f>Inputs!H20</f>
        <v xml:space="preserve">Horizon Energy </v>
      </c>
      <c r="J7" s="17" t="str">
        <f>Inputs!I20</f>
        <v xml:space="preserve">Nelson Electricity </v>
      </c>
      <c r="K7" s="17" t="str">
        <f>Inputs!J20</f>
        <v xml:space="preserve">Network Tasman </v>
      </c>
      <c r="L7" s="17" t="str">
        <f>Inputs!K20</f>
        <v>Orion</v>
      </c>
      <c r="M7" s="17" t="str">
        <f>Inputs!L20</f>
        <v xml:space="preserve">OtagoNet </v>
      </c>
      <c r="N7" s="17" t="str">
        <f>Inputs!M20</f>
        <v xml:space="preserve">Powerco </v>
      </c>
      <c r="O7" s="17" t="str">
        <f>Inputs!N20</f>
        <v>The Lines Company</v>
      </c>
      <c r="P7" s="17" t="str">
        <f>Inputs!O20</f>
        <v xml:space="preserve">Top Energy </v>
      </c>
      <c r="Q7" s="17" t="str">
        <f>Inputs!P20</f>
        <v xml:space="preserve">Unison </v>
      </c>
      <c r="R7" s="17" t="str">
        <f>Inputs!Q20</f>
        <v xml:space="preserve">Vector </v>
      </c>
      <c r="S7" s="17" t="str">
        <f>Inputs!R20</f>
        <v xml:space="preserve">Wellington Electricity </v>
      </c>
    </row>
    <row r="8" spans="1:20" x14ac:dyDescent="0.25">
      <c r="A8" s="65" t="s">
        <v>292</v>
      </c>
      <c r="B8" s="260">
        <f>C5</f>
        <v>2</v>
      </c>
      <c r="C8" s="260">
        <f>Inputs!B21</f>
        <v>1</v>
      </c>
      <c r="D8" s="260">
        <f>Inputs!C21</f>
        <v>2</v>
      </c>
      <c r="E8" s="260">
        <f>Inputs!D21</f>
        <v>3</v>
      </c>
      <c r="F8" s="260">
        <f>Inputs!E21</f>
        <v>4</v>
      </c>
      <c r="G8" s="260">
        <f>Inputs!F21</f>
        <v>5</v>
      </c>
      <c r="H8" s="260">
        <f>Inputs!G21</f>
        <v>6</v>
      </c>
      <c r="I8" s="260">
        <f>Inputs!H21</f>
        <v>7</v>
      </c>
      <c r="J8" s="260">
        <f>Inputs!I21</f>
        <v>8</v>
      </c>
      <c r="K8" s="260">
        <f>Inputs!J21</f>
        <v>9</v>
      </c>
      <c r="L8" s="260">
        <f>Inputs!K21</f>
        <v>10</v>
      </c>
      <c r="M8" s="260">
        <f>Inputs!L21</f>
        <v>11</v>
      </c>
      <c r="N8" s="260">
        <f>Inputs!M21</f>
        <v>12</v>
      </c>
      <c r="O8" s="260">
        <f>Inputs!N21</f>
        <v>13</v>
      </c>
      <c r="P8" s="260">
        <f>Inputs!O21</f>
        <v>14</v>
      </c>
      <c r="Q8" s="260">
        <f>Inputs!P21</f>
        <v>15</v>
      </c>
      <c r="R8" s="260">
        <f>Inputs!Q21</f>
        <v>16</v>
      </c>
      <c r="S8" s="260">
        <f>Inputs!R21</f>
        <v>17</v>
      </c>
    </row>
    <row r="9" spans="1:20" ht="39.950000000000003" customHeight="1" x14ac:dyDescent="0.35">
      <c r="A9" s="159" t="s">
        <v>258</v>
      </c>
      <c r="B9" s="261"/>
      <c r="C9" s="262">
        <f t="dataTable" ref="C9:S22" dt2D="0" dtr="1" r1="C5"/>
        <v>0</v>
      </c>
      <c r="D9" s="262">
        <v>0</v>
      </c>
      <c r="E9" s="262">
        <v>0</v>
      </c>
      <c r="F9" s="262">
        <v>0</v>
      </c>
      <c r="G9" s="262">
        <v>0</v>
      </c>
      <c r="H9" s="262">
        <v>0</v>
      </c>
      <c r="I9" s="262">
        <v>0</v>
      </c>
      <c r="J9" s="262">
        <v>0</v>
      </c>
      <c r="K9" s="262">
        <v>0</v>
      </c>
      <c r="L9" s="262">
        <v>0</v>
      </c>
      <c r="M9" s="262">
        <v>0</v>
      </c>
      <c r="N9" s="262">
        <v>0</v>
      </c>
      <c r="O9" s="262">
        <v>0</v>
      </c>
      <c r="P9" s="262">
        <v>0</v>
      </c>
      <c r="Q9" s="262">
        <v>0</v>
      </c>
      <c r="R9" s="262">
        <v>0</v>
      </c>
      <c r="S9" s="262">
        <v>0</v>
      </c>
    </row>
    <row r="10" spans="1:20" x14ac:dyDescent="0.25">
      <c r="A10" s="68" t="s">
        <v>286</v>
      </c>
      <c r="B10" s="263">
        <f>BBAR!C57</f>
        <v>137447.81481898576</v>
      </c>
      <c r="C10" s="264">
        <v>91668.499020582109</v>
      </c>
      <c r="D10" s="264">
        <v>137447.81481898576</v>
      </c>
      <c r="E10" s="264">
        <v>26844.744847046233</v>
      </c>
      <c r="F10" s="264">
        <v>53295.83582854503</v>
      </c>
      <c r="G10" s="264">
        <v>88866.673703098728</v>
      </c>
      <c r="H10" s="264">
        <v>30053.037832629718</v>
      </c>
      <c r="I10" s="264">
        <v>54227.814406663805</v>
      </c>
      <c r="J10" s="264">
        <v>18356.770701436119</v>
      </c>
      <c r="K10" s="264">
        <v>74204.251382452145</v>
      </c>
      <c r="L10" s="264">
        <v>433551.21275246033</v>
      </c>
      <c r="M10" s="264">
        <v>69864.863362106786</v>
      </c>
      <c r="N10" s="264">
        <v>656949.82016388432</v>
      </c>
      <c r="O10" s="264">
        <v>95169.572146560939</v>
      </c>
      <c r="P10" s="264">
        <v>90409.697211303748</v>
      </c>
      <c r="Q10" s="264">
        <v>232702.64341298345</v>
      </c>
      <c r="R10" s="264">
        <v>1132201.8336509727</v>
      </c>
      <c r="S10" s="264">
        <v>267330.45754672098</v>
      </c>
    </row>
    <row r="11" spans="1:20" x14ac:dyDescent="0.25">
      <c r="A11" s="68" t="s">
        <v>334</v>
      </c>
      <c r="B11" s="263">
        <f>MAR!D49</f>
        <v>31716.092386355151</v>
      </c>
      <c r="C11" s="264">
        <v>21152.512229344604</v>
      </c>
      <c r="D11" s="264">
        <v>31716.092386355151</v>
      </c>
      <c r="E11" s="264">
        <v>6194.4266540601557</v>
      </c>
      <c r="F11" s="264">
        <v>12298.017652534292</v>
      </c>
      <c r="G11" s="264">
        <v>20505.990851491046</v>
      </c>
      <c r="H11" s="264">
        <v>6934.7404732886989</v>
      </c>
      <c r="I11" s="264">
        <v>12513.07177125307</v>
      </c>
      <c r="J11" s="264">
        <v>4235.8260569557269</v>
      </c>
      <c r="K11" s="264">
        <v>17122.635928447573</v>
      </c>
      <c r="L11" s="264">
        <v>100041.97109995798</v>
      </c>
      <c r="M11" s="264">
        <v>16121.321854922517</v>
      </c>
      <c r="N11" s="264">
        <v>151591.21457810971</v>
      </c>
      <c r="O11" s="264">
        <v>21960.3850853894</v>
      </c>
      <c r="P11" s="264">
        <v>20862.04362835766</v>
      </c>
      <c r="Q11" s="264">
        <v>53696.150402645617</v>
      </c>
      <c r="R11" s="264">
        <v>261255.64821358529</v>
      </c>
      <c r="S11" s="264">
        <v>61686.52081085855</v>
      </c>
    </row>
    <row r="12" spans="1:20" x14ac:dyDescent="0.25">
      <c r="A12" s="68" t="s">
        <v>335</v>
      </c>
      <c r="B12" s="263">
        <f>MAR!D50</f>
        <v>31716.092386355151</v>
      </c>
      <c r="C12" s="264">
        <v>21152.512229344604</v>
      </c>
      <c r="D12" s="264">
        <v>31716.092386355151</v>
      </c>
      <c r="E12" s="264">
        <v>6194.4266540601557</v>
      </c>
      <c r="F12" s="264">
        <v>12298.017652534292</v>
      </c>
      <c r="G12" s="264">
        <v>20505.990851491046</v>
      </c>
      <c r="H12" s="264">
        <v>6934.7404732886989</v>
      </c>
      <c r="I12" s="264">
        <v>12513.07177125307</v>
      </c>
      <c r="J12" s="264">
        <v>4235.8260569557269</v>
      </c>
      <c r="K12" s="264">
        <v>17122.635928447573</v>
      </c>
      <c r="L12" s="264">
        <v>100041.97109995798</v>
      </c>
      <c r="M12" s="264">
        <v>16121.321854922517</v>
      </c>
      <c r="N12" s="264">
        <v>151591.21457810971</v>
      </c>
      <c r="O12" s="264">
        <v>21960.3850853894</v>
      </c>
      <c r="P12" s="264">
        <v>20862.04362835766</v>
      </c>
      <c r="Q12" s="264">
        <v>53696.150402645617</v>
      </c>
      <c r="R12" s="264">
        <v>261255.64821358529</v>
      </c>
      <c r="S12" s="264">
        <v>61686.52081085855</v>
      </c>
    </row>
    <row r="13" spans="1:20" s="10" customFormat="1" x14ac:dyDescent="0.25">
      <c r="A13" s="68" t="s">
        <v>465</v>
      </c>
      <c r="B13" s="265">
        <f>REV!D27</f>
        <v>1</v>
      </c>
      <c r="C13" s="266">
        <v>1</v>
      </c>
      <c r="D13" s="266">
        <v>1</v>
      </c>
      <c r="E13" s="266">
        <v>1</v>
      </c>
      <c r="F13" s="266">
        <v>1</v>
      </c>
      <c r="G13" s="266">
        <v>1</v>
      </c>
      <c r="H13" s="266">
        <v>1</v>
      </c>
      <c r="I13" s="266">
        <v>1</v>
      </c>
      <c r="J13" s="266">
        <v>1</v>
      </c>
      <c r="K13" s="266">
        <v>1</v>
      </c>
      <c r="L13" s="266">
        <v>1</v>
      </c>
      <c r="M13" s="266">
        <v>1</v>
      </c>
      <c r="N13" s="266">
        <v>1</v>
      </c>
      <c r="O13" s="266">
        <v>1</v>
      </c>
      <c r="P13" s="266">
        <v>1</v>
      </c>
      <c r="Q13" s="266">
        <v>1</v>
      </c>
      <c r="R13" s="266">
        <v>1</v>
      </c>
      <c r="S13" s="266">
        <v>1</v>
      </c>
      <c r="T13" s="4"/>
    </row>
    <row r="14" spans="1:20" s="10" customFormat="1" x14ac:dyDescent="0.25">
      <c r="A14" s="68" t="s">
        <v>466</v>
      </c>
      <c r="B14" s="265">
        <f>REV!E27</f>
        <v>1.0192028245802542</v>
      </c>
      <c r="C14" s="266">
        <v>1.0192028245802542</v>
      </c>
      <c r="D14" s="266">
        <v>1.0192028245802542</v>
      </c>
      <c r="E14" s="266">
        <v>1.0192028245802542</v>
      </c>
      <c r="F14" s="266">
        <v>1.0192028245802542</v>
      </c>
      <c r="G14" s="266">
        <v>1.0192028245802542</v>
      </c>
      <c r="H14" s="266">
        <v>1.0192028245802542</v>
      </c>
      <c r="I14" s="266">
        <v>1.0192028245802542</v>
      </c>
      <c r="J14" s="266">
        <v>1.0192028245802542</v>
      </c>
      <c r="K14" s="266">
        <v>1.0192028245802542</v>
      </c>
      <c r="L14" s="266">
        <v>1.0192028245802542</v>
      </c>
      <c r="M14" s="266">
        <v>1.0192028245802542</v>
      </c>
      <c r="N14" s="266">
        <v>1.0192028245802542</v>
      </c>
      <c r="O14" s="266">
        <v>1.0192028245802542</v>
      </c>
      <c r="P14" s="266">
        <v>1.0192028245802542</v>
      </c>
      <c r="Q14" s="266">
        <v>1.0192028245802542</v>
      </c>
      <c r="R14" s="266">
        <v>1.0192028245802542</v>
      </c>
      <c r="S14" s="266">
        <v>1.0192028245802542</v>
      </c>
      <c r="T14" s="4"/>
    </row>
    <row r="15" spans="1:20" s="10" customFormat="1" x14ac:dyDescent="0.25">
      <c r="A15" s="68" t="s">
        <v>467</v>
      </c>
      <c r="B15" s="265">
        <f>REV!F27</f>
        <v>1.0402839754381374</v>
      </c>
      <c r="C15" s="266">
        <v>1.0402839754381374</v>
      </c>
      <c r="D15" s="266">
        <v>1.0402839754381374</v>
      </c>
      <c r="E15" s="266">
        <v>1.0402839754381374</v>
      </c>
      <c r="F15" s="266">
        <v>1.0402839754381374</v>
      </c>
      <c r="G15" s="266">
        <v>1.0402839754381374</v>
      </c>
      <c r="H15" s="266">
        <v>1.0402839754381374</v>
      </c>
      <c r="I15" s="266">
        <v>1.0402839754381374</v>
      </c>
      <c r="J15" s="266">
        <v>1.0402839754381374</v>
      </c>
      <c r="K15" s="266">
        <v>1.0402839754381374</v>
      </c>
      <c r="L15" s="266">
        <v>1.0402839754381374</v>
      </c>
      <c r="M15" s="266">
        <v>1.0402839754381374</v>
      </c>
      <c r="N15" s="266">
        <v>1.0402839754381374</v>
      </c>
      <c r="O15" s="266">
        <v>1.0402839754381374</v>
      </c>
      <c r="P15" s="266">
        <v>1.0402839754381374</v>
      </c>
      <c r="Q15" s="266">
        <v>1.0402839754381374</v>
      </c>
      <c r="R15" s="266">
        <v>1.0402839754381374</v>
      </c>
      <c r="S15" s="266">
        <v>1.0402839754381374</v>
      </c>
      <c r="T15" s="4"/>
    </row>
    <row r="16" spans="1:20" s="10" customFormat="1" x14ac:dyDescent="0.25">
      <c r="A16" s="68" t="s">
        <v>468</v>
      </c>
      <c r="B16" s="265">
        <f>REV!G27</f>
        <v>1.0618830832011235</v>
      </c>
      <c r="C16" s="266">
        <v>1.0618830832011235</v>
      </c>
      <c r="D16" s="266">
        <v>1.0618830832011235</v>
      </c>
      <c r="E16" s="266">
        <v>1.0618830832011235</v>
      </c>
      <c r="F16" s="266">
        <v>1.0618830832011235</v>
      </c>
      <c r="G16" s="266">
        <v>1.0618830832011235</v>
      </c>
      <c r="H16" s="266">
        <v>1.0618830832011235</v>
      </c>
      <c r="I16" s="266">
        <v>1.0618830832011235</v>
      </c>
      <c r="J16" s="266">
        <v>1.0618830832011235</v>
      </c>
      <c r="K16" s="266">
        <v>1.0618830832011235</v>
      </c>
      <c r="L16" s="266">
        <v>1.0618830832011235</v>
      </c>
      <c r="M16" s="266">
        <v>1.0618830832011235</v>
      </c>
      <c r="N16" s="266">
        <v>1.0618830832011235</v>
      </c>
      <c r="O16" s="266">
        <v>1.0618830832011235</v>
      </c>
      <c r="P16" s="266">
        <v>1.0618830832011235</v>
      </c>
      <c r="Q16" s="266">
        <v>1.0618830832011235</v>
      </c>
      <c r="R16" s="266">
        <v>1.0618830832011235</v>
      </c>
      <c r="S16" s="266">
        <v>1.0618830832011235</v>
      </c>
      <c r="T16" s="4"/>
    </row>
    <row r="17" spans="1:20" s="10" customFormat="1" x14ac:dyDescent="0.25">
      <c r="A17" s="68" t="s">
        <v>469</v>
      </c>
      <c r="B17" s="265">
        <f>REV!H27</f>
        <v>1.0838638568202541</v>
      </c>
      <c r="C17" s="266">
        <v>1.0838638568202541</v>
      </c>
      <c r="D17" s="266">
        <v>1.0838638568202541</v>
      </c>
      <c r="E17" s="266">
        <v>1.0838638568202541</v>
      </c>
      <c r="F17" s="266">
        <v>1.0838638568202541</v>
      </c>
      <c r="G17" s="266">
        <v>1.0838638568202541</v>
      </c>
      <c r="H17" s="266">
        <v>1.0838638568202541</v>
      </c>
      <c r="I17" s="266">
        <v>1.0838638568202541</v>
      </c>
      <c r="J17" s="266">
        <v>1.0838638568202541</v>
      </c>
      <c r="K17" s="266">
        <v>1.0838638568202541</v>
      </c>
      <c r="L17" s="266">
        <v>1.0838638568202541</v>
      </c>
      <c r="M17" s="266">
        <v>1.0838638568202541</v>
      </c>
      <c r="N17" s="266">
        <v>1.0838638568202541</v>
      </c>
      <c r="O17" s="266">
        <v>1.0838638568202541</v>
      </c>
      <c r="P17" s="266">
        <v>1.0838638568202541</v>
      </c>
      <c r="Q17" s="266">
        <v>1.0838638568202541</v>
      </c>
      <c r="R17" s="266">
        <v>1.0838638568202541</v>
      </c>
      <c r="S17" s="266">
        <v>1.0838638568202541</v>
      </c>
      <c r="T17" s="4"/>
    </row>
    <row r="18" spans="1:20" s="10" customFormat="1" x14ac:dyDescent="0.25">
      <c r="A18" s="68" t="s">
        <v>470</v>
      </c>
      <c r="B18" s="265">
        <f>REV!D28</f>
        <v>1</v>
      </c>
      <c r="C18" s="266">
        <v>1</v>
      </c>
      <c r="D18" s="266">
        <v>1</v>
      </c>
      <c r="E18" s="266">
        <v>1</v>
      </c>
      <c r="F18" s="266">
        <v>1</v>
      </c>
      <c r="G18" s="266">
        <v>1</v>
      </c>
      <c r="H18" s="266">
        <v>1</v>
      </c>
      <c r="I18" s="266">
        <v>1</v>
      </c>
      <c r="J18" s="266">
        <v>1</v>
      </c>
      <c r="K18" s="266">
        <v>1</v>
      </c>
      <c r="L18" s="266">
        <v>1</v>
      </c>
      <c r="M18" s="266">
        <v>1</v>
      </c>
      <c r="N18" s="266">
        <v>1</v>
      </c>
      <c r="O18" s="266">
        <v>1</v>
      </c>
      <c r="P18" s="266">
        <v>1</v>
      </c>
      <c r="Q18" s="266">
        <v>1</v>
      </c>
      <c r="R18" s="266">
        <v>1</v>
      </c>
      <c r="S18" s="266">
        <v>1</v>
      </c>
      <c r="T18" s="4"/>
    </row>
    <row r="19" spans="1:20" s="10" customFormat="1" x14ac:dyDescent="0.25">
      <c r="A19" s="68" t="s">
        <v>471</v>
      </c>
      <c r="B19" s="265">
        <f>REV!E28</f>
        <v>1.0192028245802542</v>
      </c>
      <c r="C19" s="266">
        <v>1.0192028245802542</v>
      </c>
      <c r="D19" s="266">
        <v>1.0192028245802542</v>
      </c>
      <c r="E19" s="266">
        <v>1.0192028245802542</v>
      </c>
      <c r="F19" s="266">
        <v>1.0192028245802542</v>
      </c>
      <c r="G19" s="266">
        <v>1.0192028245802542</v>
      </c>
      <c r="H19" s="266">
        <v>1.0192028245802542</v>
      </c>
      <c r="I19" s="266">
        <v>1.0192028245802542</v>
      </c>
      <c r="J19" s="266">
        <v>1.0192028245802542</v>
      </c>
      <c r="K19" s="266">
        <v>1.0192028245802542</v>
      </c>
      <c r="L19" s="266">
        <v>1.0192028245802542</v>
      </c>
      <c r="M19" s="266">
        <v>1.0192028245802542</v>
      </c>
      <c r="N19" s="266">
        <v>1.0192028245802542</v>
      </c>
      <c r="O19" s="266">
        <v>1.0192028245802542</v>
      </c>
      <c r="P19" s="266">
        <v>1.0192028245802542</v>
      </c>
      <c r="Q19" s="266">
        <v>1.0192028245802542</v>
      </c>
      <c r="R19" s="266">
        <v>1.0192028245802542</v>
      </c>
      <c r="S19" s="266">
        <v>1.0192028245802542</v>
      </c>
      <c r="T19" s="4"/>
    </row>
    <row r="20" spans="1:20" s="10" customFormat="1" x14ac:dyDescent="0.25">
      <c r="A20" s="68" t="s">
        <v>472</v>
      </c>
      <c r="B20" s="265">
        <f>REV!F28</f>
        <v>1.0402839754381374</v>
      </c>
      <c r="C20" s="266">
        <v>1.0402839754381374</v>
      </c>
      <c r="D20" s="266">
        <v>1.0402839754381374</v>
      </c>
      <c r="E20" s="266">
        <v>1.0402839754381374</v>
      </c>
      <c r="F20" s="266">
        <v>1.0402839754381374</v>
      </c>
      <c r="G20" s="266">
        <v>1.0402839754381374</v>
      </c>
      <c r="H20" s="266">
        <v>1.0402839754381374</v>
      </c>
      <c r="I20" s="266">
        <v>1.0402839754381374</v>
      </c>
      <c r="J20" s="266">
        <v>1.0402839754381374</v>
      </c>
      <c r="K20" s="266">
        <v>1.0402839754381374</v>
      </c>
      <c r="L20" s="266">
        <v>1.0402839754381374</v>
      </c>
      <c r="M20" s="266">
        <v>1.0402839754381374</v>
      </c>
      <c r="N20" s="266">
        <v>1.0402839754381374</v>
      </c>
      <c r="O20" s="266">
        <v>1.0402839754381374</v>
      </c>
      <c r="P20" s="266">
        <v>1.0402839754381374</v>
      </c>
      <c r="Q20" s="266">
        <v>1.0402839754381374</v>
      </c>
      <c r="R20" s="266">
        <v>1.0402839754381374</v>
      </c>
      <c r="S20" s="266">
        <v>1.0402839754381374</v>
      </c>
      <c r="T20" s="4"/>
    </row>
    <row r="21" spans="1:20" s="10" customFormat="1" x14ac:dyDescent="0.25">
      <c r="A21" s="68" t="s">
        <v>473</v>
      </c>
      <c r="B21" s="265">
        <f>REV!G28</f>
        <v>1.0618830832011235</v>
      </c>
      <c r="C21" s="266">
        <v>1.0618830832011235</v>
      </c>
      <c r="D21" s="266">
        <v>1.0618830832011235</v>
      </c>
      <c r="E21" s="266">
        <v>1.0618830832011235</v>
      </c>
      <c r="F21" s="266">
        <v>1.0618830832011235</v>
      </c>
      <c r="G21" s="266">
        <v>1.0618830832011235</v>
      </c>
      <c r="H21" s="266">
        <v>1.0618830832011235</v>
      </c>
      <c r="I21" s="266">
        <v>1.0618830832011235</v>
      </c>
      <c r="J21" s="266">
        <v>1.0618830832011235</v>
      </c>
      <c r="K21" s="266">
        <v>1.0618830832011235</v>
      </c>
      <c r="L21" s="266">
        <v>1.0618830832011235</v>
      </c>
      <c r="M21" s="266">
        <v>1.0618830832011235</v>
      </c>
      <c r="N21" s="266">
        <v>1.0618830832011235</v>
      </c>
      <c r="O21" s="266">
        <v>1.0618830832011235</v>
      </c>
      <c r="P21" s="266">
        <v>1.0618830832011235</v>
      </c>
      <c r="Q21" s="266">
        <v>1.0618830832011235</v>
      </c>
      <c r="R21" s="266">
        <v>1.0618830832011235</v>
      </c>
      <c r="S21" s="266">
        <v>1.0618830832011235</v>
      </c>
      <c r="T21" s="4"/>
    </row>
    <row r="22" spans="1:20" s="10" customFormat="1" x14ac:dyDescent="0.25">
      <c r="A22" s="68" t="s">
        <v>474</v>
      </c>
      <c r="B22" s="265">
        <f>REV!H28</f>
        <v>1.0838638568202541</v>
      </c>
      <c r="C22" s="266">
        <v>1.0838638568202541</v>
      </c>
      <c r="D22" s="266">
        <v>1.0838638568202541</v>
      </c>
      <c r="E22" s="266">
        <v>1.0838638568202541</v>
      </c>
      <c r="F22" s="266">
        <v>1.0838638568202541</v>
      </c>
      <c r="G22" s="266">
        <v>1.0838638568202541</v>
      </c>
      <c r="H22" s="266">
        <v>1.0838638568202541</v>
      </c>
      <c r="I22" s="266">
        <v>1.0838638568202541</v>
      </c>
      <c r="J22" s="266">
        <v>1.0838638568202541</v>
      </c>
      <c r="K22" s="266">
        <v>1.0838638568202541</v>
      </c>
      <c r="L22" s="266">
        <v>1.0838638568202541</v>
      </c>
      <c r="M22" s="266">
        <v>1.0838638568202541</v>
      </c>
      <c r="N22" s="266">
        <v>1.0838638568202541</v>
      </c>
      <c r="O22" s="266">
        <v>1.0838638568202541</v>
      </c>
      <c r="P22" s="266">
        <v>1.0838638568202541</v>
      </c>
      <c r="Q22" s="266">
        <v>1.0838638568202541</v>
      </c>
      <c r="R22" s="266">
        <v>1.0838638568202541</v>
      </c>
      <c r="S22" s="266">
        <v>1.0838638568202541</v>
      </c>
      <c r="T22" s="4"/>
    </row>
    <row r="23" spans="1:20" s="10" customFormat="1" x14ac:dyDescent="0.25">
      <c r="A23" s="68"/>
      <c r="B23" s="176"/>
      <c r="C23" s="259"/>
      <c r="D23" s="259"/>
      <c r="E23" s="259"/>
      <c r="F23" s="259"/>
      <c r="G23" s="259"/>
      <c r="H23" s="259"/>
      <c r="I23" s="259"/>
      <c r="J23" s="259"/>
      <c r="K23" s="259"/>
      <c r="L23" s="259"/>
      <c r="M23" s="259"/>
      <c r="N23" s="259"/>
      <c r="O23" s="259"/>
      <c r="P23" s="259"/>
      <c r="Q23" s="259"/>
      <c r="R23" s="259"/>
      <c r="S23" s="259"/>
      <c r="T23" s="4"/>
    </row>
    <row r="24" spans="1:20" ht="44.25" customHeight="1" x14ac:dyDescent="0.35">
      <c r="A24" s="159" t="s">
        <v>443</v>
      </c>
    </row>
    <row r="25" spans="1:20" x14ac:dyDescent="0.25">
      <c r="A25" s="238" t="s">
        <v>286</v>
      </c>
    </row>
    <row r="26" spans="1:20" x14ac:dyDescent="0.25">
      <c r="A26" s="239" t="str">
        <f ca="1">"Copy-pasted values from row "&amp; CELL("row",rPV)</f>
        <v>Copy-pasted values from row 10</v>
      </c>
      <c r="B26" s="2">
        <v>137447.81481898576</v>
      </c>
      <c r="C26" s="1">
        <v>91668.499020582109</v>
      </c>
      <c r="D26" s="1">
        <v>137447.81481898576</v>
      </c>
      <c r="E26" s="1">
        <v>26844.744847046233</v>
      </c>
      <c r="F26" s="1">
        <v>53295.83582854503</v>
      </c>
      <c r="G26" s="1">
        <v>88866.673703098728</v>
      </c>
      <c r="H26" s="1">
        <v>30053.037832629718</v>
      </c>
      <c r="I26" s="1">
        <v>54227.814406663805</v>
      </c>
      <c r="J26" s="1">
        <v>18356.770701436119</v>
      </c>
      <c r="K26" s="1">
        <v>74204.251382452145</v>
      </c>
      <c r="L26" s="1">
        <v>433551.21275246033</v>
      </c>
      <c r="M26" s="1">
        <v>69864.863362106786</v>
      </c>
      <c r="N26" s="1">
        <v>656949.82016388432</v>
      </c>
      <c r="O26" s="1">
        <v>95169.572146560939</v>
      </c>
      <c r="P26" s="1">
        <v>90409.697211303748</v>
      </c>
      <c r="Q26" s="1">
        <v>232702.64341298345</v>
      </c>
      <c r="R26" s="1">
        <v>1132201.8336509727</v>
      </c>
      <c r="S26" s="1">
        <v>267330.45754672098</v>
      </c>
    </row>
    <row r="27" spans="1:20" x14ac:dyDescent="0.25">
      <c r="A27" s="239" t="str">
        <f ca="1">"Difference between rows " &amp; CELL("row",rPV) &amp; " &amp; "&amp; CELL("row",rPVPrevious)</f>
        <v>Difference between rows 10 &amp; 26</v>
      </c>
      <c r="B27" s="1">
        <f t="shared" ref="B27:S27" si="0">B10-B26</f>
        <v>0</v>
      </c>
      <c r="C27" s="1">
        <f t="shared" si="0"/>
        <v>0</v>
      </c>
      <c r="D27" s="1">
        <f t="shared" si="0"/>
        <v>0</v>
      </c>
      <c r="E27" s="1">
        <f t="shared" si="0"/>
        <v>0</v>
      </c>
      <c r="F27" s="1">
        <f t="shared" si="0"/>
        <v>0</v>
      </c>
      <c r="G27" s="1">
        <f t="shared" si="0"/>
        <v>0</v>
      </c>
      <c r="H27" s="1">
        <f t="shared" si="0"/>
        <v>0</v>
      </c>
      <c r="I27" s="1">
        <f t="shared" si="0"/>
        <v>0</v>
      </c>
      <c r="J27" s="1">
        <f t="shared" si="0"/>
        <v>0</v>
      </c>
      <c r="K27" s="1">
        <f t="shared" si="0"/>
        <v>0</v>
      </c>
      <c r="L27" s="1">
        <f t="shared" si="0"/>
        <v>0</v>
      </c>
      <c r="M27" s="1">
        <f t="shared" si="0"/>
        <v>0</v>
      </c>
      <c r="N27" s="1">
        <f t="shared" si="0"/>
        <v>0</v>
      </c>
      <c r="O27" s="1">
        <f t="shared" si="0"/>
        <v>0</v>
      </c>
      <c r="P27" s="1">
        <f t="shared" si="0"/>
        <v>0</v>
      </c>
      <c r="Q27" s="1">
        <f t="shared" si="0"/>
        <v>0</v>
      </c>
      <c r="R27" s="1">
        <f t="shared" si="0"/>
        <v>0</v>
      </c>
      <c r="S27" s="1">
        <f t="shared" si="0"/>
        <v>0</v>
      </c>
    </row>
    <row r="31" spans="1:20" x14ac:dyDescent="0.25">
      <c r="B31"/>
    </row>
  </sheetData>
  <customSheetViews>
    <customSheetView guid="{2F530BD0-D284-4ADF-AC7F-C1C966DD4D52}" showPageBreaks="1" showGridLines="0" fitToPage="1" printArea="1" view="pageBreakPreview">
      <selection activeCell="A16" sqref="A16"/>
      <pageMargins left="0.25" right="0.25" top="0.75" bottom="0.75" header="0.3" footer="0.3"/>
      <pageSetup paperSize="9" scale="61" fitToHeight="0" orientation="landscape" r:id="rId1"/>
      <headerFooter>
        <oddHeader>&amp;R&amp;D &amp;T</oddHeader>
        <oddFooter>&amp;L&amp;F&amp;C&amp;A&amp;R&amp;P</oddFooter>
      </headerFooter>
    </customSheetView>
  </customSheetViews>
  <mergeCells count="1">
    <mergeCell ref="C4:D4"/>
  </mergeCells>
  <pageMargins left="0.25" right="0.25" top="0.75" bottom="0.75" header="0.3" footer="0.3"/>
  <pageSetup paperSize="9" scale="58" fitToHeight="0" orientation="landscape" r:id="rId2"/>
  <headerFooter>
    <oddHeader>&amp;R&amp;D &amp;T</oddHeader>
    <oddFooter>&amp;L&amp;F&amp;C&amp;A&amp;R&amp;P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ADD7DB"/>
    <pageSetUpPr fitToPage="1"/>
  </sheetPr>
  <dimension ref="A1:D13"/>
  <sheetViews>
    <sheetView showGridLines="0" showZeros="0" view="pageBreakPreview" zoomScaleNormal="100" zoomScaleSheetLayoutView="100" workbookViewId="0"/>
  </sheetViews>
  <sheetFormatPr defaultRowHeight="15" x14ac:dyDescent="0.25"/>
  <cols>
    <col min="1" max="1" width="6" style="247" customWidth="1"/>
    <col min="2" max="2" width="75.42578125" style="246" customWidth="1"/>
    <col min="3" max="3" width="13.7109375" style="246" customWidth="1"/>
    <col min="4" max="4" width="87" style="246" customWidth="1"/>
    <col min="5" max="5" width="2.7109375" style="248" customWidth="1"/>
    <col min="6" max="16384" width="9.140625" style="248"/>
  </cols>
  <sheetData>
    <row r="1" spans="1:4" s="10" customFormat="1" ht="39.950000000000003" customHeight="1" x14ac:dyDescent="0.25">
      <c r="A1" s="153" t="s">
        <v>504</v>
      </c>
    </row>
    <row r="2" spans="1:4" ht="22.5" customHeight="1" thickBot="1" x14ac:dyDescent="0.3">
      <c r="A2" s="245"/>
    </row>
    <row r="3" spans="1:4" s="249" customFormat="1" ht="30.75" thickBot="1" x14ac:dyDescent="0.3">
      <c r="A3" s="253" t="s">
        <v>457</v>
      </c>
      <c r="B3" s="256" t="s">
        <v>479</v>
      </c>
      <c r="C3" s="254" t="s">
        <v>500</v>
      </c>
      <c r="D3" s="267" t="s">
        <v>463</v>
      </c>
    </row>
    <row r="4" spans="1:4" s="247" customFormat="1" ht="60" x14ac:dyDescent="0.25">
      <c r="A4" s="293">
        <v>1</v>
      </c>
      <c r="B4" s="257" t="s">
        <v>478</v>
      </c>
      <c r="C4" s="257" t="s">
        <v>501</v>
      </c>
      <c r="D4" s="294" t="s">
        <v>475</v>
      </c>
    </row>
    <row r="5" spans="1:4" s="247" customFormat="1" ht="105" x14ac:dyDescent="0.25">
      <c r="A5" s="255"/>
      <c r="B5" s="258"/>
      <c r="C5" s="250"/>
      <c r="D5" s="295" t="s">
        <v>476</v>
      </c>
    </row>
    <row r="6" spans="1:4" s="247" customFormat="1" ht="135" x14ac:dyDescent="0.25">
      <c r="A6" s="293">
        <v>2</v>
      </c>
      <c r="B6" s="257" t="s">
        <v>477</v>
      </c>
      <c r="C6" s="257" t="s">
        <v>501</v>
      </c>
      <c r="D6" s="296" t="s">
        <v>483</v>
      </c>
    </row>
    <row r="7" spans="1:4" s="247" customFormat="1" ht="132" x14ac:dyDescent="0.25">
      <c r="A7" s="255"/>
      <c r="B7" s="258"/>
      <c r="C7" s="258"/>
      <c r="D7" s="297" t="s">
        <v>481</v>
      </c>
    </row>
    <row r="8" spans="1:4" s="247" customFormat="1" ht="64.5" customHeight="1" x14ac:dyDescent="0.35">
      <c r="A8" s="255"/>
      <c r="B8" s="258"/>
      <c r="C8" s="258"/>
      <c r="D8" s="297" t="s">
        <v>482</v>
      </c>
    </row>
    <row r="9" spans="1:4" s="247" customFormat="1" ht="117" customHeight="1" thickBot="1" x14ac:dyDescent="0.3">
      <c r="A9" s="268"/>
      <c r="B9" s="269"/>
      <c r="C9" s="269"/>
      <c r="D9" s="298" t="s">
        <v>480</v>
      </c>
    </row>
    <row r="10" spans="1:4" s="247" customFormat="1" ht="45" x14ac:dyDescent="0.25">
      <c r="A10" s="270">
        <v>3</v>
      </c>
      <c r="B10" s="271" t="s">
        <v>487</v>
      </c>
      <c r="C10" s="257" t="s">
        <v>501</v>
      </c>
      <c r="D10" s="294" t="s">
        <v>488</v>
      </c>
    </row>
    <row r="11" spans="1:4" ht="120" x14ac:dyDescent="0.25">
      <c r="A11" s="277"/>
      <c r="B11" s="276"/>
      <c r="C11" s="276"/>
      <c r="D11" s="299" t="s">
        <v>489</v>
      </c>
    </row>
    <row r="12" spans="1:4" s="247" customFormat="1" ht="79.5" customHeight="1" x14ac:dyDescent="0.25">
      <c r="A12" s="275">
        <v>4</v>
      </c>
      <c r="B12" s="274" t="s">
        <v>492</v>
      </c>
      <c r="C12" s="274" t="s">
        <v>491</v>
      </c>
      <c r="D12" s="300" t="s">
        <v>503</v>
      </c>
    </row>
    <row r="13" spans="1:4" s="247" customFormat="1" ht="60.75" thickBot="1" x14ac:dyDescent="0.3">
      <c r="A13" s="273">
        <v>5</v>
      </c>
      <c r="B13" s="278" t="s">
        <v>493</v>
      </c>
      <c r="C13" s="278" t="s">
        <v>494</v>
      </c>
      <c r="D13" s="301" t="s">
        <v>502</v>
      </c>
    </row>
  </sheetData>
  <pageMargins left="0.70866141732283472" right="0.70866141732283472" top="0.74803149606299213" bottom="0.74803149606299213" header="0.31496062992125984" footer="0.31496062992125984"/>
  <pageSetup paperSize="9" scale="70" fitToHeight="0" orientation="landscape" r:id="rId1"/>
  <headerFooter>
    <oddFooter>Page &amp;P</oddFooter>
  </headerFooter>
  <rowBreaks count="1" manualBreakCount="1">
    <brk id="9"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ADD7DB"/>
    <pageSetUpPr fitToPage="1"/>
  </sheetPr>
  <dimension ref="A1:P326"/>
  <sheetViews>
    <sheetView showGridLines="0" view="pageBreakPreview" zoomScaleNormal="100" zoomScaleSheetLayoutView="100" workbookViewId="0"/>
  </sheetViews>
  <sheetFormatPr defaultRowHeight="15" x14ac:dyDescent="0.25"/>
  <cols>
    <col min="2" max="2" width="20.5703125" customWidth="1"/>
    <col min="3" max="3" width="8.140625" customWidth="1"/>
    <col min="4" max="4" width="89.85546875" customWidth="1"/>
    <col min="5" max="5" width="15" customWidth="1"/>
    <col min="6" max="6" width="8.140625" customWidth="1"/>
    <col min="7" max="7" width="84.28515625" customWidth="1"/>
    <col min="8" max="8" width="2.7109375" customWidth="1"/>
  </cols>
  <sheetData>
    <row r="1" spans="1:16" ht="39.950000000000003" customHeight="1" x14ac:dyDescent="0.25">
      <c r="A1" s="153" t="s">
        <v>384</v>
      </c>
    </row>
    <row r="2" spans="1:16" s="10" customFormat="1" ht="20.100000000000001" customHeight="1" x14ac:dyDescent="0.25">
      <c r="A2" s="217" t="s">
        <v>433</v>
      </c>
      <c r="B2" s="6"/>
      <c r="C2" s="4"/>
      <c r="D2" s="4"/>
      <c r="E2" s="4"/>
      <c r="F2" s="4"/>
      <c r="G2" s="4"/>
      <c r="H2" s="4"/>
      <c r="I2" s="4"/>
      <c r="J2" s="4"/>
      <c r="K2" s="4"/>
      <c r="L2" s="4"/>
      <c r="M2" s="4"/>
      <c r="N2" s="4"/>
      <c r="O2" s="4"/>
      <c r="P2" s="4"/>
    </row>
    <row r="3" spans="1:16" s="10" customFormat="1" ht="20.100000000000001" customHeight="1" x14ac:dyDescent="0.25">
      <c r="A3" s="217" t="s">
        <v>434</v>
      </c>
      <c r="B3" s="6"/>
      <c r="C3" s="4"/>
      <c r="D3" s="4"/>
      <c r="E3" s="4"/>
      <c r="F3" s="4"/>
      <c r="G3" s="4"/>
      <c r="H3" s="4"/>
      <c r="I3" s="4"/>
      <c r="J3" s="4"/>
      <c r="K3" s="4"/>
      <c r="L3" s="4"/>
      <c r="M3" s="4"/>
      <c r="N3" s="4"/>
      <c r="O3" s="4"/>
      <c r="P3" s="4"/>
    </row>
    <row r="4" spans="1:16" ht="39.75" customHeight="1" x14ac:dyDescent="0.25">
      <c r="A4" s="153"/>
      <c r="B4" s="205" t="s">
        <v>392</v>
      </c>
      <c r="C4" s="199"/>
      <c r="D4" s="199"/>
      <c r="E4" s="205" t="s">
        <v>393</v>
      </c>
      <c r="F4" s="204"/>
      <c r="G4" s="204"/>
      <c r="H4" s="10"/>
    </row>
    <row r="5" spans="1:16" ht="30" x14ac:dyDescent="0.25">
      <c r="A5" s="10"/>
      <c r="B5" s="198" t="s">
        <v>404</v>
      </c>
      <c r="C5" s="198" t="s">
        <v>405</v>
      </c>
      <c r="D5" s="198" t="s">
        <v>394</v>
      </c>
      <c r="E5" s="198" t="s">
        <v>404</v>
      </c>
      <c r="F5" s="198" t="s">
        <v>405</v>
      </c>
      <c r="G5" s="198" t="s">
        <v>394</v>
      </c>
    </row>
    <row r="6" spans="1:16" x14ac:dyDescent="0.25">
      <c r="B6" s="26" t="s">
        <v>366</v>
      </c>
      <c r="C6" s="180"/>
      <c r="D6" s="20"/>
      <c r="E6" s="206" t="str">
        <f ca="1">MID(CELL("filename",Inputs!$A5),FIND("]",CELL("filename",Inputs!$A5))+1,1024)</f>
        <v>Inputs</v>
      </c>
      <c r="F6" s="174">
        <f>ROW(Inputs!$A5)</f>
        <v>5</v>
      </c>
      <c r="G6" s="207" t="str">
        <f>Inputs!$A5</f>
        <v>Year in modelling period</v>
      </c>
    </row>
    <row r="7" spans="1:16" x14ac:dyDescent="0.25">
      <c r="B7" s="26" t="s">
        <v>366</v>
      </c>
      <c r="C7" s="180"/>
      <c r="D7" s="20"/>
      <c r="E7" s="206" t="str">
        <f ca="1">MID(CELL("filename",Inputs!$A6),FIND("]",CELL("filename",Inputs!$A6))+1,1024)</f>
        <v>Inputs</v>
      </c>
      <c r="F7" s="174">
        <f>ROW(Inputs!$A6)</f>
        <v>6</v>
      </c>
      <c r="G7" s="207" t="str">
        <f>Inputs!$A6</f>
        <v>Year in regulatory period</v>
      </c>
    </row>
    <row r="8" spans="1:16" x14ac:dyDescent="0.25">
      <c r="B8" s="26" t="s">
        <v>1</v>
      </c>
      <c r="C8" s="180">
        <v>13</v>
      </c>
      <c r="D8" s="20" t="s">
        <v>233</v>
      </c>
      <c r="E8" s="206" t="str">
        <f ca="1">MID(CELL("filename",Inputs!$A7),FIND("]",CELL("filename",Inputs!$A7))+1,1024)</f>
        <v>Inputs</v>
      </c>
      <c r="F8" s="174">
        <f>ROW(Inputs!$A7)</f>
        <v>7</v>
      </c>
      <c r="G8" s="207" t="str">
        <f>Inputs!$A7</f>
        <v>Forecast changes in CPI used for revaluations</v>
      </c>
    </row>
    <row r="9" spans="1:16" x14ac:dyDescent="0.25">
      <c r="B9" s="26" t="s">
        <v>1</v>
      </c>
      <c r="C9" s="180">
        <v>15</v>
      </c>
      <c r="D9" s="20" t="s">
        <v>235</v>
      </c>
      <c r="E9" s="206" t="str">
        <f ca="1">MID(CELL("filename",Inputs!$A8),FIND("]",CELL("filename",Inputs!$A8))+1,1024)</f>
        <v>Inputs</v>
      </c>
      <c r="F9" s="174">
        <f>ROW(Inputs!$A8)</f>
        <v>8</v>
      </c>
      <c r="G9" s="207" t="str">
        <f>Inputs!$A8</f>
        <v>Forecast changes in the CPI element of the price path</v>
      </c>
    </row>
    <row r="10" spans="1:16" x14ac:dyDescent="0.25">
      <c r="B10" s="26" t="s">
        <v>1</v>
      </c>
      <c r="C10" s="180">
        <v>12</v>
      </c>
      <c r="D10" s="20" t="s">
        <v>89</v>
      </c>
      <c r="E10" s="206" t="str">
        <f ca="1">MID(CELL("filename",Inputs!$A9),FIND("]",CELL("filename",Inputs!$A9))+1,1024)</f>
        <v>Inputs</v>
      </c>
      <c r="F10" s="174">
        <f>ROW(Inputs!$A9)</f>
        <v>9</v>
      </c>
      <c r="G10" s="207" t="str">
        <f>Inputs!$A9</f>
        <v>Company tax rate</v>
      </c>
    </row>
    <row r="11" spans="1:16" x14ac:dyDescent="0.25">
      <c r="B11" s="26" t="s">
        <v>362</v>
      </c>
      <c r="C11" s="180">
        <v>10</v>
      </c>
      <c r="D11" s="20" t="s">
        <v>60</v>
      </c>
      <c r="E11" s="206" t="str">
        <f ca="1">MID(CELL("filename",Inputs!$A10),FIND("]",CELL("filename",Inputs!$A10))+1,1024)</f>
        <v>Inputs</v>
      </c>
      <c r="F11" s="174">
        <f>ROW(Inputs!$A10)</f>
        <v>10</v>
      </c>
      <c r="G11" s="207" t="str">
        <f>Inputs!$A10</f>
        <v>Days in a year</v>
      </c>
    </row>
    <row r="12" spans="1:16" x14ac:dyDescent="0.25">
      <c r="B12" s="26" t="s">
        <v>362</v>
      </c>
      <c r="C12" s="180">
        <v>19</v>
      </c>
      <c r="D12" s="20" t="s">
        <v>52</v>
      </c>
      <c r="E12" s="206" t="str">
        <f ca="1">MID(CELL("filename",Inputs!$A11),FIND("]",CELL("filename",Inputs!$A11))+1,1024)</f>
        <v>Inputs</v>
      </c>
      <c r="F12" s="174">
        <f>ROW(Inputs!$A11)</f>
        <v>11</v>
      </c>
      <c r="G12" s="207" t="str">
        <f>Inputs!$A11</f>
        <v>Days from mid-year to year-end</v>
      </c>
    </row>
    <row r="13" spans="1:16" x14ac:dyDescent="0.25">
      <c r="B13" s="26" t="s">
        <v>362</v>
      </c>
      <c r="C13" s="180">
        <v>20</v>
      </c>
      <c r="D13" s="20" t="s">
        <v>51</v>
      </c>
      <c r="E13" s="206" t="str">
        <f ca="1">MID(CELL("filename",Inputs!$A12),FIND("]",CELL("filename",Inputs!$A12))+1,1024)</f>
        <v>Inputs</v>
      </c>
      <c r="F13" s="174">
        <f>ROW(Inputs!$A12)</f>
        <v>12</v>
      </c>
      <c r="G13" s="207" t="str">
        <f>Inputs!$A12</f>
        <v>Days from revenue date to year-end</v>
      </c>
    </row>
    <row r="14" spans="1:16" x14ac:dyDescent="0.25">
      <c r="B14" s="26" t="s">
        <v>362</v>
      </c>
      <c r="C14" s="180">
        <v>9</v>
      </c>
      <c r="D14" s="20" t="s">
        <v>61</v>
      </c>
      <c r="E14" s="206" t="str">
        <f ca="1">MID(CELL("filename",Inputs!$A13),FIND("]",CELL("filename",Inputs!$A13))+1,1024)</f>
        <v>Inputs</v>
      </c>
      <c r="F14" s="174">
        <f>ROW(Inputs!$A13)</f>
        <v>13</v>
      </c>
      <c r="G14" s="207" t="str">
        <f>Inputs!$A13</f>
        <v>Last day of year 1 of the DPP period</v>
      </c>
    </row>
    <row r="15" spans="1:16" x14ac:dyDescent="0.25">
      <c r="B15" s="26" t="s">
        <v>1</v>
      </c>
      <c r="C15" s="180">
        <v>4</v>
      </c>
      <c r="D15" s="20" t="s">
        <v>383</v>
      </c>
      <c r="E15" s="206" t="str">
        <f ca="1">MID(CELL("filename",Inputs!$A14),FIND("]",CELL("filename",Inputs!$A14))+1,1024)</f>
        <v>Inputs</v>
      </c>
      <c r="F15" s="174">
        <f>ROW(Inputs!$A14)</f>
        <v>14</v>
      </c>
      <c r="G15" s="207" t="str">
        <f>Inputs!$A14</f>
        <v>Vanilla WACC (75th percentile)</v>
      </c>
    </row>
    <row r="16" spans="1:16" x14ac:dyDescent="0.25">
      <c r="B16" s="26" t="s">
        <v>1</v>
      </c>
      <c r="C16" s="180">
        <v>5</v>
      </c>
      <c r="D16" s="20" t="s">
        <v>375</v>
      </c>
      <c r="E16" s="206" t="str">
        <f ca="1">MID(CELL("filename",Inputs!$A15),FIND("]",CELL("filename",Inputs!$A15))+1,1024)</f>
        <v>Inputs</v>
      </c>
      <c r="F16" s="174">
        <f>ROW(Inputs!$A15)</f>
        <v>15</v>
      </c>
      <c r="G16" s="207" t="str">
        <f>Inputs!$A15</f>
        <v>Cost of debt</v>
      </c>
    </row>
    <row r="17" spans="2:7" x14ac:dyDescent="0.25">
      <c r="B17" s="26" t="s">
        <v>1</v>
      </c>
      <c r="C17" s="180">
        <v>6</v>
      </c>
      <c r="D17" s="20" t="s">
        <v>4</v>
      </c>
      <c r="E17" s="206" t="str">
        <f ca="1">MID(CELL("filename",Inputs!$A16),FIND("]",CELL("filename",Inputs!$A16))+1,1024)</f>
        <v>Inputs</v>
      </c>
      <c r="F17" s="174">
        <f>ROW(Inputs!$A16)</f>
        <v>16</v>
      </c>
      <c r="G17" s="207" t="str">
        <f>Inputs!$A16</f>
        <v>Leverage</v>
      </c>
    </row>
    <row r="18" spans="2:7" x14ac:dyDescent="0.25">
      <c r="B18" s="26" t="s">
        <v>1</v>
      </c>
      <c r="C18" s="180">
        <v>7</v>
      </c>
      <c r="D18" s="20" t="s">
        <v>42</v>
      </c>
      <c r="E18" s="206" t="str">
        <f ca="1">MID(CELL("filename",Inputs!$A17),FIND("]",CELL("filename",Inputs!$A17))+1,1024)</f>
        <v>Inputs</v>
      </c>
      <c r="F18" s="174">
        <f>ROW(Inputs!$A17)</f>
        <v>17</v>
      </c>
      <c r="G18" s="207" t="str">
        <f>Inputs!$A17</f>
        <v>Years of remaining life for newly commissioned assets</v>
      </c>
    </row>
    <row r="19" spans="2:7" x14ac:dyDescent="0.25">
      <c r="B19" s="26" t="s">
        <v>1</v>
      </c>
      <c r="C19" s="180">
        <v>8</v>
      </c>
      <c r="D19" s="20" t="s">
        <v>105</v>
      </c>
      <c r="E19" s="206" t="str">
        <f ca="1">MID(CELL("filename",Inputs!$A18),FIND("]",CELL("filename",Inputs!$A18))+1,1024)</f>
        <v>Inputs</v>
      </c>
      <c r="F19" s="174">
        <f>ROW(Inputs!$A18)</f>
        <v>18</v>
      </c>
      <c r="G19" s="207" t="str">
        <f>Inputs!$A18</f>
        <v>Industry-wide X factor</v>
      </c>
    </row>
    <row r="20" spans="2:7" s="10" customFormat="1" x14ac:dyDescent="0.25">
      <c r="B20" s="26" t="s">
        <v>366</v>
      </c>
      <c r="C20" s="180"/>
      <c r="D20" s="20"/>
      <c r="E20" s="206" t="str">
        <f ca="1">MID(CELL("filename",Inputs!$A19),FIND("]",CELL("filename",Inputs!$A19))+1,1024)</f>
        <v>Inputs</v>
      </c>
      <c r="F20" s="174">
        <f>ROW(Inputs!$A19)</f>
        <v>19</v>
      </c>
      <c r="G20" s="207" t="str">
        <f>Inputs!$A19</f>
        <v>Inputs that are specific to individual suppliers</v>
      </c>
    </row>
    <row r="21" spans="2:7" x14ac:dyDescent="0.25">
      <c r="B21" s="26" t="s">
        <v>1</v>
      </c>
      <c r="C21" s="180">
        <v>19</v>
      </c>
      <c r="D21" s="20" t="s">
        <v>376</v>
      </c>
      <c r="E21" s="206" t="str">
        <f ca="1">MID(CELL("filename",Inputs!$A20),FIND("]",CELL("filename",Inputs!$A20))+1,1024)</f>
        <v>Inputs</v>
      </c>
      <c r="F21" s="174">
        <f>ROW(Inputs!$A20)</f>
        <v>20</v>
      </c>
      <c r="G21" s="207" t="str">
        <f>Inputs!$A20</f>
        <v>Name</v>
      </c>
    </row>
    <row r="22" spans="2:7" x14ac:dyDescent="0.25">
      <c r="B22" s="26" t="s">
        <v>366</v>
      </c>
      <c r="C22" s="180"/>
      <c r="D22" s="20"/>
      <c r="E22" s="206" t="str">
        <f ca="1">MID(CELL("filename",Inputs!$A21),FIND("]",CELL("filename",Inputs!$A21))+1,1024)</f>
        <v>Inputs</v>
      </c>
      <c r="F22" s="174">
        <f>ROW(Inputs!$A21)</f>
        <v>21</v>
      </c>
      <c r="G22" s="207" t="str">
        <f>Inputs!$A21</f>
        <v>Supplier number</v>
      </c>
    </row>
    <row r="23" spans="2:7" s="10" customFormat="1" x14ac:dyDescent="0.25">
      <c r="B23" s="26" t="s">
        <v>366</v>
      </c>
      <c r="C23" s="180"/>
      <c r="D23" s="20"/>
      <c r="E23" s="206" t="str">
        <f ca="1">MID(CELL("filename",Inputs!$A22),FIND("]",CELL("filename",Inputs!$A22))+1,1024)</f>
        <v>Inputs</v>
      </c>
      <c r="F23" s="174">
        <f>ROW(Inputs!$A22)</f>
        <v>22</v>
      </c>
      <c r="G23" s="207" t="str">
        <f>Inputs!$A22</f>
        <v>Initial conditions</v>
      </c>
    </row>
    <row r="24" spans="2:7" x14ac:dyDescent="0.25">
      <c r="B24" s="26" t="s">
        <v>1</v>
      </c>
      <c r="C24" s="180">
        <v>23</v>
      </c>
      <c r="D24" s="20" t="s">
        <v>23</v>
      </c>
      <c r="E24" s="206" t="str">
        <f ca="1">MID(CELL("filename",Inputs!$A23),FIND("]",CELL("filename",Inputs!$A23))+1,1024)</f>
        <v>Inputs</v>
      </c>
      <c r="F24" s="174">
        <f>ROW(Inputs!$A23)</f>
        <v>23</v>
      </c>
      <c r="G24" s="207" t="str">
        <f>Inputs!$A23</f>
        <v>Opening RAB</v>
      </c>
    </row>
    <row r="25" spans="2:7" x14ac:dyDescent="0.25">
      <c r="B25" s="26" t="s">
        <v>1</v>
      </c>
      <c r="C25" s="180">
        <v>24</v>
      </c>
      <c r="D25" s="20" t="s">
        <v>176</v>
      </c>
      <c r="E25" s="206" t="str">
        <f ca="1">MID(CELL("filename",Inputs!$A24),FIND("]",CELL("filename",Inputs!$A24))+1,1024)</f>
        <v>Inputs</v>
      </c>
      <c r="F25" s="174">
        <f>ROW(Inputs!$A24)</f>
        <v>24</v>
      </c>
      <c r="G25" s="207" t="str">
        <f>Inputs!$A24</f>
        <v>Lost assets</v>
      </c>
    </row>
    <row r="26" spans="2:7" x14ac:dyDescent="0.25">
      <c r="B26" s="26" t="s">
        <v>1</v>
      </c>
      <c r="C26" s="180">
        <v>25</v>
      </c>
      <c r="D26" s="20" t="s">
        <v>352</v>
      </c>
      <c r="E26" s="206" t="str">
        <f ca="1">MID(CELL("filename",Inputs!$A25),FIND("]",CELL("filename",Inputs!$A25))+1,1024)</f>
        <v>Inputs</v>
      </c>
      <c r="F26" s="174">
        <f>ROW(Inputs!$A25)</f>
        <v>25</v>
      </c>
      <c r="G26" s="207" t="str">
        <f>Inputs!$A25</f>
        <v>Found assets</v>
      </c>
    </row>
    <row r="27" spans="2:7" x14ac:dyDescent="0.25">
      <c r="B27" s="26" t="s">
        <v>1</v>
      </c>
      <c r="C27" s="180">
        <v>26</v>
      </c>
      <c r="D27" s="20" t="s">
        <v>353</v>
      </c>
      <c r="E27" s="206" t="str">
        <f ca="1">MID(CELL("filename",Inputs!$A26),FIND("]",CELL("filename",Inputs!$A26))+1,1024)</f>
        <v>Inputs</v>
      </c>
      <c r="F27" s="174">
        <f>ROW(Inputs!$A26)</f>
        <v>26</v>
      </c>
      <c r="G27" s="207" t="str">
        <f>Inputs!$A26</f>
        <v>Total depreciation</v>
      </c>
    </row>
    <row r="28" spans="2:7" s="10" customFormat="1" x14ac:dyDescent="0.25">
      <c r="B28" s="26" t="s">
        <v>366</v>
      </c>
      <c r="C28" s="180"/>
      <c r="D28" s="20"/>
      <c r="E28" s="206" t="str">
        <f ca="1">MID(CELL("filename",Inputs!$A27),FIND("]",CELL("filename",Inputs!$A27))+1,1024)</f>
        <v>Inputs</v>
      </c>
      <c r="F28" s="174">
        <f>ROW(Inputs!$A27)</f>
        <v>27</v>
      </c>
      <c r="G28" s="207" t="str">
        <f>Inputs!$A27</f>
        <v>Revaluations</v>
      </c>
    </row>
    <row r="29" spans="2:7" s="10" customFormat="1" x14ac:dyDescent="0.25">
      <c r="B29" s="26" t="s">
        <v>366</v>
      </c>
      <c r="C29" s="180"/>
      <c r="D29" s="20"/>
      <c r="E29" s="206" t="str">
        <f ca="1">MID(CELL("filename",Inputs!$A28),FIND("]",CELL("filename",Inputs!$A28))+1,1024)</f>
        <v>Inputs</v>
      </c>
      <c r="F29" s="174">
        <f>ROW(Inputs!$A28)</f>
        <v>28</v>
      </c>
      <c r="G29" s="207" t="str">
        <f>Inputs!$A28</f>
        <v>Closing RAB</v>
      </c>
    </row>
    <row r="30" spans="2:7" s="10" customFormat="1" x14ac:dyDescent="0.25">
      <c r="B30" s="26" t="s">
        <v>366</v>
      </c>
      <c r="C30" s="180"/>
      <c r="D30" s="20"/>
      <c r="E30" s="206" t="str">
        <f ca="1">MID(CELL("filename",Inputs!$A29),FIND("]",CELL("filename",Inputs!$A29))+1,1024)</f>
        <v>Inputs</v>
      </c>
      <c r="F30" s="174">
        <f>ROW(Inputs!$A29)</f>
        <v>29</v>
      </c>
      <c r="G30" s="207" t="str">
        <f>Inputs!$A29</f>
        <v>Opening RAB excluding revaluations</v>
      </c>
    </row>
    <row r="31" spans="2:7" s="10" customFormat="1" x14ac:dyDescent="0.25">
      <c r="B31" s="26" t="s">
        <v>366</v>
      </c>
      <c r="C31" s="180"/>
      <c r="D31" s="20"/>
      <c r="E31" s="206" t="str">
        <f ca="1">MID(CELL("filename",Inputs!$A30),FIND("]",CELL("filename",Inputs!$A30))+1,1024)</f>
        <v>Inputs</v>
      </c>
      <c r="F31" s="174">
        <f>ROW(Inputs!$A30)</f>
        <v>30</v>
      </c>
      <c r="G31" s="207" t="str">
        <f>Inputs!$A30</f>
        <v>Adjusted depreciation</v>
      </c>
    </row>
    <row r="32" spans="2:7" x14ac:dyDescent="0.25">
      <c r="B32" s="26" t="s">
        <v>1</v>
      </c>
      <c r="C32" s="180">
        <v>29</v>
      </c>
      <c r="D32" s="20" t="s">
        <v>25</v>
      </c>
      <c r="E32" s="206" t="str">
        <f ca="1">MID(CELL("filename",Inputs!$A31),FIND("]",CELL("filename",Inputs!$A31))+1,1024)</f>
        <v>Inputs</v>
      </c>
      <c r="F32" s="174">
        <f>ROW(Inputs!$A31)</f>
        <v>31</v>
      </c>
      <c r="G32" s="207" t="str">
        <f>Inputs!$A31</f>
        <v>Tax depreciation</v>
      </c>
    </row>
    <row r="33" spans="1:8" x14ac:dyDescent="0.25">
      <c r="B33" s="26" t="s">
        <v>1</v>
      </c>
      <c r="C33" s="180">
        <v>30</v>
      </c>
      <c r="D33" s="20" t="s">
        <v>104</v>
      </c>
      <c r="E33" s="206" t="str">
        <f ca="1">MID(CELL("filename",Inputs!$A32),FIND("]",CELL("filename",Inputs!$A32))+1,1024)</f>
        <v>Inputs</v>
      </c>
      <c r="F33" s="174">
        <f>ROW(Inputs!$A32)</f>
        <v>32</v>
      </c>
      <c r="G33" s="207" t="str">
        <f>Inputs!$A32</f>
        <v>Opening regulatory tax asset value</v>
      </c>
    </row>
    <row r="34" spans="1:8" x14ac:dyDescent="0.25">
      <c r="B34" s="26" t="s">
        <v>1</v>
      </c>
      <c r="C34" s="180">
        <v>31</v>
      </c>
      <c r="D34" s="20" t="s">
        <v>355</v>
      </c>
      <c r="E34" s="206" t="e">
        <f ca="1">MID(CELL("filename",Inputs!#REF!),FIND("]",CELL("filename",Inputs!#REF!))+1,1024)</f>
        <v>#REF!</v>
      </c>
      <c r="F34" s="174" t="e">
        <f>ROW(Inputs!#REF!)</f>
        <v>#REF!</v>
      </c>
      <c r="G34" s="207" t="e">
        <f>Inputs!#REF!</f>
        <v>#REF!</v>
      </c>
    </row>
    <row r="35" spans="1:8" x14ac:dyDescent="0.25">
      <c r="B35" s="26" t="s">
        <v>1</v>
      </c>
      <c r="C35" s="180">
        <v>32</v>
      </c>
      <c r="D35" s="20" t="s">
        <v>63</v>
      </c>
      <c r="E35" s="206" t="str">
        <f ca="1">MID(CELL("filename",Inputs!$A34),FIND("]",CELL("filename",Inputs!$A34))+1,1024)</f>
        <v>Inputs</v>
      </c>
      <c r="F35" s="174">
        <f>ROW(Inputs!$A34)</f>
        <v>34</v>
      </c>
      <c r="G35" s="207" t="str">
        <f>Inputs!$A34</f>
        <v>Term credit spread differential allowance</v>
      </c>
    </row>
    <row r="36" spans="1:8" x14ac:dyDescent="0.25">
      <c r="B36" s="26" t="s">
        <v>366</v>
      </c>
      <c r="C36" s="180"/>
      <c r="D36" s="20"/>
      <c r="E36" s="206" t="str">
        <f ca="1">MID(CELL("filename",Inputs!$A35),FIND("]",CELL("filename",Inputs!$A35))+1,1024)</f>
        <v>Inputs</v>
      </c>
      <c r="F36" s="174">
        <f>ROW(Inputs!$A35)</f>
        <v>35</v>
      </c>
      <c r="G36" s="207" t="str">
        <f>Inputs!$A35</f>
        <v>Opening deferred tax balance</v>
      </c>
    </row>
    <row r="37" spans="1:8" x14ac:dyDescent="0.25">
      <c r="A37" s="10"/>
      <c r="B37" s="26" t="s">
        <v>366</v>
      </c>
      <c r="C37" s="180"/>
      <c r="D37" s="20"/>
      <c r="E37" s="206" t="str">
        <f ca="1">MID(CELL("filename",Inputs!$A36),FIND("]",CELL("filename",Inputs!$A36))+1,1024)</f>
        <v>Inputs</v>
      </c>
      <c r="F37" s="174">
        <f>ROW(Inputs!$A36)</f>
        <v>36</v>
      </c>
      <c r="G37" s="207" t="str">
        <f>Inputs!$A36</f>
        <v>Additional allowance in 1 April 2015 PV terms</v>
      </c>
      <c r="H37" s="10"/>
    </row>
    <row r="38" spans="1:8" x14ac:dyDescent="0.25">
      <c r="B38" s="26" t="s">
        <v>1</v>
      </c>
      <c r="C38" s="180">
        <v>38</v>
      </c>
      <c r="D38" s="20" t="s">
        <v>358</v>
      </c>
      <c r="E38" s="206" t="str">
        <f ca="1">MID(CELL("filename",Inputs!$A37),FIND("]",CELL("filename",Inputs!$A37))+1,1024)</f>
        <v>Inputs</v>
      </c>
      <c r="F38" s="174">
        <f>ROW(Inputs!$A37)</f>
        <v>37</v>
      </c>
      <c r="G38" s="207" t="str">
        <f>Inputs!$A37</f>
        <v>Alternative X factor</v>
      </c>
    </row>
    <row r="39" spans="1:8" x14ac:dyDescent="0.25">
      <c r="B39" s="26" t="s">
        <v>1</v>
      </c>
      <c r="C39" s="180">
        <v>34</v>
      </c>
      <c r="D39" s="20" t="s">
        <v>356</v>
      </c>
      <c r="E39" s="206" t="str">
        <f ca="1">MID(CELL("filename",Inputs!$A39),FIND("]",CELL("filename",Inputs!$A39))+1,1024)</f>
        <v>Inputs</v>
      </c>
      <c r="F39" s="174">
        <f>ROW(Inputs!$A39)</f>
        <v>39</v>
      </c>
      <c r="G39" s="207" t="str">
        <f>Inputs!$A39</f>
        <v>Operating expenditure, 2013/14</v>
      </c>
    </row>
    <row r="40" spans="1:8" x14ac:dyDescent="0.25">
      <c r="B40" s="26" t="s">
        <v>366</v>
      </c>
      <c r="C40" s="180"/>
      <c r="D40" s="20"/>
      <c r="E40" s="206" t="str">
        <f ca="1">MID(CELL("filename",Inputs!$A40),FIND("]",CELL("filename",Inputs!$A40))+1,1024)</f>
        <v>Inputs</v>
      </c>
      <c r="F40" s="174">
        <f>ROW(Inputs!$A40)</f>
        <v>40</v>
      </c>
      <c r="G40" s="207" t="str">
        <f>Inputs!$A40</f>
        <v>Operating expenditure, 2014/15</v>
      </c>
    </row>
    <row r="41" spans="1:8" x14ac:dyDescent="0.25">
      <c r="B41" s="26" t="s">
        <v>1</v>
      </c>
      <c r="C41" s="180">
        <v>41</v>
      </c>
      <c r="D41" s="20" t="s">
        <v>447</v>
      </c>
      <c r="E41" s="206" t="str">
        <f ca="1">MID(CELL("filename",Inputs!$A41),FIND("]",CELL("filename",Inputs!$A41))+1,1024)</f>
        <v>Inputs</v>
      </c>
      <c r="F41" s="174">
        <f>ROW(Inputs!$A41)</f>
        <v>41</v>
      </c>
      <c r="G41" s="207" t="str">
        <f>Inputs!$A41</f>
        <v>Operating expenditure, 2015/16</v>
      </c>
    </row>
    <row r="42" spans="1:8" x14ac:dyDescent="0.25">
      <c r="B42" s="26" t="s">
        <v>1</v>
      </c>
      <c r="C42" s="180">
        <v>42</v>
      </c>
      <c r="D42" s="20" t="s">
        <v>448</v>
      </c>
      <c r="E42" s="206" t="str">
        <f ca="1">MID(CELL("filename",Inputs!$A42),FIND("]",CELL("filename",Inputs!$A42))+1,1024)</f>
        <v>Inputs</v>
      </c>
      <c r="F42" s="174">
        <f>ROW(Inputs!$A42)</f>
        <v>42</v>
      </c>
      <c r="G42" s="207" t="str">
        <f>Inputs!$A42</f>
        <v>Operating expenditure, 2016/17</v>
      </c>
    </row>
    <row r="43" spans="1:8" x14ac:dyDescent="0.25">
      <c r="B43" s="26" t="s">
        <v>1</v>
      </c>
      <c r="C43" s="180">
        <v>43</v>
      </c>
      <c r="D43" s="20" t="s">
        <v>449</v>
      </c>
      <c r="E43" s="206" t="str">
        <f ca="1">MID(CELL("filename",Inputs!$A43),FIND("]",CELL("filename",Inputs!$A43))+1,1024)</f>
        <v>Inputs</v>
      </c>
      <c r="F43" s="174">
        <f>ROW(Inputs!$A43)</f>
        <v>43</v>
      </c>
      <c r="G43" s="207" t="str">
        <f>Inputs!$A43</f>
        <v>Operating expenditure, 2017/18</v>
      </c>
    </row>
    <row r="44" spans="1:8" x14ac:dyDescent="0.25">
      <c r="B44" s="26" t="s">
        <v>1</v>
      </c>
      <c r="C44" s="180">
        <v>44</v>
      </c>
      <c r="D44" s="20" t="s">
        <v>450</v>
      </c>
      <c r="E44" s="206" t="str">
        <f ca="1">MID(CELL("filename",Inputs!$A44),FIND("]",CELL("filename",Inputs!$A44))+1,1024)</f>
        <v>Inputs</v>
      </c>
      <c r="F44" s="174">
        <f>ROW(Inputs!$A44)</f>
        <v>44</v>
      </c>
      <c r="G44" s="207" t="str">
        <f>Inputs!$A44</f>
        <v>Operating expenditure, 2018/19</v>
      </c>
    </row>
    <row r="45" spans="1:8" x14ac:dyDescent="0.25">
      <c r="B45" s="26" t="s">
        <v>1</v>
      </c>
      <c r="C45" s="180">
        <v>45</v>
      </c>
      <c r="D45" s="20" t="s">
        <v>451</v>
      </c>
      <c r="E45" s="206" t="str">
        <f ca="1">MID(CELL("filename",Inputs!$A45),FIND("]",CELL("filename",Inputs!$A45))+1,1024)</f>
        <v>Inputs</v>
      </c>
      <c r="F45" s="174">
        <f>ROW(Inputs!$A45)</f>
        <v>45</v>
      </c>
      <c r="G45" s="207" t="str">
        <f>Inputs!$A45</f>
        <v>Operating expenditure, 2019/20</v>
      </c>
    </row>
    <row r="46" spans="1:8" x14ac:dyDescent="0.25">
      <c r="B46" s="26" t="s">
        <v>1</v>
      </c>
      <c r="C46" s="180">
        <v>48</v>
      </c>
      <c r="D46" s="20" t="s">
        <v>370</v>
      </c>
      <c r="E46" s="206" t="str">
        <f ca="1">MID(CELL("filename",Inputs!$A47),FIND("]",CELL("filename",Inputs!$A47))+1,1024)</f>
        <v>Inputs</v>
      </c>
      <c r="F46" s="174">
        <f>ROW(Inputs!$A47)</f>
        <v>47</v>
      </c>
      <c r="G46" s="207" t="str">
        <f>Inputs!$A47</f>
        <v>Constant price revenue growth, 2015/16</v>
      </c>
    </row>
    <row r="47" spans="1:8" x14ac:dyDescent="0.25">
      <c r="B47" s="26" t="s">
        <v>1</v>
      </c>
      <c r="C47" s="180">
        <v>49</v>
      </c>
      <c r="D47" s="20" t="s">
        <v>371</v>
      </c>
      <c r="E47" s="206" t="str">
        <f ca="1">MID(CELL("filename",Inputs!$A48),FIND("]",CELL("filename",Inputs!$A48))+1,1024)</f>
        <v>Inputs</v>
      </c>
      <c r="F47" s="174">
        <f>ROW(Inputs!$A48)</f>
        <v>48</v>
      </c>
      <c r="G47" s="207" t="str">
        <f>Inputs!$A48</f>
        <v>Constant price revenue growth, 2016/17</v>
      </c>
    </row>
    <row r="48" spans="1:8" x14ac:dyDescent="0.25">
      <c r="B48" s="26" t="s">
        <v>1</v>
      </c>
      <c r="C48" s="180">
        <v>50</v>
      </c>
      <c r="D48" s="20" t="s">
        <v>372</v>
      </c>
      <c r="E48" s="206" t="str">
        <f ca="1">MID(CELL("filename",Inputs!$A49),FIND("]",CELL("filename",Inputs!$A49))+1,1024)</f>
        <v>Inputs</v>
      </c>
      <c r="F48" s="174">
        <f>ROW(Inputs!$A49)</f>
        <v>49</v>
      </c>
      <c r="G48" s="207" t="str">
        <f>Inputs!$A49</f>
        <v>Constant price revenue growth, 2017/18</v>
      </c>
    </row>
    <row r="49" spans="2:8" x14ac:dyDescent="0.25">
      <c r="B49" s="26" t="s">
        <v>1</v>
      </c>
      <c r="C49" s="180">
        <v>51</v>
      </c>
      <c r="D49" s="20" t="s">
        <v>373</v>
      </c>
      <c r="E49" s="206" t="str">
        <f ca="1">MID(CELL("filename",Inputs!$A50),FIND("]",CELL("filename",Inputs!$A50))+1,1024)</f>
        <v>Inputs</v>
      </c>
      <c r="F49" s="174">
        <f>ROW(Inputs!$A50)</f>
        <v>50</v>
      </c>
      <c r="G49" s="207" t="str">
        <f>Inputs!$A50</f>
        <v>Constant price revenue growth, 2018/19</v>
      </c>
    </row>
    <row r="50" spans="2:8" x14ac:dyDescent="0.25">
      <c r="B50" s="26" t="s">
        <v>1</v>
      </c>
      <c r="C50" s="180">
        <v>52</v>
      </c>
      <c r="D50" s="20" t="s">
        <v>374</v>
      </c>
      <c r="E50" s="206" t="str">
        <f ca="1">MID(CELL("filename",Inputs!$A51),FIND("]",CELL("filename",Inputs!$A51))+1,1024)</f>
        <v>Inputs</v>
      </c>
      <c r="F50" s="174">
        <f>ROW(Inputs!$A51)</f>
        <v>51</v>
      </c>
      <c r="G50" s="207" t="str">
        <f>Inputs!$A51</f>
        <v>Constant price revenue growth, 2019/20</v>
      </c>
    </row>
    <row r="51" spans="2:8" x14ac:dyDescent="0.25">
      <c r="B51" s="26" t="s">
        <v>1</v>
      </c>
      <c r="C51" s="180">
        <v>33</v>
      </c>
      <c r="D51" s="20" t="s">
        <v>377</v>
      </c>
      <c r="E51" s="206" t="str">
        <f ca="1">MID(CELL("filename",Inputs!$A53),FIND("]",CELL("filename",Inputs!$A53))+1,1024)</f>
        <v>Inputs</v>
      </c>
      <c r="F51" s="174">
        <f>ROW(Inputs!$A53)</f>
        <v>53</v>
      </c>
      <c r="G51" s="207" t="str">
        <f>Inputs!$A53</f>
        <v>Value of commissioned assets, 2013/14</v>
      </c>
    </row>
    <row r="52" spans="2:8" x14ac:dyDescent="0.25">
      <c r="B52" s="26" t="s">
        <v>366</v>
      </c>
      <c r="C52" s="180"/>
      <c r="D52" s="20"/>
      <c r="E52" s="206" t="str">
        <f ca="1">MID(CELL("filename",Inputs!$A54),FIND("]",CELL("filename",Inputs!$A54))+1,1024)</f>
        <v>Inputs</v>
      </c>
      <c r="F52" s="174">
        <f>ROW(Inputs!$A54)</f>
        <v>54</v>
      </c>
      <c r="G52" s="207" t="str">
        <f>Inputs!$A54</f>
        <v>Value of commissioned assets, 2014/15</v>
      </c>
    </row>
    <row r="53" spans="2:8" x14ac:dyDescent="0.25">
      <c r="B53" s="26" t="s">
        <v>1</v>
      </c>
      <c r="C53" s="180">
        <v>56</v>
      </c>
      <c r="D53" s="20" t="s">
        <v>378</v>
      </c>
      <c r="E53" s="206" t="str">
        <f ca="1">MID(CELL("filename",Inputs!$A55),FIND("]",CELL("filename",Inputs!$A55))+1,1024)</f>
        <v>Inputs</v>
      </c>
      <c r="F53" s="174">
        <f>ROW(Inputs!$A55)</f>
        <v>55</v>
      </c>
      <c r="G53" s="207" t="str">
        <f>Inputs!$A55</f>
        <v>Value of commissioned assets, 2015/16</v>
      </c>
    </row>
    <row r="54" spans="2:8" x14ac:dyDescent="0.25">
      <c r="B54" s="26" t="s">
        <v>1</v>
      </c>
      <c r="C54" s="180">
        <v>57</v>
      </c>
      <c r="D54" s="20" t="s">
        <v>379</v>
      </c>
      <c r="E54" s="206" t="str">
        <f ca="1">MID(CELL("filename",Inputs!$A56),FIND("]",CELL("filename",Inputs!$A56))+1,1024)</f>
        <v>Inputs</v>
      </c>
      <c r="F54" s="174">
        <f>ROW(Inputs!$A56)</f>
        <v>56</v>
      </c>
      <c r="G54" s="207" t="str">
        <f>Inputs!$A56</f>
        <v>Value of commissioned assets, 2016/17</v>
      </c>
    </row>
    <row r="55" spans="2:8" x14ac:dyDescent="0.25">
      <c r="B55" s="26" t="s">
        <v>1</v>
      </c>
      <c r="C55" s="180">
        <v>58</v>
      </c>
      <c r="D55" s="20" t="s">
        <v>380</v>
      </c>
      <c r="E55" s="206" t="str">
        <f ca="1">MID(CELL("filename",Inputs!$A57),FIND("]",CELL("filename",Inputs!$A57))+1,1024)</f>
        <v>Inputs</v>
      </c>
      <c r="F55" s="174">
        <f>ROW(Inputs!$A57)</f>
        <v>57</v>
      </c>
      <c r="G55" s="207" t="str">
        <f>Inputs!$A57</f>
        <v>Value of commissioned assets, 2017/18</v>
      </c>
    </row>
    <row r="56" spans="2:8" x14ac:dyDescent="0.25">
      <c r="B56" s="26" t="s">
        <v>1</v>
      </c>
      <c r="C56" s="180">
        <v>59</v>
      </c>
      <c r="D56" s="20" t="s">
        <v>381</v>
      </c>
      <c r="E56" s="206" t="str">
        <f ca="1">MID(CELL("filename",Inputs!$A58),FIND("]",CELL("filename",Inputs!$A58))+1,1024)</f>
        <v>Inputs</v>
      </c>
      <c r="F56" s="174">
        <f>ROW(Inputs!$A58)</f>
        <v>58</v>
      </c>
      <c r="G56" s="207" t="str">
        <f>Inputs!$A58</f>
        <v>Value of commissioned assets, 2018/19</v>
      </c>
    </row>
    <row r="57" spans="2:8" x14ac:dyDescent="0.25">
      <c r="B57" s="26" t="s">
        <v>1</v>
      </c>
      <c r="C57" s="180">
        <v>60</v>
      </c>
      <c r="D57" s="20" t="s">
        <v>382</v>
      </c>
      <c r="E57" s="206" t="str">
        <f ca="1">MID(CELL("filename",Inputs!$A59),FIND("]",CELL("filename",Inputs!$A59))+1,1024)</f>
        <v>Inputs</v>
      </c>
      <c r="F57" s="174">
        <f>ROW(Inputs!$A59)</f>
        <v>59</v>
      </c>
      <c r="G57" s="207" t="str">
        <f>Inputs!$A59</f>
        <v>Value of commissioned assets, 2019/20</v>
      </c>
    </row>
    <row r="58" spans="2:8" x14ac:dyDescent="0.25">
      <c r="B58" s="26" t="s">
        <v>1</v>
      </c>
      <c r="C58" s="180">
        <v>27</v>
      </c>
      <c r="D58" s="20" t="s">
        <v>354</v>
      </c>
      <c r="E58" s="206" t="str">
        <f ca="1">MID(CELL("filename",Inputs!$A61),FIND("]",CELL("filename",Inputs!$A61))+1,1024)</f>
        <v>Inputs</v>
      </c>
      <c r="F58" s="174">
        <f>ROW(Inputs!$A61)</f>
        <v>61</v>
      </c>
      <c r="G58" s="207" t="str">
        <f>Inputs!$A61</f>
        <v>Value of disposed assets, 2013/14</v>
      </c>
    </row>
    <row r="59" spans="2:8" x14ac:dyDescent="0.25">
      <c r="B59" s="26" t="s">
        <v>366</v>
      </c>
      <c r="C59" s="180"/>
      <c r="D59" s="20"/>
      <c r="E59" s="206" t="str">
        <f ca="1">MID(CELL("filename",Inputs!$A62),FIND("]",CELL("filename",Inputs!$A62))+1,1024)</f>
        <v>Inputs</v>
      </c>
      <c r="F59" s="174">
        <f>ROW(Inputs!$A62)</f>
        <v>62</v>
      </c>
      <c r="G59" s="207" t="str">
        <f>Inputs!$A62</f>
        <v>Value of disposed assets, 2014/15</v>
      </c>
    </row>
    <row r="60" spans="2:8" x14ac:dyDescent="0.25">
      <c r="B60" s="26" t="s">
        <v>366</v>
      </c>
      <c r="C60" s="180"/>
      <c r="D60" s="20"/>
      <c r="E60" s="206" t="str">
        <f ca="1">MID(CELL("filename",Inputs!$A63),FIND("]",CELL("filename",Inputs!$A63))+1,1024)</f>
        <v>Inputs</v>
      </c>
      <c r="F60" s="174">
        <f>ROW(Inputs!$A63)</f>
        <v>63</v>
      </c>
      <c r="G60" s="207" t="str">
        <f>Inputs!$A63</f>
        <v>Value of disposed assets, 2015/16</v>
      </c>
    </row>
    <row r="61" spans="2:8" x14ac:dyDescent="0.25">
      <c r="B61" s="26" t="s">
        <v>366</v>
      </c>
      <c r="C61" s="180"/>
      <c r="D61" s="20"/>
      <c r="E61" s="206" t="str">
        <f ca="1">MID(CELL("filename",Inputs!$A64),FIND("]",CELL("filename",Inputs!$A64))+1,1024)</f>
        <v>Inputs</v>
      </c>
      <c r="F61" s="174">
        <f>ROW(Inputs!$A64)</f>
        <v>64</v>
      </c>
      <c r="G61" s="207" t="str">
        <f>Inputs!$A64</f>
        <v>Value of disposed assets, 2016/17</v>
      </c>
      <c r="H61" s="10"/>
    </row>
    <row r="62" spans="2:8" x14ac:dyDescent="0.25">
      <c r="B62" s="26" t="s">
        <v>366</v>
      </c>
      <c r="C62" s="180"/>
      <c r="D62" s="20"/>
      <c r="E62" s="206" t="str">
        <f ca="1">MID(CELL("filename",Inputs!$A65),FIND("]",CELL("filename",Inputs!$A65))+1,1024)</f>
        <v>Inputs</v>
      </c>
      <c r="F62" s="174">
        <f>ROW(Inputs!$A65)</f>
        <v>65</v>
      </c>
      <c r="G62" s="207" t="str">
        <f>Inputs!$A65</f>
        <v>Value of disposed assets, 2017/18</v>
      </c>
      <c r="H62" s="10"/>
    </row>
    <row r="63" spans="2:8" x14ac:dyDescent="0.25">
      <c r="B63" s="26" t="s">
        <v>366</v>
      </c>
      <c r="C63" s="180"/>
      <c r="D63" s="20"/>
      <c r="E63" s="206" t="str">
        <f ca="1">MID(CELL("filename",Inputs!$A66),FIND("]",CELL("filename",Inputs!$A66))+1,1024)</f>
        <v>Inputs</v>
      </c>
      <c r="F63" s="174">
        <f>ROW(Inputs!$A66)</f>
        <v>66</v>
      </c>
      <c r="G63" s="207" t="str">
        <f>Inputs!$A66</f>
        <v>Value of disposed assets, 2018/19</v>
      </c>
      <c r="H63" s="10"/>
    </row>
    <row r="64" spans="2:8" x14ac:dyDescent="0.25">
      <c r="B64" s="26" t="s">
        <v>366</v>
      </c>
      <c r="C64" s="180"/>
      <c r="D64" s="20"/>
      <c r="E64" s="206" t="str">
        <f ca="1">MID(CELL("filename",Inputs!$A67),FIND("]",CELL("filename",Inputs!$A67))+1,1024)</f>
        <v>Inputs</v>
      </c>
      <c r="F64" s="174">
        <f>ROW(Inputs!$A67)</f>
        <v>67</v>
      </c>
      <c r="G64" s="207" t="str">
        <f>Inputs!$A67</f>
        <v>Value of disposed assets, 2019/20</v>
      </c>
      <c r="H64" s="10"/>
    </row>
    <row r="65" spans="1:8" x14ac:dyDescent="0.25">
      <c r="B65" s="26" t="s">
        <v>1</v>
      </c>
      <c r="C65" s="180">
        <v>35</v>
      </c>
      <c r="D65" s="20" t="s">
        <v>357</v>
      </c>
      <c r="E65" s="206" t="str">
        <f ca="1">MID(CELL("filename",Inputs!$A69),FIND("]",CELL("filename",Inputs!$A69))+1,1024)</f>
        <v>Inputs</v>
      </c>
      <c r="F65" s="174">
        <f>ROW(Inputs!$A69)</f>
        <v>69</v>
      </c>
      <c r="G65" s="207" t="str">
        <f>Inputs!$A69</f>
        <v>Other regulated income, 2013/14</v>
      </c>
      <c r="H65" s="10"/>
    </row>
    <row r="66" spans="1:8" x14ac:dyDescent="0.25">
      <c r="B66" s="26" t="s">
        <v>366</v>
      </c>
      <c r="C66" s="180"/>
      <c r="D66" s="20"/>
      <c r="E66" s="206" t="str">
        <f ca="1">MID(CELL("filename",Inputs!$A70),FIND("]",CELL("filename",Inputs!$A70))+1,1024)</f>
        <v>Inputs</v>
      </c>
      <c r="F66" s="174">
        <f>ROW(Inputs!$A70)</f>
        <v>70</v>
      </c>
      <c r="G66" s="207" t="str">
        <f>Inputs!$A70</f>
        <v>Other regulated income, 2014/15</v>
      </c>
      <c r="H66" s="10"/>
    </row>
    <row r="67" spans="1:8" x14ac:dyDescent="0.25">
      <c r="B67" s="26" t="s">
        <v>366</v>
      </c>
      <c r="C67" s="180"/>
      <c r="D67" s="20"/>
      <c r="E67" s="206" t="str">
        <f ca="1">MID(CELL("filename",Inputs!$A71),FIND("]",CELL("filename",Inputs!$A71))+1,1024)</f>
        <v>Inputs</v>
      </c>
      <c r="F67" s="174">
        <f>ROW(Inputs!$A71)</f>
        <v>71</v>
      </c>
      <c r="G67" s="207" t="str">
        <f>Inputs!$A71</f>
        <v>Other regulated income, 2015/16</v>
      </c>
      <c r="H67" s="10"/>
    </row>
    <row r="68" spans="1:8" x14ac:dyDescent="0.25">
      <c r="B68" s="26" t="s">
        <v>366</v>
      </c>
      <c r="C68" s="180"/>
      <c r="D68" s="20"/>
      <c r="E68" s="206" t="str">
        <f ca="1">MID(CELL("filename",Inputs!$A72),FIND("]",CELL("filename",Inputs!$A72))+1,1024)</f>
        <v>Inputs</v>
      </c>
      <c r="F68" s="174">
        <f>ROW(Inputs!$A72)</f>
        <v>72</v>
      </c>
      <c r="G68" s="207" t="str">
        <f>Inputs!$A72</f>
        <v>Other regulated income, 2016/17</v>
      </c>
      <c r="H68" s="10"/>
    </row>
    <row r="69" spans="1:8" x14ac:dyDescent="0.25">
      <c r="B69" s="26" t="s">
        <v>366</v>
      </c>
      <c r="C69" s="180"/>
      <c r="D69" s="20"/>
      <c r="E69" s="206" t="str">
        <f ca="1">MID(CELL("filename",Inputs!$A73),FIND("]",CELL("filename",Inputs!$A73))+1,1024)</f>
        <v>Inputs</v>
      </c>
      <c r="F69" s="174">
        <f>ROW(Inputs!$A73)</f>
        <v>73</v>
      </c>
      <c r="G69" s="207" t="str">
        <f>Inputs!$A73</f>
        <v>Other regulated income, 2017/18</v>
      </c>
      <c r="H69" s="10"/>
    </row>
    <row r="70" spans="1:8" x14ac:dyDescent="0.25">
      <c r="B70" s="26" t="s">
        <v>366</v>
      </c>
      <c r="C70" s="180"/>
      <c r="D70" s="20"/>
      <c r="E70" s="206" t="str">
        <f ca="1">MID(CELL("filename",Inputs!$A74),FIND("]",CELL("filename",Inputs!$A74))+1,1024)</f>
        <v>Inputs</v>
      </c>
      <c r="F70" s="174">
        <f>ROW(Inputs!$A74)</f>
        <v>74</v>
      </c>
      <c r="G70" s="207" t="str">
        <f>Inputs!$A74</f>
        <v>Other regulated income, 2018/19</v>
      </c>
      <c r="H70" s="10"/>
    </row>
    <row r="71" spans="1:8" x14ac:dyDescent="0.25">
      <c r="B71" s="26" t="s">
        <v>366</v>
      </c>
      <c r="C71" s="180"/>
      <c r="D71" s="20"/>
      <c r="E71" s="206" t="str">
        <f ca="1">MID(CELL("filename",Inputs!$A75),FIND("]",CELL("filename",Inputs!$A75))+1,1024)</f>
        <v>Inputs</v>
      </c>
      <c r="F71" s="174">
        <f>ROW(Inputs!$A75)</f>
        <v>75</v>
      </c>
      <c r="G71" s="207" t="str">
        <f>Inputs!$A75</f>
        <v>Other regulated income, 2019/20</v>
      </c>
      <c r="H71" s="10"/>
    </row>
    <row r="72" spans="1:8" x14ac:dyDescent="0.25">
      <c r="A72" s="10"/>
      <c r="B72" s="26" t="s">
        <v>362</v>
      </c>
      <c r="C72" s="180">
        <v>11</v>
      </c>
      <c r="D72" s="20" t="s">
        <v>59</v>
      </c>
      <c r="E72" s="206" t="str">
        <f ca="1">MID(CELL("filename",TIMING!$A12),FIND("]",CELL("filename",TIMING!$A12))+1,1024)</f>
        <v>TIMING</v>
      </c>
      <c r="F72" s="174">
        <f>ROW(TIMING!$A12)</f>
        <v>12</v>
      </c>
      <c r="G72" s="207" t="str">
        <f>TIMING!$A12</f>
        <v>Mid-year date</v>
      </c>
      <c r="H72" s="10"/>
    </row>
    <row r="73" spans="1:8" x14ac:dyDescent="0.25">
      <c r="A73" s="10"/>
      <c r="B73" s="26" t="s">
        <v>362</v>
      </c>
      <c r="C73" s="180">
        <v>12</v>
      </c>
      <c r="D73" s="20" t="s">
        <v>58</v>
      </c>
      <c r="E73" s="206" t="str">
        <f ca="1">MID(CELL("filename",TIMING!$A13),FIND("]",CELL("filename",TIMING!$A13))+1,1024)</f>
        <v>TIMING</v>
      </c>
      <c r="F73" s="174">
        <f>ROW(TIMING!$A13)</f>
        <v>13</v>
      </c>
      <c r="G73" s="207" t="str">
        <f>TIMING!$A13</f>
        <v>Revenue date</v>
      </c>
      <c r="H73" s="10"/>
    </row>
    <row r="74" spans="1:8" x14ac:dyDescent="0.25">
      <c r="B74" s="26" t="s">
        <v>362</v>
      </c>
      <c r="C74" s="180">
        <v>13</v>
      </c>
      <c r="D74" s="20" t="s">
        <v>446</v>
      </c>
      <c r="E74" s="206" t="str">
        <f ca="1">MID(CELL("filename",TIMING!$A14),FIND("]",CELL("filename",TIMING!$A14))+1,1024)</f>
        <v>TIMING</v>
      </c>
      <c r="F74" s="174">
        <f>ROW(TIMING!$A14)</f>
        <v>14</v>
      </c>
      <c r="G74" s="207" t="str">
        <f>TIMING!$A14</f>
        <v>Operating expenditure date</v>
      </c>
    </row>
    <row r="75" spans="1:8" x14ac:dyDescent="0.25">
      <c r="B75" s="26" t="s">
        <v>362</v>
      </c>
      <c r="C75" s="180">
        <v>14</v>
      </c>
      <c r="D75" s="20" t="s">
        <v>57</v>
      </c>
      <c r="E75" s="206" t="str">
        <f ca="1">MID(CELL("filename",TIMING!$A15),FIND("]",CELL("filename",TIMING!$A15))+1,1024)</f>
        <v>TIMING</v>
      </c>
      <c r="F75" s="174">
        <f>ROW(TIMING!$A15)</f>
        <v>15</v>
      </c>
      <c r="G75" s="207" t="str">
        <f>TIMING!$A15</f>
        <v>Tax date</v>
      </c>
    </row>
    <row r="76" spans="1:8" x14ac:dyDescent="0.25">
      <c r="B76" s="26" t="s">
        <v>362</v>
      </c>
      <c r="C76" s="180">
        <v>15</v>
      </c>
      <c r="D76" s="20" t="s">
        <v>56</v>
      </c>
      <c r="E76" s="206" t="str">
        <f ca="1">MID(CELL("filename",TIMING!$A16),FIND("]",CELL("filename",TIMING!$A16))+1,1024)</f>
        <v>TIMING</v>
      </c>
      <c r="F76" s="174">
        <f>ROW(TIMING!$A16)</f>
        <v>16</v>
      </c>
      <c r="G76" s="207" t="str">
        <f>TIMING!$A16</f>
        <v>Asset commissioning date</v>
      </c>
    </row>
    <row r="77" spans="1:8" x14ac:dyDescent="0.25">
      <c r="B77" s="26" t="s">
        <v>362</v>
      </c>
      <c r="C77" s="180">
        <v>16</v>
      </c>
      <c r="D77" s="20" t="s">
        <v>55</v>
      </c>
      <c r="E77" s="206" t="str">
        <f ca="1">MID(CELL("filename",TIMING!$A17),FIND("]",CELL("filename",TIMING!$A17))+1,1024)</f>
        <v>TIMING</v>
      </c>
      <c r="F77" s="174">
        <f>ROW(TIMING!$A17)</f>
        <v>17</v>
      </c>
      <c r="G77" s="207" t="str">
        <f>TIMING!$A17</f>
        <v>Interest date</v>
      </c>
    </row>
    <row r="78" spans="1:8" x14ac:dyDescent="0.25">
      <c r="B78" s="26" t="s">
        <v>362</v>
      </c>
      <c r="C78" s="180">
        <v>17</v>
      </c>
      <c r="D78" s="20" t="s">
        <v>54</v>
      </c>
      <c r="E78" s="206" t="str">
        <f ca="1">MID(CELL("filename",TIMING!$A18),FIND("]",CELL("filename",TIMING!$A18))+1,1024)</f>
        <v>TIMING</v>
      </c>
      <c r="F78" s="174">
        <f>ROW(TIMING!$A18)</f>
        <v>18</v>
      </c>
      <c r="G78" s="207" t="str">
        <f>TIMING!$A18</f>
        <v>Asset disposal date</v>
      </c>
    </row>
    <row r="79" spans="1:8" x14ac:dyDescent="0.25">
      <c r="B79" s="26" t="s">
        <v>362</v>
      </c>
      <c r="C79" s="180">
        <v>22</v>
      </c>
      <c r="D79" s="20" t="s">
        <v>79</v>
      </c>
      <c r="E79" s="206" t="str">
        <f ca="1">MID(CELL("filename",TIMING!$A19),FIND("]",CELL("filename",TIMING!$A19))+1,1024)</f>
        <v>TIMING</v>
      </c>
      <c r="F79" s="174">
        <f>ROW(TIMING!$A19)</f>
        <v>19</v>
      </c>
      <c r="G79" s="207" t="str">
        <f>TIMING!$A19</f>
        <v>TF for mid-year cash flows</v>
      </c>
    </row>
    <row r="80" spans="1:8" x14ac:dyDescent="0.25">
      <c r="B80" s="26" t="s">
        <v>362</v>
      </c>
      <c r="C80" s="180">
        <v>23</v>
      </c>
      <c r="D80" s="20" t="s">
        <v>454</v>
      </c>
      <c r="E80" s="206" t="str">
        <f ca="1">MID(CELL("filename",TIMING!$A23),FIND("]",CELL("filename",TIMING!$A23))+1,1024)</f>
        <v>TIMING</v>
      </c>
      <c r="F80" s="174">
        <f>ROW(TIMING!$A23)</f>
        <v>23</v>
      </c>
      <c r="G80" s="207" t="str">
        <f>TIMING!$A23</f>
        <v>TFopex</v>
      </c>
    </row>
    <row r="81" spans="1:8" x14ac:dyDescent="0.25">
      <c r="B81" s="26" t="s">
        <v>362</v>
      </c>
      <c r="C81" s="180">
        <v>24</v>
      </c>
      <c r="D81" s="20" t="s">
        <v>385</v>
      </c>
      <c r="E81" s="206" t="str">
        <f ca="1">MID(CELL("filename",TIMING!$A24),FIND("]",CELL("filename",TIMING!$A24))+1,1024)</f>
        <v>TIMING</v>
      </c>
      <c r="F81" s="174">
        <f>ROW(TIMING!$A24)</f>
        <v>24</v>
      </c>
      <c r="G81" s="207" t="str">
        <f>TIMING!$A24</f>
        <v>TFtax</v>
      </c>
    </row>
    <row r="82" spans="1:8" x14ac:dyDescent="0.25">
      <c r="A82" s="10"/>
      <c r="B82" s="26" t="s">
        <v>362</v>
      </c>
      <c r="C82" s="180">
        <v>25</v>
      </c>
      <c r="D82" s="20" t="s">
        <v>386</v>
      </c>
      <c r="E82" s="206" t="str">
        <f ca="1">MID(CELL("filename",TIMING!$A25),FIND("]",CELL("filename",TIMING!$A25))+1,1024)</f>
        <v>TIMING</v>
      </c>
      <c r="F82" s="174">
        <f>ROW(TIMING!$A25)</f>
        <v>25</v>
      </c>
      <c r="G82" s="207" t="str">
        <f>TIMING!$A25</f>
        <v>TFVCA</v>
      </c>
      <c r="H82" s="10"/>
    </row>
    <row r="83" spans="1:8" x14ac:dyDescent="0.25">
      <c r="B83" s="26" t="s">
        <v>362</v>
      </c>
      <c r="C83" s="180">
        <v>26</v>
      </c>
      <c r="D83" s="20" t="s">
        <v>389</v>
      </c>
      <c r="E83" s="206" t="str">
        <f ca="1">MID(CELL("filename",TIMING!$A26),FIND("]",CELL("filename",TIMING!$A26))+1,1024)</f>
        <v>TIMING</v>
      </c>
      <c r="F83" s="174">
        <f>ROW(TIMING!$A26)</f>
        <v>26</v>
      </c>
      <c r="G83" s="207" t="str">
        <f>TIMING!$A26</f>
        <v>TFori</v>
      </c>
    </row>
    <row r="84" spans="1:8" x14ac:dyDescent="0.25">
      <c r="B84" s="26" t="s">
        <v>362</v>
      </c>
      <c r="C84" s="180">
        <v>27</v>
      </c>
      <c r="D84" s="20" t="s">
        <v>387</v>
      </c>
      <c r="E84" s="206" t="str">
        <f ca="1">MID(CELL("filename",TIMING!$A27),FIND("]",CELL("filename",TIMING!$A27))+1,1024)</f>
        <v>TIMING</v>
      </c>
      <c r="F84" s="174">
        <f>ROW(TIMING!$A27)</f>
        <v>27</v>
      </c>
      <c r="G84" s="207" t="str">
        <f>TIMING!$A27</f>
        <v>TFrev</v>
      </c>
    </row>
    <row r="85" spans="1:8" x14ac:dyDescent="0.25">
      <c r="B85" s="26" t="s">
        <v>362</v>
      </c>
      <c r="C85" s="180">
        <v>32</v>
      </c>
      <c r="D85" s="20" t="s">
        <v>69</v>
      </c>
      <c r="E85" s="206" t="str">
        <f ca="1">MID(CELL("filename",TIMING!$A32),FIND("]",CELL("filename",TIMING!$A32))+1,1024)</f>
        <v>TIMING</v>
      </c>
      <c r="F85" s="174">
        <f>ROW(TIMING!$A32)</f>
        <v>32</v>
      </c>
      <c r="G85" s="207" t="str">
        <f>TIMING!$A32</f>
        <v>Dates of receipt of revenues</v>
      </c>
    </row>
    <row r="86" spans="1:8" x14ac:dyDescent="0.25">
      <c r="B86" s="26" t="s">
        <v>362</v>
      </c>
      <c r="C86" s="180">
        <v>33</v>
      </c>
      <c r="D86" s="20" t="s">
        <v>65</v>
      </c>
      <c r="E86" s="206" t="str">
        <f ca="1">MID(CELL("filename",TIMING!$A33),FIND("]",CELL("filename",TIMING!$A33))+1,1024)</f>
        <v>TIMING</v>
      </c>
      <c r="F86" s="174">
        <f>ROW(TIMING!$A33)</f>
        <v>33</v>
      </c>
      <c r="G86" s="207" t="str">
        <f>TIMING!$A33</f>
        <v>Indexed amount of revenue</v>
      </c>
    </row>
    <row r="87" spans="1:8" x14ac:dyDescent="0.25">
      <c r="B87" s="26" t="s">
        <v>362</v>
      </c>
      <c r="C87" s="180">
        <v>37</v>
      </c>
      <c r="D87" s="20" t="s">
        <v>69</v>
      </c>
      <c r="E87" s="206" t="str">
        <f ca="1">MID(CELL("filename",TIMING!$A36),FIND("]",CELL("filename",TIMING!$A36))+1,1024)</f>
        <v>TIMING</v>
      </c>
      <c r="F87" s="174">
        <f>ROW(TIMING!$A36)</f>
        <v>36</v>
      </c>
      <c r="G87" s="207" t="str">
        <f>TIMING!$A36</f>
        <v>Dates of receipt of revenues</v>
      </c>
    </row>
    <row r="88" spans="1:8" x14ac:dyDescent="0.25">
      <c r="B88" s="26" t="s">
        <v>362</v>
      </c>
      <c r="C88" s="180">
        <v>38</v>
      </c>
      <c r="D88" s="20" t="s">
        <v>65</v>
      </c>
      <c r="E88" s="206" t="str">
        <f ca="1">MID(CELL("filename",TIMING!$A37),FIND("]",CELL("filename",TIMING!$A37))+1,1024)</f>
        <v>TIMING</v>
      </c>
      <c r="F88" s="174">
        <f>ROW(TIMING!$A37)</f>
        <v>37</v>
      </c>
      <c r="G88" s="207" t="str">
        <f>TIMING!$A37</f>
        <v>Indexed amount of revenue</v>
      </c>
    </row>
    <row r="89" spans="1:8" x14ac:dyDescent="0.25">
      <c r="B89" s="26" t="s">
        <v>362</v>
      </c>
      <c r="C89" s="180">
        <v>34</v>
      </c>
      <c r="D89" s="20" t="s">
        <v>77</v>
      </c>
      <c r="E89" s="206" t="str">
        <f ca="1">MID(CELL("filename",TIMING!$A40),FIND("]",CELL("filename",TIMING!$A40))+1,1024)</f>
        <v>TIMING</v>
      </c>
      <c r="F89" s="174">
        <f>ROW(TIMING!$A40)</f>
        <v>40</v>
      </c>
      <c r="G89" s="207" t="str">
        <f>TIMING!$A40</f>
        <v>PV as at 31 Mar 16 of the series of unit amounts</v>
      </c>
    </row>
    <row r="90" spans="1:8" x14ac:dyDescent="0.25">
      <c r="B90" s="26" t="s">
        <v>362</v>
      </c>
      <c r="C90" s="180">
        <v>39</v>
      </c>
      <c r="D90" s="20" t="s">
        <v>68</v>
      </c>
      <c r="E90" s="206" t="str">
        <f ca="1">MID(CELL("filename",TIMING!$A41),FIND("]",CELL("filename",TIMING!$A41))+1,1024)</f>
        <v>TIMING</v>
      </c>
      <c r="F90" s="174">
        <f>ROW(TIMING!$A41)</f>
        <v>41</v>
      </c>
      <c r="G90" s="207" t="str">
        <f>TIMING!$A41</f>
        <v>PV of the equivalent single amount</v>
      </c>
    </row>
    <row r="91" spans="1:8" x14ac:dyDescent="0.25">
      <c r="B91" s="26" t="s">
        <v>362</v>
      </c>
      <c r="C91" s="180">
        <v>40</v>
      </c>
      <c r="D91" s="20" t="s">
        <v>388</v>
      </c>
      <c r="E91" s="206" t="str">
        <f ca="1">MID(CELL("filename",TIMING!$A42),FIND("]",CELL("filename",TIMING!$A42))+1,1024)</f>
        <v>TIMING</v>
      </c>
      <c r="F91" s="174">
        <f>ROW(TIMING!$A42)</f>
        <v>42</v>
      </c>
      <c r="G91" s="207" t="str">
        <f>TIMING!$A42</f>
        <v>Difference in PV for a date of 4 Nov</v>
      </c>
    </row>
    <row r="92" spans="1:8" x14ac:dyDescent="0.25">
      <c r="B92" s="26" t="s">
        <v>366</v>
      </c>
      <c r="C92" s="180"/>
      <c r="D92" s="20"/>
      <c r="E92" s="206" t="str">
        <f ca="1">MID(CELL("filename",TIMING!$A43),FIND("]",CELL("filename",TIMING!$A43))+1,1024)</f>
        <v>TIMING</v>
      </c>
      <c r="F92" s="174">
        <f>ROW(TIMING!$A43)</f>
        <v>43</v>
      </c>
      <c r="G92" s="207" t="str">
        <f>TIMING!$A43</f>
        <v>Percentage difference</v>
      </c>
    </row>
    <row r="93" spans="1:8" x14ac:dyDescent="0.25">
      <c r="B93" s="26" t="s">
        <v>361</v>
      </c>
      <c r="C93" s="180">
        <v>54</v>
      </c>
      <c r="D93" s="20" t="s">
        <v>28</v>
      </c>
      <c r="E93" s="206" t="str">
        <f ca="1">MID(CELL("filename",RAB!$A17),FIND("]",CELL("filename",RAB!$A17))+1,1024)</f>
        <v>RAB</v>
      </c>
      <c r="F93" s="174">
        <f>ROW(RAB!$A17)</f>
        <v>17</v>
      </c>
      <c r="G93" s="207" t="str">
        <f>RAB!$A17</f>
        <v>Remaining asset life of existing assets</v>
      </c>
    </row>
    <row r="94" spans="1:8" x14ac:dyDescent="0.25">
      <c r="B94" s="26" t="s">
        <v>361</v>
      </c>
      <c r="C94" s="180">
        <v>59</v>
      </c>
      <c r="D94" s="20" t="s">
        <v>73</v>
      </c>
      <c r="E94" s="206" t="str">
        <f ca="1">MID(CELL("filename",RAB!$A18),FIND("]",CELL("filename",RAB!$A18))+1,1024)</f>
        <v>RAB</v>
      </c>
      <c r="F94" s="174">
        <f>ROW(RAB!$A18)</f>
        <v>18</v>
      </c>
      <c r="G94" s="207" t="str">
        <f>RAB!$A18</f>
        <v>Opening RAB value of existing assets</v>
      </c>
    </row>
    <row r="95" spans="1:8" x14ac:dyDescent="0.25">
      <c r="B95" s="26" t="s">
        <v>361</v>
      </c>
      <c r="C95" s="180">
        <v>60</v>
      </c>
      <c r="D95" s="20" t="s">
        <v>30</v>
      </c>
      <c r="E95" s="206" t="str">
        <f ca="1">MID(CELL("filename",RAB!$A19),FIND("]",CELL("filename",RAB!$A19))+1,1024)</f>
        <v>RAB</v>
      </c>
      <c r="F95" s="174">
        <f>ROW(RAB!$A19)</f>
        <v>19</v>
      </c>
      <c r="G95" s="207" t="str">
        <f>RAB!$A19</f>
        <v>Disposed assets</v>
      </c>
    </row>
    <row r="96" spans="1:8" x14ac:dyDescent="0.25">
      <c r="B96" s="26" t="s">
        <v>361</v>
      </c>
      <c r="C96" s="180">
        <v>61</v>
      </c>
      <c r="D96" s="20" t="s">
        <v>177</v>
      </c>
      <c r="E96" s="206" t="s">
        <v>366</v>
      </c>
      <c r="F96" s="174"/>
      <c r="G96" s="207"/>
    </row>
    <row r="97" spans="2:7" x14ac:dyDescent="0.25">
      <c r="B97" s="26" t="s">
        <v>361</v>
      </c>
      <c r="C97" s="180">
        <v>62</v>
      </c>
      <c r="D97" s="20" t="s">
        <v>178</v>
      </c>
      <c r="E97" s="206" t="s">
        <v>366</v>
      </c>
      <c r="F97" s="174"/>
      <c r="G97" s="207"/>
    </row>
    <row r="98" spans="2:7" x14ac:dyDescent="0.25">
      <c r="B98" s="26" t="s">
        <v>361</v>
      </c>
      <c r="C98" s="180">
        <v>63</v>
      </c>
      <c r="D98" s="20" t="s">
        <v>31</v>
      </c>
      <c r="E98" s="206" t="str">
        <f ca="1">MID(CELL("filename",RAB!$A20),FIND("]",CELL("filename",RAB!$A20))+1,1024)</f>
        <v>RAB</v>
      </c>
      <c r="F98" s="174">
        <f>ROW(RAB!$A20)</f>
        <v>20</v>
      </c>
      <c r="G98" s="207" t="str">
        <f>RAB!$A20</f>
        <v>Revaluation of existing assets</v>
      </c>
    </row>
    <row r="99" spans="2:7" x14ac:dyDescent="0.25">
      <c r="B99" s="26" t="s">
        <v>361</v>
      </c>
      <c r="C99" s="180">
        <v>64</v>
      </c>
      <c r="D99" s="20" t="s">
        <v>32</v>
      </c>
      <c r="E99" s="206" t="str">
        <f ca="1">MID(CELL("filename",RAB!$A21),FIND("]",CELL("filename",RAB!$A21))+1,1024)</f>
        <v>RAB</v>
      </c>
      <c r="F99" s="174">
        <f>ROW(RAB!$A21)</f>
        <v>21</v>
      </c>
      <c r="G99" s="207" t="str">
        <f>RAB!$A21</f>
        <v>Depreciation of existing assets</v>
      </c>
    </row>
    <row r="100" spans="2:7" x14ac:dyDescent="0.25">
      <c r="B100" s="26" t="s">
        <v>361</v>
      </c>
      <c r="C100" s="180">
        <v>65</v>
      </c>
      <c r="D100" s="20" t="s">
        <v>33</v>
      </c>
      <c r="E100" s="206" t="str">
        <f ca="1">MID(CELL("filename",RAB!$A22),FIND("]",CELL("filename",RAB!$A22))+1,1024)</f>
        <v>RAB</v>
      </c>
      <c r="F100" s="174">
        <f>ROW(RAB!$A22)</f>
        <v>22</v>
      </c>
      <c r="G100" s="207" t="str">
        <f>RAB!$A22</f>
        <v>Closing RAB value of existing assets</v>
      </c>
    </row>
    <row r="101" spans="2:7" x14ac:dyDescent="0.25">
      <c r="B101" s="26" t="s">
        <v>361</v>
      </c>
      <c r="C101" s="180">
        <v>68</v>
      </c>
      <c r="D101" s="20" t="s">
        <v>44</v>
      </c>
      <c r="E101" s="206" t="str">
        <f ca="1">MID(CELL("filename",RAB!$A26),FIND("]",CELL("filename",RAB!$A26))+1,1024)</f>
        <v>RAB</v>
      </c>
      <c r="F101" s="174">
        <f>ROW(RAB!$A26)</f>
        <v>26</v>
      </c>
      <c r="G101" s="207" t="str">
        <f>RAB!$A26</f>
        <v>Year in modelling period</v>
      </c>
    </row>
    <row r="102" spans="2:7" x14ac:dyDescent="0.25">
      <c r="B102" s="26" t="s">
        <v>361</v>
      </c>
      <c r="C102" s="180">
        <v>41</v>
      </c>
      <c r="D102" s="20" t="s">
        <v>82</v>
      </c>
      <c r="E102" s="206" t="str">
        <f ca="1">MID(CELL("filename",RAB!$A27),FIND("]",CELL("filename",RAB!$A27))+1,1024)</f>
        <v>RAB</v>
      </c>
      <c r="F102" s="174">
        <f>ROW(RAB!$A27)</f>
        <v>27</v>
      </c>
      <c r="G102" s="207" t="str">
        <f>RAB!$A27</f>
        <v>Revaluation rate</v>
      </c>
    </row>
    <row r="103" spans="2:7" x14ac:dyDescent="0.25">
      <c r="B103" s="26" t="s">
        <v>361</v>
      </c>
      <c r="C103" s="180">
        <v>69</v>
      </c>
      <c r="D103" s="20" t="s">
        <v>29</v>
      </c>
      <c r="E103" s="206" t="str">
        <f ca="1">MID(CELL("filename",RAB!$A28),FIND("]",CELL("filename",RAB!$A28))+1,1024)</f>
        <v>RAB</v>
      </c>
      <c r="F103" s="174">
        <f>ROW(RAB!$A28)</f>
        <v>28</v>
      </c>
      <c r="G103" s="207" t="str">
        <f>RAB!$A28</f>
        <v>Commissioned assets</v>
      </c>
    </row>
    <row r="104" spans="2:7" x14ac:dyDescent="0.25">
      <c r="B104" s="26" t="s">
        <v>361</v>
      </c>
      <c r="C104" s="180">
        <v>70</v>
      </c>
      <c r="D104" s="20" t="s">
        <v>149</v>
      </c>
      <c r="E104" s="206" t="s">
        <v>366</v>
      </c>
      <c r="F104" s="174"/>
      <c r="G104" s="207"/>
    </row>
    <row r="105" spans="2:7" x14ac:dyDescent="0.25">
      <c r="B105" s="26" t="s">
        <v>361</v>
      </c>
      <c r="C105" s="180">
        <v>76</v>
      </c>
      <c r="D105" s="20" t="s">
        <v>131</v>
      </c>
      <c r="E105" s="206" t="s">
        <v>366</v>
      </c>
      <c r="F105" s="174"/>
      <c r="G105" s="207"/>
    </row>
    <row r="106" spans="2:7" x14ac:dyDescent="0.25">
      <c r="B106" s="26" t="s">
        <v>361</v>
      </c>
      <c r="C106" s="180">
        <v>82</v>
      </c>
      <c r="D106" s="20" t="s">
        <v>155</v>
      </c>
      <c r="E106" s="206" t="s">
        <v>366</v>
      </c>
      <c r="F106" s="174"/>
      <c r="G106" s="207"/>
    </row>
    <row r="107" spans="2:7" x14ac:dyDescent="0.25">
      <c r="B107" s="26" t="s">
        <v>361</v>
      </c>
      <c r="C107" s="180">
        <v>88</v>
      </c>
      <c r="D107" s="20" t="s">
        <v>161</v>
      </c>
      <c r="E107" s="206" t="s">
        <v>366</v>
      </c>
      <c r="F107" s="174"/>
      <c r="G107" s="207"/>
    </row>
    <row r="108" spans="2:7" x14ac:dyDescent="0.25">
      <c r="B108" s="26" t="s">
        <v>361</v>
      </c>
      <c r="C108" s="180">
        <v>94</v>
      </c>
      <c r="D108" s="20" t="s">
        <v>167</v>
      </c>
      <c r="E108" s="206" t="s">
        <v>366</v>
      </c>
      <c r="F108" s="174"/>
      <c r="G108" s="207"/>
    </row>
    <row r="109" spans="2:7" x14ac:dyDescent="0.25">
      <c r="B109" s="26" t="s">
        <v>366</v>
      </c>
      <c r="C109" s="180"/>
      <c r="D109" s="20"/>
      <c r="E109" s="206" t="str">
        <f ca="1">MID(CELL("filename",RAB!$A29),FIND("]",CELL("filename",RAB!$A29))+1,1024)</f>
        <v>RAB</v>
      </c>
      <c r="F109" s="174">
        <f>ROW(RAB!$A29)</f>
        <v>29</v>
      </c>
      <c r="G109" s="207" t="str">
        <f>RAB!$A29</f>
        <v xml:space="preserve"> Assets commissioned in 2014/15:</v>
      </c>
    </row>
    <row r="110" spans="2:7" x14ac:dyDescent="0.25">
      <c r="B110" s="26" t="s">
        <v>366</v>
      </c>
      <c r="C110" s="180"/>
      <c r="D110" s="20"/>
      <c r="E110" s="206" t="str">
        <f ca="1">MID(CELL("filename",RAB!$A30),FIND("]",CELL("filename",RAB!$A30))+1,1024)</f>
        <v>RAB</v>
      </c>
      <c r="F110" s="174">
        <f>ROW(RAB!$A30)</f>
        <v>30</v>
      </c>
      <c r="G110" s="207" t="str">
        <f>RAB!$A30</f>
        <v>Year asset is added during modelling period</v>
      </c>
    </row>
    <row r="111" spans="2:7" x14ac:dyDescent="0.25">
      <c r="B111" s="26" t="s">
        <v>366</v>
      </c>
      <c r="C111" s="180"/>
      <c r="D111" s="20"/>
      <c r="E111" s="206" t="str">
        <f ca="1">MID(CELL("filename",RAB!$A31),FIND("]",CELL("filename",RAB!$A31))+1,1024)</f>
        <v>RAB</v>
      </c>
      <c r="F111" s="174">
        <f>ROW(RAB!$A31)</f>
        <v>31</v>
      </c>
      <c r="G111" s="207" t="str">
        <f>RAB!$A31</f>
        <v>Opening RAB</v>
      </c>
    </row>
    <row r="112" spans="2:7" x14ac:dyDescent="0.25">
      <c r="B112" s="26" t="s">
        <v>366</v>
      </c>
      <c r="C112" s="180"/>
      <c r="D112" s="20"/>
      <c r="E112" s="206" t="str">
        <f ca="1">MID(CELL("filename",RAB!$A32),FIND("]",CELL("filename",RAB!$A32))+1,1024)</f>
        <v>RAB</v>
      </c>
      <c r="F112" s="174">
        <f>ROW(RAB!$A32)</f>
        <v>32</v>
      </c>
      <c r="G112" s="207" t="str">
        <f>RAB!$A32</f>
        <v>Years of remaining life</v>
      </c>
    </row>
    <row r="113" spans="2:7" x14ac:dyDescent="0.25">
      <c r="B113" s="26" t="s">
        <v>366</v>
      </c>
      <c r="C113" s="180"/>
      <c r="D113" s="20"/>
      <c r="E113" s="206" t="str">
        <f ca="1">MID(CELL("filename",RAB!$A33),FIND("]",CELL("filename",RAB!$A33))+1,1024)</f>
        <v>RAB</v>
      </c>
      <c r="F113" s="174">
        <f>ROW(RAB!$A33)</f>
        <v>33</v>
      </c>
      <c r="G113" s="207" t="str">
        <f>RAB!$A33</f>
        <v>Revaluation of assets</v>
      </c>
    </row>
    <row r="114" spans="2:7" x14ac:dyDescent="0.25">
      <c r="B114" s="26" t="s">
        <v>366</v>
      </c>
      <c r="C114" s="180"/>
      <c r="D114" s="20"/>
      <c r="E114" s="206" t="str">
        <f ca="1">MID(CELL("filename",RAB!$A34),FIND("]",CELL("filename",RAB!$A34))+1,1024)</f>
        <v>RAB</v>
      </c>
      <c r="F114" s="174">
        <f>ROW(RAB!$A34)</f>
        <v>34</v>
      </c>
      <c r="G114" s="207" t="str">
        <f>RAB!$A34</f>
        <v>Depreciation of assets</v>
      </c>
    </row>
    <row r="115" spans="2:7" x14ac:dyDescent="0.25">
      <c r="B115" s="26" t="s">
        <v>366</v>
      </c>
      <c r="C115" s="180"/>
      <c r="D115" s="20"/>
      <c r="E115" s="206" t="str">
        <f ca="1">MID(CELL("filename",RAB!$A35),FIND("]",CELL("filename",RAB!$A35))+1,1024)</f>
        <v>RAB</v>
      </c>
      <c r="F115" s="174">
        <f>ROW(RAB!$A35)</f>
        <v>35</v>
      </c>
      <c r="G115" s="207" t="str">
        <f>RAB!$A35</f>
        <v>Closing RAB</v>
      </c>
    </row>
    <row r="116" spans="2:7" x14ac:dyDescent="0.25">
      <c r="B116" s="26" t="s">
        <v>366</v>
      </c>
      <c r="C116" s="180"/>
      <c r="D116" s="20"/>
      <c r="E116" s="206" t="str">
        <f ca="1">MID(CELL("filename",RAB!$A36),FIND("]",CELL("filename",RAB!$A36))+1,1024)</f>
        <v>RAB</v>
      </c>
      <c r="F116" s="174">
        <f>ROW(RAB!$A36)</f>
        <v>36</v>
      </c>
      <c r="G116" s="207" t="str">
        <f>RAB!$A36</f>
        <v xml:space="preserve"> Assets commissioned in 2015/16:</v>
      </c>
    </row>
    <row r="117" spans="2:7" x14ac:dyDescent="0.25">
      <c r="B117" s="26" t="s">
        <v>366</v>
      </c>
      <c r="C117" s="180"/>
      <c r="D117" s="20"/>
      <c r="E117" s="206" t="str">
        <f ca="1">MID(CELL("filename",RAB!$A37),FIND("]",CELL("filename",RAB!$A37))+1,1024)</f>
        <v>RAB</v>
      </c>
      <c r="F117" s="174">
        <f>ROW(RAB!$A37)</f>
        <v>37</v>
      </c>
      <c r="G117" s="207" t="str">
        <f>RAB!$A37</f>
        <v>Year asset is added during modelling period</v>
      </c>
    </row>
    <row r="118" spans="2:7" x14ac:dyDescent="0.25">
      <c r="B118" s="26" t="s">
        <v>361</v>
      </c>
      <c r="C118" s="180">
        <v>71</v>
      </c>
      <c r="D118" s="20" t="s">
        <v>150</v>
      </c>
      <c r="E118" s="206" t="str">
        <f ca="1">MID(CELL("filename",RAB!$A38),FIND("]",CELL("filename",RAB!$A38))+1,1024)</f>
        <v>RAB</v>
      </c>
      <c r="F118" s="174">
        <f>ROW(RAB!$A38)</f>
        <v>38</v>
      </c>
      <c r="G118" s="207" t="str">
        <f>RAB!$A38</f>
        <v>Opening RAB</v>
      </c>
    </row>
    <row r="119" spans="2:7" x14ac:dyDescent="0.25">
      <c r="B119" s="26" t="s">
        <v>361</v>
      </c>
      <c r="C119" s="180">
        <v>77</v>
      </c>
      <c r="D119" s="20" t="s">
        <v>132</v>
      </c>
      <c r="E119" s="206" t="str">
        <f ca="1">MID(CELL("filename",RAB!$A39),FIND("]",CELL("filename",RAB!$A39))+1,1024)</f>
        <v>RAB</v>
      </c>
      <c r="F119" s="174">
        <f>ROW(RAB!$A39)</f>
        <v>39</v>
      </c>
      <c r="G119" s="207" t="str">
        <f>RAB!$A39</f>
        <v>Years of remaining life</v>
      </c>
    </row>
    <row r="120" spans="2:7" x14ac:dyDescent="0.25">
      <c r="B120" s="26" t="s">
        <v>361</v>
      </c>
      <c r="C120" s="180">
        <v>83</v>
      </c>
      <c r="D120" s="20" t="s">
        <v>156</v>
      </c>
      <c r="E120" s="206" t="str">
        <f ca="1">MID(CELL("filename",RAB!$A40),FIND("]",CELL("filename",RAB!$A40))+1,1024)</f>
        <v>RAB</v>
      </c>
      <c r="F120" s="174">
        <f>ROW(RAB!$A40)</f>
        <v>40</v>
      </c>
      <c r="G120" s="207" t="str">
        <f>RAB!$A40</f>
        <v>Revaluation of assets</v>
      </c>
    </row>
    <row r="121" spans="2:7" x14ac:dyDescent="0.25">
      <c r="B121" s="26" t="s">
        <v>361</v>
      </c>
      <c r="C121" s="180">
        <v>89</v>
      </c>
      <c r="D121" s="20" t="s">
        <v>162</v>
      </c>
      <c r="E121" s="206" t="str">
        <f ca="1">MID(CELL("filename",RAB!$A41),FIND("]",CELL("filename",RAB!$A41))+1,1024)</f>
        <v>RAB</v>
      </c>
      <c r="F121" s="174">
        <f>ROW(RAB!$A41)</f>
        <v>41</v>
      </c>
      <c r="G121" s="207" t="str">
        <f>RAB!$A41</f>
        <v>Depreciation of assets</v>
      </c>
    </row>
    <row r="122" spans="2:7" x14ac:dyDescent="0.25">
      <c r="B122" s="26" t="s">
        <v>361</v>
      </c>
      <c r="C122" s="180">
        <v>95</v>
      </c>
      <c r="D122" s="20" t="s">
        <v>168</v>
      </c>
      <c r="E122" s="206" t="str">
        <f ca="1">MID(CELL("filename",RAB!$A42),FIND("]",CELL("filename",RAB!$A42))+1,1024)</f>
        <v>RAB</v>
      </c>
      <c r="F122" s="174">
        <f>ROW(RAB!$A42)</f>
        <v>42</v>
      </c>
      <c r="G122" s="207" t="str">
        <f>RAB!$A42</f>
        <v>Closing RAB</v>
      </c>
    </row>
    <row r="123" spans="2:7" s="10" customFormat="1" x14ac:dyDescent="0.25">
      <c r="B123" s="26" t="s">
        <v>366</v>
      </c>
      <c r="C123" s="180"/>
      <c r="D123" s="20"/>
      <c r="E123" s="206" t="str">
        <f ca="1">MID(CELL("filename",RAB!$A43),FIND("]",CELL("filename",RAB!$A43))+1,1024)</f>
        <v>RAB</v>
      </c>
      <c r="F123" s="174">
        <f>ROW(RAB!$A43)</f>
        <v>43</v>
      </c>
      <c r="G123" s="207" t="str">
        <f>RAB!$A43</f>
        <v xml:space="preserve"> Assets commissioned in 2016/17:</v>
      </c>
    </row>
    <row r="124" spans="2:7" x14ac:dyDescent="0.25">
      <c r="B124" s="26" t="s">
        <v>366</v>
      </c>
      <c r="C124" s="180"/>
      <c r="D124" s="20"/>
      <c r="E124" s="206" t="str">
        <f ca="1">MID(CELL("filename",RAB!$A44),FIND("]",CELL("filename",RAB!$A44))+1,1024)</f>
        <v>RAB</v>
      </c>
      <c r="F124" s="174">
        <f>ROW(RAB!$A44)</f>
        <v>44</v>
      </c>
      <c r="G124" s="207" t="str">
        <f>RAB!$A44</f>
        <v>Year asset is added during modelling period</v>
      </c>
    </row>
    <row r="125" spans="2:7" x14ac:dyDescent="0.25">
      <c r="B125" s="26" t="s">
        <v>361</v>
      </c>
      <c r="C125" s="180">
        <v>72</v>
      </c>
      <c r="D125" s="20" t="s">
        <v>151</v>
      </c>
      <c r="E125" s="206" t="str">
        <f ca="1">MID(CELL("filename",RAB!$A45),FIND("]",CELL("filename",RAB!$A45))+1,1024)</f>
        <v>RAB</v>
      </c>
      <c r="F125" s="174">
        <f>ROW(RAB!$A45)</f>
        <v>45</v>
      </c>
      <c r="G125" s="207" t="str">
        <f>RAB!$A45</f>
        <v>Opening RAB</v>
      </c>
    </row>
    <row r="126" spans="2:7" x14ac:dyDescent="0.25">
      <c r="B126" s="26" t="s">
        <v>361</v>
      </c>
      <c r="C126" s="180">
        <v>78</v>
      </c>
      <c r="D126" s="20" t="s">
        <v>133</v>
      </c>
      <c r="E126" s="206" t="str">
        <f ca="1">MID(CELL("filename",RAB!$A46),FIND("]",CELL("filename",RAB!$A46))+1,1024)</f>
        <v>RAB</v>
      </c>
      <c r="F126" s="174">
        <f>ROW(RAB!$A46)</f>
        <v>46</v>
      </c>
      <c r="G126" s="207" t="str">
        <f>RAB!$A46</f>
        <v>Years of remaining life</v>
      </c>
    </row>
    <row r="127" spans="2:7" x14ac:dyDescent="0.25">
      <c r="B127" s="26" t="s">
        <v>361</v>
      </c>
      <c r="C127" s="180">
        <v>84</v>
      </c>
      <c r="D127" s="20" t="s">
        <v>157</v>
      </c>
      <c r="E127" s="206" t="str">
        <f ca="1">MID(CELL("filename",RAB!$A47),FIND("]",CELL("filename",RAB!$A47))+1,1024)</f>
        <v>RAB</v>
      </c>
      <c r="F127" s="174">
        <f>ROW(RAB!$A47)</f>
        <v>47</v>
      </c>
      <c r="G127" s="207" t="str">
        <f>RAB!$A47</f>
        <v>Revaluation of assets</v>
      </c>
    </row>
    <row r="128" spans="2:7" x14ac:dyDescent="0.25">
      <c r="B128" s="26" t="s">
        <v>361</v>
      </c>
      <c r="C128" s="180">
        <v>90</v>
      </c>
      <c r="D128" s="20" t="s">
        <v>163</v>
      </c>
      <c r="E128" s="206" t="str">
        <f ca="1">MID(CELL("filename",RAB!$A48),FIND("]",CELL("filename",RAB!$A48))+1,1024)</f>
        <v>RAB</v>
      </c>
      <c r="F128" s="174">
        <f>ROW(RAB!$A48)</f>
        <v>48</v>
      </c>
      <c r="G128" s="207" t="str">
        <f>RAB!$A48</f>
        <v>Depreciation of assets</v>
      </c>
    </row>
    <row r="129" spans="2:7" x14ac:dyDescent="0.25">
      <c r="B129" s="26" t="s">
        <v>361</v>
      </c>
      <c r="C129" s="180">
        <v>96</v>
      </c>
      <c r="D129" s="20" t="s">
        <v>169</v>
      </c>
      <c r="E129" s="206" t="str">
        <f ca="1">MID(CELL("filename",RAB!$A49),FIND("]",CELL("filename",RAB!$A49))+1,1024)</f>
        <v>RAB</v>
      </c>
      <c r="F129" s="174">
        <f>ROW(RAB!$A49)</f>
        <v>49</v>
      </c>
      <c r="G129" s="207" t="str">
        <f>RAB!$A49</f>
        <v>Closing RAB</v>
      </c>
    </row>
    <row r="130" spans="2:7" s="10" customFormat="1" x14ac:dyDescent="0.25">
      <c r="B130" s="26" t="s">
        <v>366</v>
      </c>
      <c r="C130" s="180"/>
      <c r="D130" s="20"/>
      <c r="E130" s="206" t="str">
        <f ca="1">MID(CELL("filename",RAB!$A50),FIND("]",CELL("filename",RAB!$A50))+1,1024)</f>
        <v>RAB</v>
      </c>
      <c r="F130" s="174">
        <f>ROW(RAB!$A50)</f>
        <v>50</v>
      </c>
      <c r="G130" s="207" t="str">
        <f>RAB!$A50</f>
        <v xml:space="preserve"> Assets commissioned in 2017/18:</v>
      </c>
    </row>
    <row r="131" spans="2:7" x14ac:dyDescent="0.25">
      <c r="B131" s="26" t="s">
        <v>366</v>
      </c>
      <c r="C131" s="180"/>
      <c r="D131" s="20"/>
      <c r="E131" s="206" t="str">
        <f ca="1">MID(CELL("filename",RAB!$A51),FIND("]",CELL("filename",RAB!$A51))+1,1024)</f>
        <v>RAB</v>
      </c>
      <c r="F131" s="174">
        <f>ROW(RAB!$A51)</f>
        <v>51</v>
      </c>
      <c r="G131" s="207" t="str">
        <f>RAB!$A51</f>
        <v>Year asset is added during modelling period</v>
      </c>
    </row>
    <row r="132" spans="2:7" x14ac:dyDescent="0.25">
      <c r="B132" s="26" t="s">
        <v>361</v>
      </c>
      <c r="C132" s="180">
        <v>73</v>
      </c>
      <c r="D132" s="20" t="s">
        <v>152</v>
      </c>
      <c r="E132" s="206" t="str">
        <f ca="1">MID(CELL("filename",RAB!$A52),FIND("]",CELL("filename",RAB!$A52))+1,1024)</f>
        <v>RAB</v>
      </c>
      <c r="F132" s="174">
        <f>ROW(RAB!$A52)</f>
        <v>52</v>
      </c>
      <c r="G132" s="207" t="str">
        <f>RAB!$A52</f>
        <v>Opening RAB</v>
      </c>
    </row>
    <row r="133" spans="2:7" x14ac:dyDescent="0.25">
      <c r="B133" s="26" t="s">
        <v>361</v>
      </c>
      <c r="C133" s="180">
        <v>79</v>
      </c>
      <c r="D133" s="20" t="s">
        <v>134</v>
      </c>
      <c r="E133" s="206" t="str">
        <f ca="1">MID(CELL("filename",RAB!$A53),FIND("]",CELL("filename",RAB!$A53))+1,1024)</f>
        <v>RAB</v>
      </c>
      <c r="F133" s="174">
        <f>ROW(RAB!$A53)</f>
        <v>53</v>
      </c>
      <c r="G133" s="207" t="str">
        <f>RAB!$A53</f>
        <v>Years of remaining life</v>
      </c>
    </row>
    <row r="134" spans="2:7" x14ac:dyDescent="0.25">
      <c r="B134" s="26" t="s">
        <v>361</v>
      </c>
      <c r="C134" s="180">
        <v>85</v>
      </c>
      <c r="D134" s="20" t="s">
        <v>158</v>
      </c>
      <c r="E134" s="206" t="str">
        <f ca="1">MID(CELL("filename",RAB!$A54),FIND("]",CELL("filename",RAB!$A54))+1,1024)</f>
        <v>RAB</v>
      </c>
      <c r="F134" s="174">
        <f>ROW(RAB!$A54)</f>
        <v>54</v>
      </c>
      <c r="G134" s="207" t="str">
        <f>RAB!$A54</f>
        <v>Revaluation of assets</v>
      </c>
    </row>
    <row r="135" spans="2:7" x14ac:dyDescent="0.25">
      <c r="B135" s="26" t="s">
        <v>361</v>
      </c>
      <c r="C135" s="180">
        <v>91</v>
      </c>
      <c r="D135" s="20" t="s">
        <v>164</v>
      </c>
      <c r="E135" s="206" t="str">
        <f ca="1">MID(CELL("filename",RAB!$A55),FIND("]",CELL("filename",RAB!$A55))+1,1024)</f>
        <v>RAB</v>
      </c>
      <c r="F135" s="174">
        <f>ROW(RAB!$A55)</f>
        <v>55</v>
      </c>
      <c r="G135" s="207" t="str">
        <f>RAB!$A55</f>
        <v>Depreciation of assets</v>
      </c>
    </row>
    <row r="136" spans="2:7" x14ac:dyDescent="0.25">
      <c r="B136" s="26" t="s">
        <v>361</v>
      </c>
      <c r="C136" s="180">
        <v>97</v>
      </c>
      <c r="D136" s="20" t="s">
        <v>170</v>
      </c>
      <c r="E136" s="206" t="str">
        <f ca="1">MID(CELL("filename",RAB!$A56),FIND("]",CELL("filename",RAB!$A56))+1,1024)</f>
        <v>RAB</v>
      </c>
      <c r="F136" s="174">
        <f>ROW(RAB!$A56)</f>
        <v>56</v>
      </c>
      <c r="G136" s="207" t="str">
        <f>RAB!$A56</f>
        <v>Closing RAB</v>
      </c>
    </row>
    <row r="137" spans="2:7" s="10" customFormat="1" x14ac:dyDescent="0.25">
      <c r="B137" s="26"/>
      <c r="C137" s="180"/>
      <c r="D137" s="20"/>
      <c r="E137" s="206" t="str">
        <f ca="1">MID(CELL("filename",RAB!$A57),FIND("]",CELL("filename",RAB!$A57))+1,1024)</f>
        <v>RAB</v>
      </c>
      <c r="F137" s="174">
        <f>ROW(RAB!$A57)</f>
        <v>57</v>
      </c>
      <c r="G137" s="207" t="str">
        <f>RAB!$A57</f>
        <v xml:space="preserve"> Assets commissioned in 2018/19:</v>
      </c>
    </row>
    <row r="138" spans="2:7" x14ac:dyDescent="0.25">
      <c r="B138" s="26" t="s">
        <v>366</v>
      </c>
      <c r="C138" s="180"/>
      <c r="D138" s="20"/>
      <c r="E138" s="206" t="str">
        <f ca="1">MID(CELL("filename",RAB!$A58),FIND("]",CELL("filename",RAB!$A58))+1,1024)</f>
        <v>RAB</v>
      </c>
      <c r="F138" s="174">
        <f>ROW(RAB!$A58)</f>
        <v>58</v>
      </c>
      <c r="G138" s="207" t="str">
        <f>RAB!$A58</f>
        <v>Year asset is added during modelling period</v>
      </c>
    </row>
    <row r="139" spans="2:7" x14ac:dyDescent="0.25">
      <c r="B139" s="26" t="s">
        <v>361</v>
      </c>
      <c r="C139" s="180">
        <v>74</v>
      </c>
      <c r="D139" s="20" t="s">
        <v>153</v>
      </c>
      <c r="E139" s="206" t="str">
        <f ca="1">MID(CELL("filename",RAB!$A59),FIND("]",CELL("filename",RAB!$A59))+1,1024)</f>
        <v>RAB</v>
      </c>
      <c r="F139" s="174">
        <f>ROW(RAB!$A59)</f>
        <v>59</v>
      </c>
      <c r="G139" s="207" t="str">
        <f>RAB!$A59</f>
        <v>Opening RAB</v>
      </c>
    </row>
    <row r="140" spans="2:7" x14ac:dyDescent="0.25">
      <c r="B140" s="26" t="s">
        <v>361</v>
      </c>
      <c r="C140" s="180">
        <v>80</v>
      </c>
      <c r="D140" s="20" t="s">
        <v>135</v>
      </c>
      <c r="E140" s="206" t="str">
        <f ca="1">MID(CELL("filename",RAB!$A60),FIND("]",CELL("filename",RAB!$A60))+1,1024)</f>
        <v>RAB</v>
      </c>
      <c r="F140" s="174">
        <f>ROW(RAB!$A60)</f>
        <v>60</v>
      </c>
      <c r="G140" s="207" t="str">
        <f>RAB!$A60</f>
        <v>Years of remaining life</v>
      </c>
    </row>
    <row r="141" spans="2:7" x14ac:dyDescent="0.25">
      <c r="B141" s="26" t="s">
        <v>361</v>
      </c>
      <c r="C141" s="180">
        <v>86</v>
      </c>
      <c r="D141" s="20" t="s">
        <v>159</v>
      </c>
      <c r="E141" s="206" t="str">
        <f ca="1">MID(CELL("filename",RAB!$A61),FIND("]",CELL("filename",RAB!$A61))+1,1024)</f>
        <v>RAB</v>
      </c>
      <c r="F141" s="174">
        <f>ROW(RAB!$A61)</f>
        <v>61</v>
      </c>
      <c r="G141" s="207" t="str">
        <f>RAB!$A61</f>
        <v>Revaluation of assets</v>
      </c>
    </row>
    <row r="142" spans="2:7" x14ac:dyDescent="0.25">
      <c r="B142" s="26" t="s">
        <v>361</v>
      </c>
      <c r="C142" s="180">
        <v>92</v>
      </c>
      <c r="D142" s="20" t="s">
        <v>165</v>
      </c>
      <c r="E142" s="206" t="str">
        <f ca="1">MID(CELL("filename",RAB!$A62),FIND("]",CELL("filename",RAB!$A62))+1,1024)</f>
        <v>RAB</v>
      </c>
      <c r="F142" s="174">
        <f>ROW(RAB!$A62)</f>
        <v>62</v>
      </c>
      <c r="G142" s="207" t="str">
        <f>RAB!$A62</f>
        <v>Depreciation of assets</v>
      </c>
    </row>
    <row r="143" spans="2:7" x14ac:dyDescent="0.25">
      <c r="B143" s="26" t="s">
        <v>361</v>
      </c>
      <c r="C143" s="180">
        <v>98</v>
      </c>
      <c r="D143" s="20" t="s">
        <v>171</v>
      </c>
      <c r="E143" s="206" t="str">
        <f ca="1">MID(CELL("filename",RAB!$A63),FIND("]",CELL("filename",RAB!$A63))+1,1024)</f>
        <v>RAB</v>
      </c>
      <c r="F143" s="174">
        <f>ROW(RAB!$A63)</f>
        <v>63</v>
      </c>
      <c r="G143" s="207" t="str">
        <f>RAB!$A63</f>
        <v>Closing RAB</v>
      </c>
    </row>
    <row r="144" spans="2:7" s="10" customFormat="1" x14ac:dyDescent="0.25">
      <c r="B144" s="26"/>
      <c r="C144" s="180"/>
      <c r="D144" s="20"/>
      <c r="E144" s="206" t="str">
        <f ca="1">MID(CELL("filename",RAB!$A64),FIND("]",CELL("filename",RAB!$A64))+1,1024)</f>
        <v>RAB</v>
      </c>
      <c r="F144" s="174">
        <f>ROW(RAB!$A64)</f>
        <v>64</v>
      </c>
      <c r="G144" s="207" t="str">
        <f>RAB!$A64</f>
        <v xml:space="preserve"> Assets commissioned in 2019/20:</v>
      </c>
    </row>
    <row r="145" spans="2:7" x14ac:dyDescent="0.25">
      <c r="B145" s="26" t="s">
        <v>366</v>
      </c>
      <c r="C145" s="180"/>
      <c r="D145" s="20"/>
      <c r="E145" s="206" t="str">
        <f ca="1">MID(CELL("filename",RAB!$A65),FIND("]",CELL("filename",RAB!$A65))+1,1024)</f>
        <v>RAB</v>
      </c>
      <c r="F145" s="174">
        <f>ROW(RAB!$A65)</f>
        <v>65</v>
      </c>
      <c r="G145" s="207" t="str">
        <f>RAB!$A65</f>
        <v>Year asset is added during modelling period</v>
      </c>
    </row>
    <row r="146" spans="2:7" x14ac:dyDescent="0.25">
      <c r="B146" s="26" t="s">
        <v>361</v>
      </c>
      <c r="C146" s="180">
        <v>75</v>
      </c>
      <c r="D146" s="20" t="s">
        <v>154</v>
      </c>
      <c r="E146" s="206" t="str">
        <f ca="1">MID(CELL("filename",RAB!$A66),FIND("]",CELL("filename",RAB!$A66))+1,1024)</f>
        <v>RAB</v>
      </c>
      <c r="F146" s="174">
        <f>ROW(RAB!$A66)</f>
        <v>66</v>
      </c>
      <c r="G146" s="207" t="str">
        <f>RAB!$A66</f>
        <v>Opening RAB</v>
      </c>
    </row>
    <row r="147" spans="2:7" x14ac:dyDescent="0.25">
      <c r="B147" s="26" t="s">
        <v>361</v>
      </c>
      <c r="C147" s="180">
        <v>81</v>
      </c>
      <c r="D147" s="20" t="s">
        <v>136</v>
      </c>
      <c r="E147" s="206" t="str">
        <f ca="1">MID(CELL("filename",RAB!$A67),FIND("]",CELL("filename",RAB!$A67))+1,1024)</f>
        <v>RAB</v>
      </c>
      <c r="F147" s="174">
        <f>ROW(RAB!$A67)</f>
        <v>67</v>
      </c>
      <c r="G147" s="207" t="str">
        <f>RAB!$A67</f>
        <v>Years of remaining life</v>
      </c>
    </row>
    <row r="148" spans="2:7" x14ac:dyDescent="0.25">
      <c r="B148" s="26" t="s">
        <v>361</v>
      </c>
      <c r="C148" s="180">
        <v>87</v>
      </c>
      <c r="D148" s="20" t="s">
        <v>160</v>
      </c>
      <c r="E148" s="206" t="str">
        <f ca="1">MID(CELL("filename",RAB!$A68),FIND("]",CELL("filename",RAB!$A68))+1,1024)</f>
        <v>RAB</v>
      </c>
      <c r="F148" s="174">
        <f>ROW(RAB!$A68)</f>
        <v>68</v>
      </c>
      <c r="G148" s="207" t="str">
        <f>RAB!$A68</f>
        <v>Revaluation of assets</v>
      </c>
    </row>
    <row r="149" spans="2:7" x14ac:dyDescent="0.25">
      <c r="B149" s="26" t="s">
        <v>361</v>
      </c>
      <c r="C149" s="180">
        <v>93</v>
      </c>
      <c r="D149" s="20" t="s">
        <v>166</v>
      </c>
      <c r="E149" s="206" t="str">
        <f ca="1">MID(CELL("filename",RAB!$A69),FIND("]",CELL("filename",RAB!$A69))+1,1024)</f>
        <v>RAB</v>
      </c>
      <c r="F149" s="174">
        <f>ROW(RAB!$A69)</f>
        <v>69</v>
      </c>
      <c r="G149" s="207" t="str">
        <f>RAB!$A69</f>
        <v>Depreciation of assets</v>
      </c>
    </row>
    <row r="150" spans="2:7" x14ac:dyDescent="0.25">
      <c r="B150" s="26" t="s">
        <v>361</v>
      </c>
      <c r="C150" s="180">
        <v>99</v>
      </c>
      <c r="D150" s="20" t="s">
        <v>172</v>
      </c>
      <c r="E150" s="206" t="str">
        <f ca="1">MID(CELL("filename",RAB!$A70),FIND("]",CELL("filename",RAB!$A70))+1,1024)</f>
        <v>RAB</v>
      </c>
      <c r="F150" s="174">
        <f>ROW(RAB!$A70)</f>
        <v>70</v>
      </c>
      <c r="G150" s="207" t="str">
        <f>RAB!$A70</f>
        <v>Closing RAB</v>
      </c>
    </row>
    <row r="151" spans="2:7" x14ac:dyDescent="0.25">
      <c r="B151" s="26" t="s">
        <v>361</v>
      </c>
      <c r="C151" s="180">
        <v>100</v>
      </c>
      <c r="D151" s="20" t="s">
        <v>90</v>
      </c>
      <c r="E151" s="206" t="str">
        <f ca="1">MID(CELL("filename",RAB!$A74),FIND("]",CELL("filename",RAB!$A74))+1,1024)</f>
        <v>RAB</v>
      </c>
      <c r="F151" s="174">
        <f>ROW(RAB!$A74)</f>
        <v>74</v>
      </c>
      <c r="G151" s="207" t="str">
        <f>RAB!$A74</f>
        <v>Opening RAB of commissioned additional assets</v>
      </c>
    </row>
    <row r="152" spans="2:7" x14ac:dyDescent="0.25">
      <c r="B152" s="26" t="s">
        <v>361</v>
      </c>
      <c r="C152" s="180">
        <v>101</v>
      </c>
      <c r="D152" s="20" t="s">
        <v>91</v>
      </c>
      <c r="E152" s="206" t="str">
        <f ca="1">MID(CELL("filename",RAB!$A75),FIND("]",CELL("filename",RAB!$A75))+1,1024)</f>
        <v>RAB</v>
      </c>
      <c r="F152" s="174">
        <f>ROW(RAB!$A75)</f>
        <v>75</v>
      </c>
      <c r="G152" s="207" t="str">
        <f>RAB!$A75</f>
        <v>Revaluation of commissioned additional assets</v>
      </c>
    </row>
    <row r="153" spans="2:7" x14ac:dyDescent="0.25">
      <c r="B153" s="26" t="s">
        <v>361</v>
      </c>
      <c r="C153" s="180">
        <v>102</v>
      </c>
      <c r="D153" s="20" t="s">
        <v>49</v>
      </c>
      <c r="E153" s="206" t="str">
        <f ca="1">MID(CELL("filename",RAB!$A76),FIND("]",CELL("filename",RAB!$A76))+1,1024)</f>
        <v>RAB</v>
      </c>
      <c r="F153" s="174">
        <f>ROW(RAB!$A76)</f>
        <v>76</v>
      </c>
      <c r="G153" s="207" t="str">
        <f>RAB!$A76</f>
        <v>Depreciation of commissioned additional assets</v>
      </c>
    </row>
    <row r="154" spans="2:7" x14ac:dyDescent="0.25">
      <c r="B154" s="26" t="s">
        <v>361</v>
      </c>
      <c r="C154" s="180">
        <v>103</v>
      </c>
      <c r="D154" s="20" t="s">
        <v>92</v>
      </c>
      <c r="E154" s="206" t="str">
        <f ca="1">MID(CELL("filename",RAB!$A77),FIND("]",CELL("filename",RAB!$A77))+1,1024)</f>
        <v>RAB</v>
      </c>
      <c r="F154" s="174">
        <f>ROW(RAB!$A77)</f>
        <v>77</v>
      </c>
      <c r="G154" s="207" t="str">
        <f>RAB!$A77</f>
        <v>Closing RAB of commissioned additional assets</v>
      </c>
    </row>
    <row r="155" spans="2:7" x14ac:dyDescent="0.25">
      <c r="B155" s="26" t="s">
        <v>361</v>
      </c>
      <c r="C155" s="180">
        <v>143</v>
      </c>
      <c r="D155" s="20" t="s">
        <v>97</v>
      </c>
      <c r="E155" s="206" t="str">
        <f ca="1">MID(CELL("filename",RAB!$A82),FIND("]",CELL("filename",RAB!$A82))+1,1024)</f>
        <v>RAB</v>
      </c>
      <c r="F155" s="174">
        <f>ROW(RAB!$A82)</f>
        <v>82</v>
      </c>
      <c r="G155" s="207" t="str">
        <f>RAB!$A82</f>
        <v>Aggregate opening RAB value</v>
      </c>
    </row>
    <row r="156" spans="2:7" x14ac:dyDescent="0.25">
      <c r="B156" s="26" t="s">
        <v>361</v>
      </c>
      <c r="C156" s="180">
        <v>144</v>
      </c>
      <c r="D156" s="20" t="s">
        <v>96</v>
      </c>
      <c r="E156" s="206" t="str">
        <f ca="1">MID(CELL("filename",RAB!$A83),FIND("]",CELL("filename",RAB!$A83))+1,1024)</f>
        <v>RAB</v>
      </c>
      <c r="F156" s="174">
        <f>ROW(RAB!$A83)</f>
        <v>83</v>
      </c>
      <c r="G156" s="207" t="str">
        <f>RAB!$A83</f>
        <v>Total revaluation</v>
      </c>
    </row>
    <row r="157" spans="2:7" x14ac:dyDescent="0.25">
      <c r="B157" s="26" t="s">
        <v>361</v>
      </c>
      <c r="C157" s="180">
        <v>145</v>
      </c>
      <c r="D157" s="20" t="s">
        <v>95</v>
      </c>
      <c r="E157" s="206" t="str">
        <f ca="1">MID(CELL("filename",RAB!$A84),FIND("]",CELL("filename",RAB!$A84))+1,1024)</f>
        <v>RAB</v>
      </c>
      <c r="F157" s="174">
        <f>ROW(RAB!$A84)</f>
        <v>84</v>
      </c>
      <c r="G157" s="207" t="str">
        <f>RAB!$A84</f>
        <v>Total depreciation</v>
      </c>
    </row>
    <row r="158" spans="2:7" x14ac:dyDescent="0.25">
      <c r="B158" s="26" t="s">
        <v>361</v>
      </c>
      <c r="C158" s="180">
        <v>146</v>
      </c>
      <c r="D158" s="20" t="s">
        <v>98</v>
      </c>
      <c r="E158" s="206" t="str">
        <f ca="1">MID(CELL("filename",RAB!$A85),FIND("]",CELL("filename",RAB!$A85))+1,1024)</f>
        <v>RAB</v>
      </c>
      <c r="F158" s="174">
        <f>ROW(RAB!$A85)</f>
        <v>85</v>
      </c>
      <c r="G158" s="207" t="str">
        <f>RAB!$A85</f>
        <v>Aggregate closing RAB value</v>
      </c>
    </row>
    <row r="159" spans="2:7" x14ac:dyDescent="0.25">
      <c r="B159" s="26" t="s">
        <v>361</v>
      </c>
      <c r="C159" s="180">
        <v>148</v>
      </c>
      <c r="D159" s="20" t="s">
        <v>113</v>
      </c>
      <c r="E159" s="206" t="str">
        <f ca="1">MID(CELL("filename",RAB!$A86),FIND("]",CELL("filename",RAB!$A86))+1,1024)</f>
        <v>RAB</v>
      </c>
      <c r="F159" s="174">
        <f>ROW(RAB!$A86)</f>
        <v>86</v>
      </c>
      <c r="G159" s="207" t="str">
        <f>RAB!$A86</f>
        <v>Check that closing value is as expected. Should = 0</v>
      </c>
    </row>
    <row r="160" spans="2:7" x14ac:dyDescent="0.25">
      <c r="B160" s="26" t="s">
        <v>361</v>
      </c>
      <c r="C160" s="180">
        <v>107</v>
      </c>
      <c r="D160" s="20" t="s">
        <v>29</v>
      </c>
      <c r="E160" s="206" t="str">
        <f ca="1">MID(CELL("filename",TAX!$A27),FIND("]",CELL("filename",TAX!$A27))+1,1024)</f>
        <v>TAX</v>
      </c>
      <c r="F160" s="174">
        <f>ROW(TAX!$A27)</f>
        <v>27</v>
      </c>
      <c r="G160" s="207" t="str">
        <f>TAX!$A27</f>
        <v>Commissioned assets</v>
      </c>
    </row>
    <row r="161" spans="2:7" x14ac:dyDescent="0.25">
      <c r="B161" s="26" t="s">
        <v>361</v>
      </c>
      <c r="C161" s="180">
        <v>108</v>
      </c>
      <c r="D161" s="20" t="s">
        <v>125</v>
      </c>
      <c r="E161" s="206" t="s">
        <v>366</v>
      </c>
      <c r="F161" s="174"/>
      <c r="G161" s="207"/>
    </row>
    <row r="162" spans="2:7" x14ac:dyDescent="0.25">
      <c r="B162" s="26" t="s">
        <v>361</v>
      </c>
      <c r="C162" s="180">
        <v>114</v>
      </c>
      <c r="D162" s="20" t="s">
        <v>131</v>
      </c>
      <c r="E162" s="206" t="s">
        <v>366</v>
      </c>
      <c r="F162" s="174"/>
      <c r="G162" s="207"/>
    </row>
    <row r="163" spans="2:7" x14ac:dyDescent="0.25">
      <c r="B163" s="26" t="s">
        <v>361</v>
      </c>
      <c r="C163" s="180">
        <v>120</v>
      </c>
      <c r="D163" s="20" t="s">
        <v>137</v>
      </c>
      <c r="E163" s="206" t="s">
        <v>366</v>
      </c>
      <c r="F163" s="174"/>
      <c r="G163" s="207"/>
    </row>
    <row r="164" spans="2:7" x14ac:dyDescent="0.25">
      <c r="B164" s="26" t="s">
        <v>361</v>
      </c>
      <c r="C164" s="180">
        <v>126</v>
      </c>
      <c r="D164" s="20" t="s">
        <v>143</v>
      </c>
      <c r="E164" s="206" t="s">
        <v>366</v>
      </c>
      <c r="F164" s="174"/>
      <c r="G164" s="207"/>
    </row>
    <row r="165" spans="2:7" s="10" customFormat="1" x14ac:dyDescent="0.25">
      <c r="B165" s="26" t="s">
        <v>366</v>
      </c>
      <c r="C165" s="180"/>
      <c r="D165" s="20"/>
      <c r="E165" s="206" t="str">
        <f ca="1">MID(CELL("filename",TAX!$A28),FIND("]",CELL("filename",TAX!$A28))+1,1024)</f>
        <v>TAX</v>
      </c>
      <c r="F165" s="174">
        <f>ROW(TAX!$A28)</f>
        <v>28</v>
      </c>
      <c r="G165" s="207" t="str">
        <f>TAX!$A28</f>
        <v xml:space="preserve"> Assets commissioned in 2014/15:</v>
      </c>
    </row>
    <row r="166" spans="2:7" s="10" customFormat="1" x14ac:dyDescent="0.25">
      <c r="B166" s="26" t="s">
        <v>366</v>
      </c>
      <c r="C166" s="180"/>
      <c r="D166" s="20"/>
      <c r="E166" s="206" t="str">
        <f ca="1">MID(CELL("filename",TAX!$A29),FIND("]",CELL("filename",TAX!$A29))+1,1024)</f>
        <v>TAX</v>
      </c>
      <c r="F166" s="174">
        <f>ROW(TAX!$A29)</f>
        <v>29</v>
      </c>
      <c r="G166" s="207" t="str">
        <f>TAX!$A29</f>
        <v>Opening RAB, adjusted depreciation</v>
      </c>
    </row>
    <row r="167" spans="2:7" s="10" customFormat="1" x14ac:dyDescent="0.25">
      <c r="B167" s="26" t="s">
        <v>366</v>
      </c>
      <c r="C167" s="180"/>
      <c r="D167" s="20"/>
      <c r="E167" s="206" t="str">
        <f ca="1">MID(CELL("filename",TAX!$A30),FIND("]",CELL("filename",TAX!$A30))+1,1024)</f>
        <v>TAX</v>
      </c>
      <c r="F167" s="174">
        <f>ROW(TAX!$A30)</f>
        <v>30</v>
      </c>
      <c r="G167" s="207" t="str">
        <f>TAX!$A30</f>
        <v>Years of remaining life</v>
      </c>
    </row>
    <row r="168" spans="2:7" s="10" customFormat="1" x14ac:dyDescent="0.25">
      <c r="B168" s="26" t="s">
        <v>366</v>
      </c>
      <c r="C168" s="180"/>
      <c r="D168" s="20"/>
      <c r="E168" s="206" t="str">
        <f ca="1">MID(CELL("filename",TAX!$A31),FIND("]",CELL("filename",TAX!$A31))+1,1024)</f>
        <v>TAX</v>
      </c>
      <c r="F168" s="174">
        <f>ROW(TAX!$A31)</f>
        <v>31</v>
      </c>
      <c r="G168" s="207" t="str">
        <f>TAX!$A31</f>
        <v>Adjusted depreciation</v>
      </c>
    </row>
    <row r="169" spans="2:7" s="10" customFormat="1" x14ac:dyDescent="0.25">
      <c r="B169" s="26" t="s">
        <v>366</v>
      </c>
      <c r="C169" s="180"/>
      <c r="D169" s="20"/>
      <c r="E169" s="206" t="str">
        <f ca="1">MID(CELL("filename",TAX!$A32),FIND("]",CELL("filename",TAX!$A32))+1,1024)</f>
        <v>TAX</v>
      </c>
      <c r="F169" s="174">
        <f>ROW(TAX!$A32)</f>
        <v>32</v>
      </c>
      <c r="G169" s="207" t="str">
        <f>TAX!$A32</f>
        <v>Closing RAB, adjusted depreciation</v>
      </c>
    </row>
    <row r="170" spans="2:7" x14ac:dyDescent="0.25">
      <c r="B170" s="26" t="s">
        <v>366</v>
      </c>
      <c r="C170" s="180"/>
      <c r="D170" s="20"/>
      <c r="E170" s="206" t="str">
        <f ca="1">MID(CELL("filename",TAX!$A33),FIND("]",CELL("filename",TAX!$A33))+1,1024)</f>
        <v>TAX</v>
      </c>
      <c r="F170" s="174">
        <f>ROW(TAX!$A33)</f>
        <v>33</v>
      </c>
      <c r="G170" s="207" t="str">
        <f>TAX!$A33</f>
        <v xml:space="preserve"> Assets commissioned in 2015/16:</v>
      </c>
    </row>
    <row r="171" spans="2:7" x14ac:dyDescent="0.25">
      <c r="B171" s="26" t="s">
        <v>361</v>
      </c>
      <c r="C171" s="180">
        <v>109</v>
      </c>
      <c r="D171" s="20" t="s">
        <v>126</v>
      </c>
      <c r="E171" s="206" t="str">
        <f ca="1">MID(CELL("filename",TAX!$A34),FIND("]",CELL("filename",TAX!$A34))+1,1024)</f>
        <v>TAX</v>
      </c>
      <c r="F171" s="174">
        <f>ROW(TAX!$A34)</f>
        <v>34</v>
      </c>
      <c r="G171" s="207" t="str">
        <f>TAX!$A34</f>
        <v>Opening RAB, adjusted depreciation</v>
      </c>
    </row>
    <row r="172" spans="2:7" x14ac:dyDescent="0.25">
      <c r="B172" s="26" t="s">
        <v>361</v>
      </c>
      <c r="C172" s="180">
        <v>115</v>
      </c>
      <c r="D172" s="20" t="s">
        <v>132</v>
      </c>
      <c r="E172" s="206" t="str">
        <f ca="1">MID(CELL("filename",TAX!$A35),FIND("]",CELL("filename",TAX!$A35))+1,1024)</f>
        <v>TAX</v>
      </c>
      <c r="F172" s="174">
        <f>ROW(TAX!$A35)</f>
        <v>35</v>
      </c>
      <c r="G172" s="207" t="str">
        <f>TAX!$A35</f>
        <v>Years of remaining life</v>
      </c>
    </row>
    <row r="173" spans="2:7" x14ac:dyDescent="0.25">
      <c r="B173" s="26" t="s">
        <v>361</v>
      </c>
      <c r="C173" s="180">
        <v>121</v>
      </c>
      <c r="D173" s="20" t="s">
        <v>138</v>
      </c>
      <c r="E173" s="206" t="str">
        <f ca="1">MID(CELL("filename",TAX!$A36),FIND("]",CELL("filename",TAX!$A36))+1,1024)</f>
        <v>TAX</v>
      </c>
      <c r="F173" s="174">
        <f>ROW(TAX!$A36)</f>
        <v>36</v>
      </c>
      <c r="G173" s="207" t="str">
        <f>TAX!$A36</f>
        <v>Adjusted depreciation</v>
      </c>
    </row>
    <row r="174" spans="2:7" x14ac:dyDescent="0.25">
      <c r="B174" s="26" t="s">
        <v>361</v>
      </c>
      <c r="C174" s="180">
        <v>127</v>
      </c>
      <c r="D174" s="20" t="s">
        <v>144</v>
      </c>
      <c r="E174" s="206" t="str">
        <f ca="1">MID(CELL("filename",TAX!$A37),FIND("]",CELL("filename",TAX!$A37))+1,1024)</f>
        <v>TAX</v>
      </c>
      <c r="F174" s="174">
        <f>ROW(TAX!$A37)</f>
        <v>37</v>
      </c>
      <c r="G174" s="207" t="str">
        <f>TAX!$A37</f>
        <v>Closing RAB, adjusted depreciation</v>
      </c>
    </row>
    <row r="175" spans="2:7" s="10" customFormat="1" x14ac:dyDescent="0.25">
      <c r="B175" s="26" t="s">
        <v>366</v>
      </c>
      <c r="C175" s="180"/>
      <c r="D175" s="20"/>
      <c r="E175" s="206" t="str">
        <f ca="1">MID(CELL("filename",TAX!$A38),FIND("]",CELL("filename",TAX!$A38))+1,1024)</f>
        <v>TAX</v>
      </c>
      <c r="F175" s="174">
        <f>ROW(TAX!$A38)</f>
        <v>38</v>
      </c>
      <c r="G175" s="207" t="str">
        <f>TAX!$A38</f>
        <v xml:space="preserve"> Assets commissioned in 2016/17:</v>
      </c>
    </row>
    <row r="176" spans="2:7" x14ac:dyDescent="0.25">
      <c r="B176" s="26" t="s">
        <v>361</v>
      </c>
      <c r="C176" s="180">
        <v>110</v>
      </c>
      <c r="D176" s="20" t="s">
        <v>127</v>
      </c>
      <c r="E176" s="206" t="str">
        <f ca="1">MID(CELL("filename",TAX!$A39),FIND("]",CELL("filename",TAX!$A39))+1,1024)</f>
        <v>TAX</v>
      </c>
      <c r="F176" s="174">
        <f>ROW(TAX!$A39)</f>
        <v>39</v>
      </c>
      <c r="G176" s="207" t="str">
        <f>TAX!$A39</f>
        <v>Opening RAB, adjusted depreciation</v>
      </c>
    </row>
    <row r="177" spans="2:7" x14ac:dyDescent="0.25">
      <c r="B177" s="26" t="s">
        <v>361</v>
      </c>
      <c r="C177" s="180">
        <v>116</v>
      </c>
      <c r="D177" s="20" t="s">
        <v>133</v>
      </c>
      <c r="E177" s="206" t="str">
        <f ca="1">MID(CELL("filename",TAX!$A40),FIND("]",CELL("filename",TAX!$A40))+1,1024)</f>
        <v>TAX</v>
      </c>
      <c r="F177" s="174">
        <f>ROW(TAX!$A40)</f>
        <v>40</v>
      </c>
      <c r="G177" s="207" t="str">
        <f>TAX!$A40</f>
        <v>Years of remaining life</v>
      </c>
    </row>
    <row r="178" spans="2:7" x14ac:dyDescent="0.25">
      <c r="B178" s="26" t="s">
        <v>361</v>
      </c>
      <c r="C178" s="180">
        <v>122</v>
      </c>
      <c r="D178" s="20" t="s">
        <v>139</v>
      </c>
      <c r="E178" s="206" t="str">
        <f ca="1">MID(CELL("filename",TAX!$A41),FIND("]",CELL("filename",TAX!$A41))+1,1024)</f>
        <v>TAX</v>
      </c>
      <c r="F178" s="174">
        <f>ROW(TAX!$A41)</f>
        <v>41</v>
      </c>
      <c r="G178" s="207" t="str">
        <f>TAX!$A41</f>
        <v>Adjusted depreciation</v>
      </c>
    </row>
    <row r="179" spans="2:7" x14ac:dyDescent="0.25">
      <c r="B179" s="26" t="s">
        <v>361</v>
      </c>
      <c r="C179" s="180">
        <v>128</v>
      </c>
      <c r="D179" s="20" t="s">
        <v>145</v>
      </c>
      <c r="E179" s="206" t="str">
        <f ca="1">MID(CELL("filename",TAX!$A42),FIND("]",CELL("filename",TAX!$A42))+1,1024)</f>
        <v>TAX</v>
      </c>
      <c r="F179" s="174">
        <f>ROW(TAX!$A42)</f>
        <v>42</v>
      </c>
      <c r="G179" s="207" t="str">
        <f>TAX!$A42</f>
        <v>Closing RAB, adjusted depreciation</v>
      </c>
    </row>
    <row r="180" spans="2:7" s="10" customFormat="1" x14ac:dyDescent="0.25">
      <c r="B180" s="26" t="s">
        <v>366</v>
      </c>
      <c r="C180" s="180"/>
      <c r="D180" s="20"/>
      <c r="E180" s="206" t="str">
        <f ca="1">MID(CELL("filename",TAX!$A43),FIND("]",CELL("filename",TAX!$A43))+1,1024)</f>
        <v>TAX</v>
      </c>
      <c r="F180" s="174">
        <f>ROW(TAX!$A43)</f>
        <v>43</v>
      </c>
      <c r="G180" s="207" t="str">
        <f>TAX!$A43</f>
        <v xml:space="preserve"> Assets commissioned in 2017/18:</v>
      </c>
    </row>
    <row r="181" spans="2:7" x14ac:dyDescent="0.25">
      <c r="B181" s="26" t="s">
        <v>361</v>
      </c>
      <c r="C181" s="180">
        <v>111</v>
      </c>
      <c r="D181" s="20" t="s">
        <v>128</v>
      </c>
      <c r="E181" s="206" t="str">
        <f ca="1">MID(CELL("filename",TAX!$A44),FIND("]",CELL("filename",TAX!$A44))+1,1024)</f>
        <v>TAX</v>
      </c>
      <c r="F181" s="174">
        <f>ROW(TAX!$A44)</f>
        <v>44</v>
      </c>
      <c r="G181" s="207" t="str">
        <f>TAX!$A44</f>
        <v>Opening RAB, adjusted depreciation</v>
      </c>
    </row>
    <row r="182" spans="2:7" x14ac:dyDescent="0.25">
      <c r="B182" s="26" t="s">
        <v>361</v>
      </c>
      <c r="C182" s="180">
        <v>117</v>
      </c>
      <c r="D182" s="20" t="s">
        <v>134</v>
      </c>
      <c r="E182" s="206" t="str">
        <f ca="1">MID(CELL("filename",TAX!$A45),FIND("]",CELL("filename",TAX!$A45))+1,1024)</f>
        <v>TAX</v>
      </c>
      <c r="F182" s="174">
        <f>ROW(TAX!$A45)</f>
        <v>45</v>
      </c>
      <c r="G182" s="207" t="str">
        <f>TAX!$A45</f>
        <v>Years of remaining life</v>
      </c>
    </row>
    <row r="183" spans="2:7" x14ac:dyDescent="0.25">
      <c r="B183" s="26" t="s">
        <v>361</v>
      </c>
      <c r="C183" s="180">
        <v>123</v>
      </c>
      <c r="D183" s="20" t="s">
        <v>140</v>
      </c>
      <c r="E183" s="206" t="str">
        <f ca="1">MID(CELL("filename",TAX!$A46),FIND("]",CELL("filename",TAX!$A46))+1,1024)</f>
        <v>TAX</v>
      </c>
      <c r="F183" s="174">
        <f>ROW(TAX!$A46)</f>
        <v>46</v>
      </c>
      <c r="G183" s="207" t="str">
        <f>TAX!$A46</f>
        <v>Adjusted depreciation</v>
      </c>
    </row>
    <row r="184" spans="2:7" x14ac:dyDescent="0.25">
      <c r="B184" s="26" t="s">
        <v>361</v>
      </c>
      <c r="C184" s="180">
        <v>129</v>
      </c>
      <c r="D184" s="20" t="s">
        <v>146</v>
      </c>
      <c r="E184" s="206" t="str">
        <f ca="1">MID(CELL("filename",TAX!$A47),FIND("]",CELL("filename",TAX!$A47))+1,1024)</f>
        <v>TAX</v>
      </c>
      <c r="F184" s="174">
        <f>ROW(TAX!$A47)</f>
        <v>47</v>
      </c>
      <c r="G184" s="207" t="str">
        <f>TAX!$A47</f>
        <v>Closing RAB, adjusted depreciation</v>
      </c>
    </row>
    <row r="185" spans="2:7" s="10" customFormat="1" x14ac:dyDescent="0.25">
      <c r="B185" s="26" t="s">
        <v>366</v>
      </c>
      <c r="C185" s="180"/>
      <c r="D185" s="20"/>
      <c r="E185" s="206" t="str">
        <f ca="1">MID(CELL("filename",TAX!$A48),FIND("]",CELL("filename",TAX!$A48))+1,1024)</f>
        <v>TAX</v>
      </c>
      <c r="F185" s="174">
        <f>ROW(TAX!$A48)</f>
        <v>48</v>
      </c>
      <c r="G185" s="207" t="str">
        <f>TAX!$A48</f>
        <v xml:space="preserve"> Assets commissioned in 2018/19:</v>
      </c>
    </row>
    <row r="186" spans="2:7" x14ac:dyDescent="0.25">
      <c r="B186" s="26" t="s">
        <v>361</v>
      </c>
      <c r="C186" s="180">
        <v>112</v>
      </c>
      <c r="D186" s="20" t="s">
        <v>129</v>
      </c>
      <c r="E186" s="206" t="str">
        <f ca="1">MID(CELL("filename",TAX!$A49),FIND("]",CELL("filename",TAX!$A49))+1,1024)</f>
        <v>TAX</v>
      </c>
      <c r="F186" s="174">
        <f>ROW(TAX!$A49)</f>
        <v>49</v>
      </c>
      <c r="G186" s="207" t="str">
        <f>TAX!$A49</f>
        <v>Opening RAB, adjusted depreciation</v>
      </c>
    </row>
    <row r="187" spans="2:7" x14ac:dyDescent="0.25">
      <c r="B187" s="26" t="s">
        <v>361</v>
      </c>
      <c r="C187" s="180">
        <v>118</v>
      </c>
      <c r="D187" s="20" t="s">
        <v>135</v>
      </c>
      <c r="E187" s="206" t="str">
        <f ca="1">MID(CELL("filename",TAX!$A50),FIND("]",CELL("filename",TAX!$A50))+1,1024)</f>
        <v>TAX</v>
      </c>
      <c r="F187" s="174">
        <f>ROW(TAX!$A50)</f>
        <v>50</v>
      </c>
      <c r="G187" s="207" t="str">
        <f>TAX!$A50</f>
        <v>Years of remaining life</v>
      </c>
    </row>
    <row r="188" spans="2:7" x14ac:dyDescent="0.25">
      <c r="B188" s="26" t="s">
        <v>361</v>
      </c>
      <c r="C188" s="180">
        <v>124</v>
      </c>
      <c r="D188" s="20" t="s">
        <v>141</v>
      </c>
      <c r="E188" s="206" t="str">
        <f ca="1">MID(CELL("filename",TAX!$A51),FIND("]",CELL("filename",TAX!$A51))+1,1024)</f>
        <v>TAX</v>
      </c>
      <c r="F188" s="174">
        <f>ROW(TAX!$A51)</f>
        <v>51</v>
      </c>
      <c r="G188" s="207" t="str">
        <f>TAX!$A51</f>
        <v>Adjusted depreciation</v>
      </c>
    </row>
    <row r="189" spans="2:7" x14ac:dyDescent="0.25">
      <c r="B189" s="26" t="s">
        <v>361</v>
      </c>
      <c r="C189" s="180">
        <v>130</v>
      </c>
      <c r="D189" s="20" t="s">
        <v>147</v>
      </c>
      <c r="E189" s="206" t="str">
        <f ca="1">MID(CELL("filename",TAX!$A52),FIND("]",CELL("filename",TAX!$A52))+1,1024)</f>
        <v>TAX</v>
      </c>
      <c r="F189" s="174">
        <f>ROW(TAX!$A52)</f>
        <v>52</v>
      </c>
      <c r="G189" s="207" t="str">
        <f>TAX!$A52</f>
        <v>Closing RAB, adjusted depreciation</v>
      </c>
    </row>
    <row r="190" spans="2:7" s="10" customFormat="1" x14ac:dyDescent="0.25">
      <c r="B190" s="26" t="s">
        <v>366</v>
      </c>
      <c r="C190" s="180"/>
      <c r="D190" s="20"/>
      <c r="E190" s="206" t="str">
        <f ca="1">MID(CELL("filename",TAX!$A53),FIND("]",CELL("filename",TAX!$A53))+1,1024)</f>
        <v>TAX</v>
      </c>
      <c r="F190" s="174">
        <f>ROW(TAX!$A53)</f>
        <v>53</v>
      </c>
      <c r="G190" s="207" t="str">
        <f>TAX!$A53</f>
        <v xml:space="preserve"> Assets commissioned in 2019/20:</v>
      </c>
    </row>
    <row r="191" spans="2:7" x14ac:dyDescent="0.25">
      <c r="B191" s="26" t="s">
        <v>361</v>
      </c>
      <c r="C191" s="180">
        <v>113</v>
      </c>
      <c r="D191" s="20" t="s">
        <v>130</v>
      </c>
      <c r="E191" s="206" t="str">
        <f ca="1">MID(CELL("filename",TAX!$A54),FIND("]",CELL("filename",TAX!$A54))+1,1024)</f>
        <v>TAX</v>
      </c>
      <c r="F191" s="174">
        <f>ROW(TAX!$A54)</f>
        <v>54</v>
      </c>
      <c r="G191" s="207" t="str">
        <f>TAX!$A54</f>
        <v>Opening RAB, adjusted depreciation</v>
      </c>
    </row>
    <row r="192" spans="2:7" x14ac:dyDescent="0.25">
      <c r="B192" s="26" t="s">
        <v>361</v>
      </c>
      <c r="C192" s="180">
        <v>119</v>
      </c>
      <c r="D192" s="20" t="s">
        <v>136</v>
      </c>
      <c r="E192" s="206" t="str">
        <f ca="1">MID(CELL("filename",TAX!$A55),FIND("]",CELL("filename",TAX!$A55))+1,1024)</f>
        <v>TAX</v>
      </c>
      <c r="F192" s="174">
        <f>ROW(TAX!$A55)</f>
        <v>55</v>
      </c>
      <c r="G192" s="207" t="str">
        <f>TAX!$A55</f>
        <v>Years of remaining life</v>
      </c>
    </row>
    <row r="193" spans="2:7" x14ac:dyDescent="0.25">
      <c r="B193" s="26" t="s">
        <v>361</v>
      </c>
      <c r="C193" s="180">
        <v>125</v>
      </c>
      <c r="D193" s="20" t="s">
        <v>142</v>
      </c>
      <c r="E193" s="206" t="str">
        <f ca="1">MID(CELL("filename",TAX!$A56),FIND("]",CELL("filename",TAX!$A56))+1,1024)</f>
        <v>TAX</v>
      </c>
      <c r="F193" s="174">
        <f>ROW(TAX!$A56)</f>
        <v>56</v>
      </c>
      <c r="G193" s="207" t="str">
        <f>TAX!$A56</f>
        <v>Adjusted depreciation</v>
      </c>
    </row>
    <row r="194" spans="2:7" x14ac:dyDescent="0.25">
      <c r="B194" s="26" t="s">
        <v>361</v>
      </c>
      <c r="C194" s="180">
        <v>131</v>
      </c>
      <c r="D194" s="20" t="s">
        <v>148</v>
      </c>
      <c r="E194" s="206" t="str">
        <f ca="1">MID(CELL("filename",TAX!$A57),FIND("]",CELL("filename",TAX!$A57))+1,1024)</f>
        <v>TAX</v>
      </c>
      <c r="F194" s="174">
        <f>ROW(TAX!$A57)</f>
        <v>57</v>
      </c>
      <c r="G194" s="207" t="str">
        <f>TAX!$A57</f>
        <v>Closing RAB, adjusted depreciation</v>
      </c>
    </row>
    <row r="195" spans="2:7" x14ac:dyDescent="0.25">
      <c r="B195" s="26" t="s">
        <v>361</v>
      </c>
      <c r="C195" s="180">
        <v>132</v>
      </c>
      <c r="D195" s="20" t="s">
        <v>46</v>
      </c>
      <c r="E195" s="206" t="str">
        <f ca="1">MID(CELL("filename",TAX!$A59),FIND("]",CELL("filename",TAX!$A59))+1,1024)</f>
        <v>TAX</v>
      </c>
      <c r="F195" s="174">
        <f>ROW(TAX!$A59)</f>
        <v>59</v>
      </c>
      <c r="G195" s="207" t="str">
        <f>TAX!$A59</f>
        <v>Total adjusted depreciation of commissioned assets</v>
      </c>
    </row>
    <row r="196" spans="2:7" x14ac:dyDescent="0.25">
      <c r="B196" s="26" t="s">
        <v>361</v>
      </c>
      <c r="C196" s="180">
        <v>135</v>
      </c>
      <c r="D196" s="20" t="s">
        <v>48</v>
      </c>
      <c r="E196" s="206" t="str">
        <f ca="1">MID(CELL("filename",TAX!$A62),FIND("]",CELL("filename",TAX!$A62))+1,1024)</f>
        <v>TAX</v>
      </c>
      <c r="F196" s="174">
        <f>ROW(TAX!$A62)</f>
        <v>62</v>
      </c>
      <c r="G196" s="207" t="str">
        <f>TAX!$A62</f>
        <v>Opening RAB value of existing assets, adjusted depreciation</v>
      </c>
    </row>
    <row r="197" spans="2:7" x14ac:dyDescent="0.25">
      <c r="B197" s="26" t="s">
        <v>361</v>
      </c>
      <c r="C197" s="180">
        <v>136</v>
      </c>
      <c r="D197" s="20" t="s">
        <v>30</v>
      </c>
      <c r="E197" s="206" t="str">
        <f ca="1">MID(CELL("filename",TAX!$A63),FIND("]",CELL("filename",TAX!$A63))+1,1024)</f>
        <v>TAX</v>
      </c>
      <c r="F197" s="174">
        <f>ROW(TAX!$A63)</f>
        <v>63</v>
      </c>
      <c r="G197" s="207" t="str">
        <f>TAX!$A63</f>
        <v>Disposed assets</v>
      </c>
    </row>
    <row r="198" spans="2:7" x14ac:dyDescent="0.25">
      <c r="B198" s="26" t="s">
        <v>361</v>
      </c>
      <c r="C198" s="180">
        <v>137</v>
      </c>
      <c r="D198" s="20" t="s">
        <v>177</v>
      </c>
      <c r="E198" s="206" t="str">
        <f ca="1">MID(CELL("filename",TAX!$A64),FIND("]",CELL("filename",TAX!$A64))+1,1024)</f>
        <v>TAX</v>
      </c>
      <c r="F198" s="174">
        <f>ROW(TAX!$A64)</f>
        <v>64</v>
      </c>
      <c r="G198" s="207" t="str">
        <f>TAX!$A64</f>
        <v>Base year lost assets</v>
      </c>
    </row>
    <row r="199" spans="2:7" x14ac:dyDescent="0.25">
      <c r="B199" s="26" t="s">
        <v>361</v>
      </c>
      <c r="C199" s="180">
        <v>138</v>
      </c>
      <c r="D199" s="20" t="s">
        <v>178</v>
      </c>
      <c r="E199" s="206" t="str">
        <f ca="1">MID(CELL("filename",TAX!$A65),FIND("]",CELL("filename",TAX!$A65))+1,1024)</f>
        <v>TAX</v>
      </c>
      <c r="F199" s="174">
        <f>ROW(TAX!$A65)</f>
        <v>65</v>
      </c>
      <c r="G199" s="207" t="str">
        <f>TAX!$A65</f>
        <v>Base year found assets</v>
      </c>
    </row>
    <row r="200" spans="2:7" x14ac:dyDescent="0.25">
      <c r="B200" s="26" t="s">
        <v>361</v>
      </c>
      <c r="C200" s="180">
        <v>139</v>
      </c>
      <c r="D200" s="20" t="s">
        <v>47</v>
      </c>
      <c r="E200" s="206" t="str">
        <f ca="1">MID(CELL("filename",TAX!$A66),FIND("]",CELL("filename",TAX!$A66))+1,1024)</f>
        <v>TAX</v>
      </c>
      <c r="F200" s="174">
        <f>ROW(TAX!$A66)</f>
        <v>66</v>
      </c>
      <c r="G200" s="207" t="str">
        <f>TAX!$A66</f>
        <v>Adjusted depreciation of existing assets</v>
      </c>
    </row>
    <row r="201" spans="2:7" x14ac:dyDescent="0.25">
      <c r="B201" s="26" t="s">
        <v>361</v>
      </c>
      <c r="C201" s="180">
        <v>140</v>
      </c>
      <c r="D201" s="20" t="s">
        <v>45</v>
      </c>
      <c r="E201" s="206" t="str">
        <f ca="1">MID(CELL("filename",TAX!$A68),FIND("]",CELL("filename",TAX!$A68))+1,1024)</f>
        <v>TAX</v>
      </c>
      <c r="F201" s="174">
        <f>ROW(TAX!$A68)</f>
        <v>68</v>
      </c>
      <c r="G201" s="207" t="str">
        <f>TAX!$A68</f>
        <v>Closing RAB value of existing assets, adjusted depreciation</v>
      </c>
    </row>
    <row r="202" spans="2:7" x14ac:dyDescent="0.25">
      <c r="B202" s="26" t="s">
        <v>361</v>
      </c>
      <c r="C202" s="180">
        <v>155</v>
      </c>
      <c r="D202" s="20" t="s">
        <v>99</v>
      </c>
      <c r="E202" s="206" t="str">
        <f ca="1">MID(CELL("filename",TAX!$A71),FIND("]",CELL("filename",TAX!$A71))+1,1024)</f>
        <v>TAX</v>
      </c>
      <c r="F202" s="174">
        <f>ROW(TAX!$A71)</f>
        <v>71</v>
      </c>
      <c r="G202" s="207" t="str">
        <f>TAX!$A71</f>
        <v>Average DV rate</v>
      </c>
    </row>
    <row r="203" spans="2:7" x14ac:dyDescent="0.25">
      <c r="B203" s="26" t="s">
        <v>361</v>
      </c>
      <c r="C203" s="180">
        <v>156</v>
      </c>
      <c r="D203" s="20" t="s">
        <v>104</v>
      </c>
      <c r="E203" s="206" t="str">
        <f ca="1">MID(CELL("filename",TAX!$A72),FIND("]",CELL("filename",TAX!$A72))+1,1024)</f>
        <v>TAX</v>
      </c>
      <c r="F203" s="174">
        <f>ROW(TAX!$A72)</f>
        <v>72</v>
      </c>
      <c r="G203" s="207" t="str">
        <f>TAX!$A72</f>
        <v>Opening regulatory tax asset value</v>
      </c>
    </row>
    <row r="204" spans="2:7" x14ac:dyDescent="0.25">
      <c r="B204" s="26" t="s">
        <v>361</v>
      </c>
      <c r="C204" s="180">
        <v>157</v>
      </c>
      <c r="D204" s="20" t="s">
        <v>25</v>
      </c>
      <c r="E204" s="206" t="str">
        <f ca="1">MID(CELL("filename",TAX!$A73),FIND("]",CELL("filename",TAX!$A73))+1,1024)</f>
        <v>TAX</v>
      </c>
      <c r="F204" s="174">
        <f>ROW(TAX!$A73)</f>
        <v>73</v>
      </c>
      <c r="G204" s="207" t="str">
        <f>TAX!$A73</f>
        <v>Tax depreciation</v>
      </c>
    </row>
    <row r="205" spans="2:7" x14ac:dyDescent="0.25">
      <c r="B205" s="26" t="s">
        <v>361</v>
      </c>
      <c r="C205" s="180">
        <v>158</v>
      </c>
      <c r="D205" s="20" t="s">
        <v>67</v>
      </c>
      <c r="E205" s="206" t="str">
        <f ca="1">MID(CELL("filename",TAX!$A74),FIND("]",CELL("filename",TAX!$A74))+1,1024)</f>
        <v>TAX</v>
      </c>
      <c r="F205" s="174">
        <f>ROW(TAX!$A74)</f>
        <v>74</v>
      </c>
      <c r="G205" s="207" t="str">
        <f>TAX!$A74</f>
        <v>Value of commissioned assets</v>
      </c>
    </row>
    <row r="206" spans="2:7" x14ac:dyDescent="0.25">
      <c r="B206" s="26" t="s">
        <v>361</v>
      </c>
      <c r="C206" s="180">
        <v>159</v>
      </c>
      <c r="D206" s="20" t="s">
        <v>81</v>
      </c>
      <c r="E206" s="206" t="str">
        <f ca="1">MID(CELL("filename",TAX!$A75),FIND("]",CELL("filename",TAX!$A75))+1,1024)</f>
        <v>TAX</v>
      </c>
      <c r="F206" s="174">
        <f>ROW(TAX!$A75)</f>
        <v>75</v>
      </c>
      <c r="G206" s="207" t="str">
        <f>TAX!$A75</f>
        <v>Closing regulatory tax asset value</v>
      </c>
    </row>
    <row r="207" spans="2:7" s="10" customFormat="1" x14ac:dyDescent="0.25">
      <c r="B207" s="26" t="s">
        <v>366</v>
      </c>
      <c r="C207" s="180"/>
      <c r="D207" s="20"/>
      <c r="E207" s="206" t="str">
        <f ca="1">MID(CELL("filename",TAX!$A82),FIND("]",CELL("filename",TAX!$A82))+1,1024)</f>
        <v>TAX</v>
      </c>
      <c r="F207" s="174">
        <f>ROW(TAX!$A82)</f>
        <v>82</v>
      </c>
      <c r="G207" s="207" t="str">
        <f>TAX!$A82</f>
        <v>Amortisation of initial differences in asset values</v>
      </c>
    </row>
    <row r="208" spans="2:7" x14ac:dyDescent="0.25">
      <c r="B208" s="26" t="s">
        <v>361</v>
      </c>
      <c r="C208" s="180">
        <v>178</v>
      </c>
      <c r="D208" s="20" t="s">
        <v>38</v>
      </c>
      <c r="E208" s="206" t="str">
        <f ca="1">MID(CELL("filename",TAX!$A83),FIND("]",CELL("filename",TAX!$A83))+1,1024)</f>
        <v>TAX</v>
      </c>
      <c r="F208" s="174">
        <f>ROW(TAX!$A83)</f>
        <v>83</v>
      </c>
      <c r="G208" s="207" t="str">
        <f>TAX!$A83</f>
        <v>Notional deductible interest</v>
      </c>
    </row>
    <row r="209" spans="2:7" x14ac:dyDescent="0.25">
      <c r="B209" s="26" t="s">
        <v>361</v>
      </c>
      <c r="C209" s="180">
        <v>179</v>
      </c>
      <c r="D209" s="20" t="s">
        <v>39</v>
      </c>
      <c r="E209" s="206" t="str">
        <f ca="1">MID(CELL("filename",TAX!$A84),FIND("]",CELL("filename",TAX!$A84))+1,1024)</f>
        <v>TAX</v>
      </c>
      <c r="F209" s="174">
        <f>ROW(TAX!$A84)</f>
        <v>84</v>
      </c>
      <c r="G209" s="207" t="str">
        <f>TAX!$A84</f>
        <v>Amortisation of revaluations</v>
      </c>
    </row>
    <row r="210" spans="2:7" x14ac:dyDescent="0.25">
      <c r="B210" s="26" t="s">
        <v>361</v>
      </c>
      <c r="C210" s="180">
        <v>180</v>
      </c>
      <c r="D210" s="20" t="s">
        <v>40</v>
      </c>
      <c r="E210" s="206" t="str">
        <f ca="1">MID(CELL("filename",TAX!$A85),FIND("]",CELL("filename",TAX!$A85))+1,1024)</f>
        <v>TAX</v>
      </c>
      <c r="F210" s="174">
        <f>ROW(TAX!$A85)</f>
        <v>85</v>
      </c>
      <c r="G210" s="207" t="str">
        <f>TAX!$A85</f>
        <v>Regulatory tax adjustments</v>
      </c>
    </row>
    <row r="211" spans="2:7" s="10" customFormat="1" x14ac:dyDescent="0.25">
      <c r="B211" s="26" t="s">
        <v>366</v>
      </c>
      <c r="C211" s="180"/>
      <c r="D211" s="20"/>
      <c r="E211" s="206" t="str">
        <f ca="1">MID(CELL("filename",TAX!$A78),FIND("]",CELL("filename",TAX!$A78))+1,1024)</f>
        <v>TAX</v>
      </c>
      <c r="F211" s="174">
        <f>ROW(TAX!$A78)</f>
        <v>78</v>
      </c>
      <c r="G211" s="207" t="str">
        <f>TAX!$A78</f>
        <v>Total adjusted depreciation of assets</v>
      </c>
    </row>
    <row r="212" spans="2:7" s="10" customFormat="1" x14ac:dyDescent="0.25">
      <c r="B212" s="26" t="s">
        <v>366</v>
      </c>
      <c r="C212" s="180"/>
      <c r="D212" s="20"/>
      <c r="E212" s="206" t="str">
        <f ca="1">MID(CELL("filename",TAX!$A79),FIND("]",CELL("filename",TAX!$A79))+1,1024)</f>
        <v>TAX</v>
      </c>
      <c r="F212" s="174">
        <f>ROW(TAX!$A79)</f>
        <v>79</v>
      </c>
      <c r="G212" s="207" t="str">
        <f>TAX!$A79</f>
        <v>Tax depreciation</v>
      </c>
    </row>
    <row r="213" spans="2:7" x14ac:dyDescent="0.25">
      <c r="B213" s="26" t="s">
        <v>361</v>
      </c>
      <c r="C213" s="180">
        <v>162</v>
      </c>
      <c r="D213" s="20" t="s">
        <v>80</v>
      </c>
      <c r="E213" s="206" t="str">
        <f ca="1">MID(CELL("filename",TAX!$A80),FIND("]",CELL("filename",TAX!$A80))+1,1024)</f>
        <v>TAX</v>
      </c>
      <c r="F213" s="174">
        <f>ROW(TAX!$A80)</f>
        <v>80</v>
      </c>
      <c r="G213" s="207" t="str">
        <f>TAX!$A80</f>
        <v>Depreciation temporary differences</v>
      </c>
    </row>
    <row r="214" spans="2:7" x14ac:dyDescent="0.25">
      <c r="B214" s="26" t="s">
        <v>361</v>
      </c>
      <c r="C214" s="180">
        <v>165</v>
      </c>
      <c r="D214" s="20" t="s">
        <v>93</v>
      </c>
      <c r="E214" s="206" t="str">
        <f ca="1">MID(CELL("filename",TAX!$A89),FIND("]",CELL("filename",TAX!$A89))+1,1024)</f>
        <v>TAX</v>
      </c>
      <c r="F214" s="174">
        <f>ROW(TAX!$A89)</f>
        <v>89</v>
      </c>
      <c r="G214" s="207" t="str">
        <f>TAX!$A89</f>
        <v>Opening deferred tax</v>
      </c>
    </row>
    <row r="215" spans="2:7" x14ac:dyDescent="0.25">
      <c r="B215" s="26" t="s">
        <v>361</v>
      </c>
      <c r="C215" s="180">
        <v>166</v>
      </c>
      <c r="D215" s="20" t="s">
        <v>80</v>
      </c>
      <c r="E215" s="206" t="str">
        <f ca="1">MID(CELL("filename",TAX!$A90),FIND("]",CELL("filename",TAX!$A90))+1,1024)</f>
        <v>TAX</v>
      </c>
      <c r="F215" s="174">
        <f>ROW(TAX!$A90)</f>
        <v>90</v>
      </c>
      <c r="G215" s="207" t="str">
        <f>TAX!$A90</f>
        <v>Depreciation temporary differences</v>
      </c>
    </row>
    <row r="216" spans="2:7" x14ac:dyDescent="0.25">
      <c r="B216" s="26" t="s">
        <v>361</v>
      </c>
      <c r="C216" s="180">
        <v>167</v>
      </c>
      <c r="D216" s="20" t="s">
        <v>36</v>
      </c>
      <c r="E216" s="206" t="str">
        <f ca="1">MID(CELL("filename",TAX!$A91),FIND("]",CELL("filename",TAX!$A91))+1,1024)</f>
        <v>TAX</v>
      </c>
      <c r="F216" s="174">
        <f>ROW(TAX!$A91)</f>
        <v>91</v>
      </c>
      <c r="G216" s="207" t="str">
        <f>TAX!$A91</f>
        <v>Amortisation of initial differences in asset values</v>
      </c>
    </row>
    <row r="217" spans="2:7" x14ac:dyDescent="0.25">
      <c r="B217" s="26" t="s">
        <v>361</v>
      </c>
      <c r="C217" s="180">
        <v>168</v>
      </c>
      <c r="D217" s="20" t="s">
        <v>94</v>
      </c>
      <c r="E217" s="206" t="str">
        <f ca="1">MID(CELL("filename",TAX!$A92),FIND("]",CELL("filename",TAX!$A92))+1,1024)</f>
        <v>TAX</v>
      </c>
      <c r="F217" s="174">
        <f>ROW(TAX!$A92)</f>
        <v>92</v>
      </c>
      <c r="G217" s="207" t="str">
        <f>TAX!$A92</f>
        <v>Closing deferred tax</v>
      </c>
    </row>
    <row r="218" spans="2:7" x14ac:dyDescent="0.25">
      <c r="B218" s="26" t="s">
        <v>361</v>
      </c>
      <c r="C218" s="180">
        <v>151</v>
      </c>
      <c r="D218" s="20" t="s">
        <v>101</v>
      </c>
      <c r="E218" s="206" t="str">
        <f ca="1">MID(CELL("filename",BBAR!$A26),FIND("]",CELL("filename",BBAR!$A26))+1,1024)</f>
        <v>BBAR</v>
      </c>
      <c r="F218" s="174">
        <f>ROW(BBAR!$A26)</f>
        <v>26</v>
      </c>
      <c r="G218" s="207" t="str">
        <f>BBAR!$A26</f>
        <v>Asset base scaling factor</v>
      </c>
    </row>
    <row r="219" spans="2:7" x14ac:dyDescent="0.25">
      <c r="B219" s="26" t="s">
        <v>361</v>
      </c>
      <c r="C219" s="180">
        <v>152</v>
      </c>
      <c r="D219" s="20" t="s">
        <v>63</v>
      </c>
      <c r="E219" s="206" t="str">
        <f ca="1">MID(CELL("filename",BBAR!$A27),FIND("]",CELL("filename",BBAR!$A27))+1,1024)</f>
        <v>BBAR</v>
      </c>
      <c r="F219" s="174">
        <f>ROW(BBAR!$A27)</f>
        <v>27</v>
      </c>
      <c r="G219" s="207" t="str">
        <f>BBAR!$A27</f>
        <v>Term credit spread differential allowance</v>
      </c>
    </row>
    <row r="220" spans="2:7" x14ac:dyDescent="0.25">
      <c r="B220" s="26" t="s">
        <v>361</v>
      </c>
      <c r="C220" s="180">
        <v>171</v>
      </c>
      <c r="D220" s="20" t="s">
        <v>71</v>
      </c>
      <c r="E220" s="206" t="str">
        <f ca="1">MID(CELL("filename",BBAR!$A30),FIND("]",CELL("filename",BBAR!$A30))+1,1024)</f>
        <v>BBAR</v>
      </c>
      <c r="F220" s="174">
        <f>ROW(BBAR!$A30)</f>
        <v>30</v>
      </c>
      <c r="G220" s="207" t="str">
        <f>BBAR!$A30</f>
        <v>Opening investment value</v>
      </c>
    </row>
    <row r="221" spans="2:7" x14ac:dyDescent="0.25">
      <c r="B221" s="26" t="s">
        <v>361</v>
      </c>
      <c r="C221" s="180">
        <v>172</v>
      </c>
      <c r="D221" s="20" t="s">
        <v>67</v>
      </c>
      <c r="E221" s="206" t="str">
        <f ca="1">MID(CELL("filename",BBAR!$A31),FIND("]",CELL("filename",BBAR!$A31))+1,1024)</f>
        <v>BBAR</v>
      </c>
      <c r="F221" s="174">
        <f>ROW(BBAR!$A31)</f>
        <v>31</v>
      </c>
      <c r="G221" s="207" t="str">
        <f>BBAR!$A31</f>
        <v>Value of commissioned assets</v>
      </c>
    </row>
    <row r="222" spans="2:7" x14ac:dyDescent="0.25">
      <c r="B222" s="26" t="s">
        <v>361</v>
      </c>
      <c r="C222" s="180">
        <v>173</v>
      </c>
      <c r="D222" s="20" t="s">
        <v>74</v>
      </c>
      <c r="E222" s="206" t="str">
        <f ca="1">MID(CELL("filename",BBAR!$A32),FIND("]",CELL("filename",BBAR!$A32))+1,1024)</f>
        <v>BBAR</v>
      </c>
      <c r="F222" s="174">
        <f>ROW(BBAR!$A32)</f>
        <v>32</v>
      </c>
      <c r="G222" s="207" t="str">
        <f>BBAR!$A32</f>
        <v>Term credit spread differential allowance</v>
      </c>
    </row>
    <row r="223" spans="2:7" x14ac:dyDescent="0.25">
      <c r="B223" s="26" t="s">
        <v>361</v>
      </c>
      <c r="C223" s="180">
        <v>174</v>
      </c>
      <c r="D223" s="20" t="s">
        <v>34</v>
      </c>
      <c r="E223" s="206" t="str">
        <f ca="1">MID(CELL("filename",BBAR!$A33),FIND("]",CELL("filename",BBAR!$A33))+1,1024)</f>
        <v>BBAR</v>
      </c>
      <c r="F223" s="174">
        <f>ROW(BBAR!$A33)</f>
        <v>33</v>
      </c>
      <c r="G223" s="207" t="str">
        <f>BBAR!$A33</f>
        <v>Total revaluation</v>
      </c>
    </row>
    <row r="224" spans="2:7" x14ac:dyDescent="0.25">
      <c r="B224" s="26" t="s">
        <v>361</v>
      </c>
      <c r="C224" s="180">
        <v>175</v>
      </c>
      <c r="D224" s="20" t="s">
        <v>119</v>
      </c>
      <c r="E224" s="206" t="str">
        <f ca="1">MID(CELL("filename",BBAR!$A34),FIND("]",CELL("filename",BBAR!$A34))+1,1024)</f>
        <v>BBAR</v>
      </c>
      <c r="F224" s="174">
        <f>ROW(BBAR!$A34)</f>
        <v>34</v>
      </c>
      <c r="G224" s="207" t="str">
        <f>BBAR!$A34</f>
        <v>Return on capital</v>
      </c>
    </row>
    <row r="225" spans="2:7" x14ac:dyDescent="0.25">
      <c r="B225" s="26" t="s">
        <v>361</v>
      </c>
      <c r="C225" s="180">
        <v>189</v>
      </c>
      <c r="D225" s="20" t="s">
        <v>114</v>
      </c>
      <c r="E225" s="206" t="str">
        <f ca="1">MID(CELL("filename",BBAR!$A37),FIND("]",CELL("filename",BBAR!$A37))+1,1024)</f>
        <v>BBAR</v>
      </c>
      <c r="F225" s="174">
        <f>ROW(BBAR!$A37)</f>
        <v>37</v>
      </c>
      <c r="G225" s="207" t="str">
        <f>BBAR!$A37</f>
        <v>Operating expenditure</v>
      </c>
    </row>
    <row r="226" spans="2:7" x14ac:dyDescent="0.25">
      <c r="B226" s="26" t="s">
        <v>361</v>
      </c>
      <c r="C226" s="180">
        <v>190</v>
      </c>
      <c r="D226" s="20" t="s">
        <v>115</v>
      </c>
      <c r="E226" s="206" t="str">
        <f ca="1">MID(CELL("filename",BBAR!$A38),FIND("]",CELL("filename",BBAR!$A38))+1,1024)</f>
        <v>BBAR</v>
      </c>
      <c r="F226" s="174">
        <f>ROW(BBAR!$A38)</f>
        <v>38</v>
      </c>
      <c r="G226" s="207" t="str">
        <f>BBAR!$A38</f>
        <v>Operating expenditure allowance</v>
      </c>
    </row>
    <row r="227" spans="2:7" x14ac:dyDescent="0.25">
      <c r="B227" s="26" t="s">
        <v>361</v>
      </c>
      <c r="C227" s="180">
        <v>193</v>
      </c>
      <c r="D227" s="20" t="s">
        <v>363</v>
      </c>
      <c r="E227" s="206" t="str">
        <f ca="1">MID(CELL("filename",BBAR!$A41),FIND("]",CELL("filename",BBAR!$A41))+1,1024)</f>
        <v>BBAR</v>
      </c>
      <c r="F227" s="174">
        <f>ROW(BBAR!$A41)</f>
        <v>41</v>
      </c>
      <c r="G227" s="207" t="str">
        <f>BBAR!$A41</f>
        <v>Increase in deferred tax asset, ΔDT</v>
      </c>
    </row>
    <row r="228" spans="2:7" x14ac:dyDescent="0.25">
      <c r="B228" s="26" t="s">
        <v>361</v>
      </c>
      <c r="C228" s="180">
        <v>194</v>
      </c>
      <c r="D228" s="20" t="s">
        <v>106</v>
      </c>
      <c r="E228" s="206" t="str">
        <f ca="1">MID(CELL("filename",BBAR!$A42),FIND("]",CELL("filename",BBAR!$A42))+1,1024)</f>
        <v>BBAR</v>
      </c>
      <c r="F228" s="174">
        <f>ROW(BBAR!$A42)</f>
        <v>42</v>
      </c>
      <c r="G228" s="207" t="str">
        <f>BBAR!$A42</f>
        <v>BBAR before tax in revenue date terms, calculation not referencing tax</v>
      </c>
    </row>
    <row r="229" spans="2:7" x14ac:dyDescent="0.25">
      <c r="B229" s="26" t="s">
        <v>361</v>
      </c>
      <c r="C229" s="180">
        <v>195</v>
      </c>
      <c r="D229" s="20" t="s">
        <v>112</v>
      </c>
      <c r="E229" s="206" t="str">
        <f ca="1">MID(CELL("filename",BBAR!$A43),FIND("]",CELL("filename",BBAR!$A43))+1,1024)</f>
        <v>BBAR</v>
      </c>
      <c r="F229" s="174">
        <f>ROW(BBAR!$A43)</f>
        <v>43</v>
      </c>
      <c r="G229" s="207" t="str">
        <f>BBAR!$A43</f>
        <v>Regulatory tax allowance before considering possibility of tax losses</v>
      </c>
    </row>
    <row r="230" spans="2:7" x14ac:dyDescent="0.25">
      <c r="B230" s="26" t="s">
        <v>361</v>
      </c>
      <c r="C230" s="180">
        <v>196</v>
      </c>
      <c r="D230" s="20" t="s">
        <v>102</v>
      </c>
      <c r="E230" s="206" t="str">
        <f ca="1">MID(CELL("filename",BBAR!$A44),FIND("]",CELL("filename",BBAR!$A44))+1,1024)</f>
        <v>BBAR</v>
      </c>
      <c r="F230" s="174">
        <f>ROW(BBAR!$A44)</f>
        <v>44</v>
      </c>
      <c r="G230" s="207" t="str">
        <f>BBAR!$A44</f>
        <v>Regulatory tax allowance</v>
      </c>
    </row>
    <row r="231" spans="2:7" x14ac:dyDescent="0.25">
      <c r="B231" s="26" t="s">
        <v>361</v>
      </c>
      <c r="C231" s="180">
        <v>197</v>
      </c>
      <c r="D231" s="20" t="s">
        <v>107</v>
      </c>
      <c r="E231" s="206" t="str">
        <f ca="1">MID(CELL("filename",BBAR!$A45),FIND("]",CELL("filename",BBAR!$A45))+1,1024)</f>
        <v>BBAR</v>
      </c>
      <c r="F231" s="174">
        <f>ROW(BBAR!$A45)</f>
        <v>45</v>
      </c>
      <c r="G231" s="207" t="str">
        <f>BBAR!$A45</f>
        <v>BBAR before tax in year-end terms, direct simple calculation</v>
      </c>
    </row>
    <row r="232" spans="2:7" x14ac:dyDescent="0.25">
      <c r="B232" s="26" t="s">
        <v>361</v>
      </c>
      <c r="C232" s="180">
        <v>198</v>
      </c>
      <c r="D232" s="20" t="s">
        <v>108</v>
      </c>
      <c r="E232" s="206" t="str">
        <f ca="1">MID(CELL("filename",BBAR!$A46),FIND("]",CELL("filename",BBAR!$A46))+1,1024)</f>
        <v>BBAR</v>
      </c>
      <c r="F232" s="174">
        <f>ROW(BBAR!$A46)</f>
        <v>46</v>
      </c>
      <c r="G232" s="207" t="str">
        <f>BBAR!$A46</f>
        <v>BBAR before tax in revenue date terms</v>
      </c>
    </row>
    <row r="233" spans="2:7" x14ac:dyDescent="0.25">
      <c r="B233" s="26" t="s">
        <v>361</v>
      </c>
      <c r="C233" s="180">
        <v>199</v>
      </c>
      <c r="D233" s="20" t="s">
        <v>109</v>
      </c>
      <c r="E233" s="206" t="str">
        <f ca="1">MID(CELL("filename",BBAR!$A47),FIND("]",CELL("filename",BBAR!$A47))+1,1024)</f>
        <v>BBAR</v>
      </c>
      <c r="F233" s="174">
        <f>ROW(BBAR!$A47)</f>
        <v>47</v>
      </c>
      <c r="G233" s="207" t="str">
        <f>BBAR!$A47</f>
        <v>Difference between the two BBAR calculations (should = 0)</v>
      </c>
    </row>
    <row r="234" spans="2:7" x14ac:dyDescent="0.25">
      <c r="B234" s="26" t="s">
        <v>361</v>
      </c>
      <c r="C234" s="180">
        <v>203</v>
      </c>
      <c r="D234" s="20" t="s">
        <v>110</v>
      </c>
      <c r="E234" s="206" t="str">
        <f ca="1">MID(CELL("filename",BBAR!$A50),FIND("]",CELL("filename",BBAR!$A50))+1,1024)</f>
        <v>BBAR</v>
      </c>
      <c r="F234" s="174">
        <f>ROW(BBAR!$A50)</f>
        <v>50</v>
      </c>
      <c r="G234" s="207" t="str">
        <f>BBAR!$A50</f>
        <v>Number of years to discount the year-end  values to start of the present value period</v>
      </c>
    </row>
    <row r="235" spans="2:7" x14ac:dyDescent="0.25">
      <c r="B235" s="26" t="s">
        <v>361</v>
      </c>
      <c r="C235" s="180">
        <v>204</v>
      </c>
      <c r="D235" s="20" t="s">
        <v>84</v>
      </c>
      <c r="E235" s="206" t="str">
        <f ca="1">MID(CELL("filename",BBAR!$A51),FIND("]",CELL("filename",BBAR!$A51))+1,1024)</f>
        <v>BBAR</v>
      </c>
      <c r="F235" s="174">
        <f>ROW(BBAR!$A51)</f>
        <v>51</v>
      </c>
      <c r="G235" s="207" t="str">
        <f>BBAR!$A51</f>
        <v>BBAR before tax in year-end terms, i.e. Rev * TFrev</v>
      </c>
    </row>
    <row r="236" spans="2:7" x14ac:dyDescent="0.25">
      <c r="B236" s="26" t="s">
        <v>361</v>
      </c>
      <c r="C236" s="180">
        <v>205</v>
      </c>
      <c r="D236" s="20" t="s">
        <v>85</v>
      </c>
      <c r="E236" s="206" t="str">
        <f ca="1">MID(CELL("filename",BBAR!$A52),FIND("]",CELL("filename",BBAR!$A52))+1,1024)</f>
        <v>BBAR</v>
      </c>
      <c r="F236" s="174">
        <f>ROW(BBAR!$A52)</f>
        <v>52</v>
      </c>
      <c r="G236" s="207" t="str">
        <f>BBAR!$A52</f>
        <v>PV at 1 Apr 2015 of BBAR before tax for each year</v>
      </c>
    </row>
    <row r="237" spans="2:7" x14ac:dyDescent="0.25">
      <c r="B237" s="26" t="s">
        <v>361</v>
      </c>
      <c r="C237" s="180">
        <v>206</v>
      </c>
      <c r="D237" s="20" t="s">
        <v>406</v>
      </c>
      <c r="E237" s="206" t="str">
        <f ca="1">MID(CELL("filename",BBAR!$A53),FIND("]",CELL("filename",BBAR!$A53))+1,1024)</f>
        <v>BBAR</v>
      </c>
      <c r="F237" s="174">
        <f>ROW(BBAR!$A53)</f>
        <v>53</v>
      </c>
      <c r="G237" s="207" t="str">
        <f>BBAR!$A53</f>
        <v>PV at 1 Apr 2015 of BBAR before tax over the regulatory period</v>
      </c>
    </row>
    <row r="238" spans="2:7" x14ac:dyDescent="0.25">
      <c r="B238" s="26" t="s">
        <v>366</v>
      </c>
      <c r="C238" s="180"/>
      <c r="D238" s="20"/>
      <c r="E238" s="206" t="str">
        <f ca="1">MID(CELL("filename",REV!$A12),FIND("]",CELL("filename",REV!$A12))+1,1024)</f>
        <v>REV</v>
      </c>
      <c r="F238" s="174">
        <f>ROW(REV!$A12)</f>
        <v>12</v>
      </c>
      <c r="G238" s="207" t="str">
        <f>REV!$A12</f>
        <v>X value applied</v>
      </c>
    </row>
    <row r="239" spans="2:7" x14ac:dyDescent="0.25">
      <c r="B239" s="26" t="s">
        <v>366</v>
      </c>
      <c r="C239" s="180"/>
      <c r="D239" s="20"/>
      <c r="E239" s="206" t="str">
        <f ca="1">MID(CELL("filename",REV!$A13),FIND("]",CELL("filename",REV!$A13))+1,1024)</f>
        <v>REV</v>
      </c>
      <c r="F239" s="174">
        <f>ROW(REV!$A13)</f>
        <v>13</v>
      </c>
      <c r="G239" s="207" t="str">
        <f>REV!$A13</f>
        <v>Index of price path</v>
      </c>
    </row>
    <row r="240" spans="2:7" x14ac:dyDescent="0.25">
      <c r="B240" s="26" t="s">
        <v>366</v>
      </c>
      <c r="C240" s="180"/>
      <c r="D240" s="20"/>
      <c r="E240" s="206" t="str">
        <f ca="1">MID(CELL("filename",REV!$A14),FIND("]",CELL("filename",REV!$A14))+1,1024)</f>
        <v>REV</v>
      </c>
      <c r="F240" s="174">
        <f>ROW(REV!$A14)</f>
        <v>14</v>
      </c>
      <c r="G240" s="207" t="str">
        <f>REV!$A14</f>
        <v>Index of constant price growth</v>
      </c>
    </row>
    <row r="241" spans="1:8" x14ac:dyDescent="0.25">
      <c r="B241" s="26" t="s">
        <v>361</v>
      </c>
      <c r="C241" s="180">
        <v>212</v>
      </c>
      <c r="D241" s="20" t="s">
        <v>70</v>
      </c>
      <c r="E241" s="206" t="str">
        <f ca="1">MID(CELL("filename",REV!$A15),FIND("]",CELL("filename",REV!$A15))+1,1024)</f>
        <v>REV</v>
      </c>
      <c r="F241" s="174">
        <f>ROW(REV!$A15)</f>
        <v>15</v>
      </c>
      <c r="G241" s="207" t="str">
        <f>REV!$A15</f>
        <v>Indexed maximum allowable revenue before tax</v>
      </c>
    </row>
    <row r="242" spans="1:8" x14ac:dyDescent="0.25">
      <c r="B242" s="26" t="s">
        <v>361</v>
      </c>
      <c r="C242" s="180">
        <v>227</v>
      </c>
      <c r="D242" s="20" t="s">
        <v>181</v>
      </c>
      <c r="E242" s="206" t="str">
        <f ca="1">MID(CELL("filename",REV!$A18),FIND("]",CELL("filename",REV!$A18))+1,1024)</f>
        <v>REV</v>
      </c>
      <c r="F242" s="174">
        <f>ROW(REV!$A18)</f>
        <v>18</v>
      </c>
      <c r="G242" s="207" t="str">
        <f>REV!$A18</f>
        <v>X value applied</v>
      </c>
    </row>
    <row r="243" spans="1:8" x14ac:dyDescent="0.25">
      <c r="B243" s="26" t="s">
        <v>366</v>
      </c>
      <c r="C243" s="180"/>
      <c r="D243" s="20"/>
      <c r="E243" s="206" t="str">
        <f ca="1">MID(CELL("filename",REV!$A19),FIND("]",CELL("filename",REV!$A19))+1,1024)</f>
        <v>REV</v>
      </c>
      <c r="F243" s="174">
        <f>ROW(REV!$A19)</f>
        <v>19</v>
      </c>
      <c r="G243" s="207" t="str">
        <f>REV!$A19</f>
        <v>Index of price path</v>
      </c>
    </row>
    <row r="244" spans="1:8" x14ac:dyDescent="0.25">
      <c r="B244" s="26" t="s">
        <v>366</v>
      </c>
      <c r="C244" s="180"/>
      <c r="D244" s="20"/>
      <c r="E244" s="206" t="str">
        <f ca="1">MID(CELL("filename",REV!$A20),FIND("]",CELL("filename",REV!$A20))+1,1024)</f>
        <v>REV</v>
      </c>
      <c r="F244" s="174">
        <f>ROW(REV!$A20)</f>
        <v>20</v>
      </c>
      <c r="G244" s="207" t="str">
        <f>REV!$A20</f>
        <v>Index of constant price growth</v>
      </c>
    </row>
    <row r="245" spans="1:8" x14ac:dyDescent="0.25">
      <c r="B245" s="26" t="s">
        <v>361</v>
      </c>
      <c r="C245" s="180">
        <v>228</v>
      </c>
      <c r="D245" s="20" t="s">
        <v>407</v>
      </c>
      <c r="E245" s="206" t="str">
        <f ca="1">MID(CELL("filename",REV!$A21),FIND("]",CELL("filename",REV!$A21))+1,1024)</f>
        <v>REV</v>
      </c>
      <c r="F245" s="174">
        <f>ROW(REV!$A21)</f>
        <v>21</v>
      </c>
      <c r="G245" s="207" t="str">
        <f>REV!$A21</f>
        <v>Indexed maximum allowable revenue before tax</v>
      </c>
    </row>
    <row r="246" spans="1:8" x14ac:dyDescent="0.25">
      <c r="A246" s="10"/>
      <c r="B246" s="26" t="s">
        <v>366</v>
      </c>
      <c r="C246" s="180"/>
      <c r="D246" s="20"/>
      <c r="E246" s="206" t="str">
        <f ca="1">MID(CELL("filename",MAR!$A17),FIND("]",CELL("filename",MAR!$A17))+1,1024)</f>
        <v>MAR</v>
      </c>
      <c r="F246" s="174">
        <f>ROW(MAR!$A17)</f>
        <v>17</v>
      </c>
      <c r="G246" s="207" t="str">
        <f>MAR!$A17</f>
        <v>PV at 1 Apr 2015 of BBAR before tax over the regulatory period</v>
      </c>
      <c r="H246" s="10"/>
    </row>
    <row r="247" spans="1:8" x14ac:dyDescent="0.25">
      <c r="A247" s="10"/>
      <c r="B247" s="26" t="s">
        <v>366</v>
      </c>
      <c r="C247" s="180"/>
      <c r="D247" s="20"/>
      <c r="E247" s="206" t="str">
        <f ca="1">MID(CELL("filename",MAR!$A18),FIND("]",CELL("filename",MAR!$A18))+1,1024)</f>
        <v>MAR</v>
      </c>
      <c r="F247" s="174">
        <f>ROW(MAR!$A18)</f>
        <v>18</v>
      </c>
      <c r="G247" s="207" t="str">
        <f>MAR!$A18</f>
        <v>Additional allowance</v>
      </c>
      <c r="H247" s="10"/>
    </row>
    <row r="248" spans="1:8" x14ac:dyDescent="0.25">
      <c r="B248" s="26" t="s">
        <v>361</v>
      </c>
      <c r="C248" s="180">
        <v>210</v>
      </c>
      <c r="D248" s="20" t="s">
        <v>41</v>
      </c>
      <c r="E248" s="206" t="str">
        <f ca="1">MID(CELL("filename",MAR!$A19),FIND("]",CELL("filename",MAR!$A19))+1,1024)</f>
        <v>MAR</v>
      </c>
      <c r="F248" s="174">
        <f>ROW(MAR!$A19)</f>
        <v>19</v>
      </c>
      <c r="G248" s="207" t="str">
        <f>MAR!$A19</f>
        <v>PV at 1 Apr 2015 of maximum allowable revenue before tax</v>
      </c>
      <c r="H248" s="10"/>
    </row>
    <row r="249" spans="1:8" x14ac:dyDescent="0.25">
      <c r="B249" s="26" t="s">
        <v>361</v>
      </c>
      <c r="C249" s="180">
        <v>211</v>
      </c>
      <c r="D249" s="20" t="s">
        <v>407</v>
      </c>
      <c r="E249" s="206" t="str">
        <f ca="1">MID(CELL("filename",MAR!$A20),FIND("]",CELL("filename",MAR!$A20))+1,1024)</f>
        <v>MAR</v>
      </c>
      <c r="F249" s="174">
        <f>ROW(MAR!$A20)</f>
        <v>20</v>
      </c>
      <c r="G249" s="207" t="str">
        <f>MAR!$A20</f>
        <v>Indexed maximum allowable revenue before tax</v>
      </c>
    </row>
    <row r="250" spans="1:8" x14ac:dyDescent="0.25">
      <c r="B250" s="26" t="s">
        <v>361</v>
      </c>
      <c r="C250" s="180">
        <v>212</v>
      </c>
      <c r="D250" s="20" t="s">
        <v>70</v>
      </c>
      <c r="E250" s="206" t="str">
        <f ca="1">MID(CELL("filename",MAR!$A21),FIND("]",CELL("filename",MAR!$A21))+1,1024)</f>
        <v>MAR</v>
      </c>
      <c r="F250" s="174">
        <f>ROW(MAR!$A21)</f>
        <v>21</v>
      </c>
      <c r="G250" s="207" t="str">
        <f>MAR!$A21</f>
        <v>Present value of indexed maximum allowable revenue for each year</v>
      </c>
    </row>
    <row r="251" spans="1:8" x14ac:dyDescent="0.25">
      <c r="B251" s="26" t="s">
        <v>361</v>
      </c>
      <c r="C251" s="180">
        <v>213</v>
      </c>
      <c r="D251" s="20" t="s">
        <v>64</v>
      </c>
      <c r="E251" s="206" t="str">
        <f ca="1">MID(CELL("filename",MAR!$A22),FIND("]",CELL("filename",MAR!$A22))+1,1024)</f>
        <v>MAR</v>
      </c>
      <c r="F251" s="174">
        <f>ROW(MAR!$A22)</f>
        <v>22</v>
      </c>
      <c r="G251" s="207" t="str">
        <f>MAR!$A22</f>
        <v>Present value of indexed revenue</v>
      </c>
    </row>
    <row r="252" spans="1:8" x14ac:dyDescent="0.25">
      <c r="B252" s="26" t="s">
        <v>361</v>
      </c>
      <c r="C252" s="180">
        <v>214</v>
      </c>
      <c r="D252" s="20" t="s">
        <v>409</v>
      </c>
      <c r="E252" s="206" t="str">
        <f ca="1">MID(CELL("filename",MAR!$A23),FIND("]",CELL("filename",MAR!$A23))+1,1024)</f>
        <v>MAR</v>
      </c>
      <c r="F252" s="174">
        <f>ROW(MAR!$A23)</f>
        <v>23</v>
      </c>
      <c r="G252" s="207" t="str">
        <f>MAR!$A23</f>
        <v>Maximum allowable revenue before tax in first year of the regulatory period</v>
      </c>
    </row>
    <row r="253" spans="1:8" x14ac:dyDescent="0.25">
      <c r="B253" s="26" t="s">
        <v>361</v>
      </c>
      <c r="C253" s="180">
        <v>215</v>
      </c>
      <c r="D253" s="20" t="s">
        <v>86</v>
      </c>
      <c r="E253" s="206" t="str">
        <f ca="1">MID(CELL("filename",MAR!$A24),FIND("]",CELL("filename",MAR!$A24))+1,1024)</f>
        <v>MAR</v>
      </c>
      <c r="F253" s="174">
        <f>ROW(MAR!$A24)</f>
        <v>24</v>
      </c>
      <c r="G253" s="207" t="str">
        <f>MAR!$A24</f>
        <v>Maximum allowable revenue before tax in year-end terms</v>
      </c>
    </row>
    <row r="254" spans="1:8" x14ac:dyDescent="0.25">
      <c r="B254" s="26" t="s">
        <v>361</v>
      </c>
      <c r="C254" s="180">
        <v>216</v>
      </c>
      <c r="D254" s="20" t="s">
        <v>87</v>
      </c>
      <c r="E254" s="206" t="str">
        <f ca="1">MID(CELL("filename",MAR!$A25),FIND("]",CELL("filename",MAR!$A25))+1,1024)</f>
        <v>MAR</v>
      </c>
      <c r="F254" s="174">
        <f>ROW(MAR!$A25)</f>
        <v>25</v>
      </c>
      <c r="G254" s="207" t="str">
        <f>MAR!$A25</f>
        <v>Maximum allowable revenue before tax in revenue-date terms</v>
      </c>
      <c r="H254" s="10"/>
    </row>
    <row r="255" spans="1:8" x14ac:dyDescent="0.25">
      <c r="B255" s="26" t="s">
        <v>361</v>
      </c>
      <c r="C255" s="180">
        <v>217</v>
      </c>
      <c r="D255" s="20" t="s">
        <v>88</v>
      </c>
      <c r="E255" s="206" t="str">
        <f ca="1">MID(CELL("filename",MAR!$A26),FIND("]",CELL("filename",MAR!$A26))+1,1024)</f>
        <v>MAR</v>
      </c>
      <c r="F255" s="174">
        <f>ROW(MAR!$A26)</f>
        <v>26</v>
      </c>
      <c r="G255" s="207" t="str">
        <f>MAR!$A26</f>
        <v>PV at 1 Apr 2015 of maximum allowable revenue before tax in year-end terms in each year</v>
      </c>
    </row>
    <row r="256" spans="1:8" x14ac:dyDescent="0.25">
      <c r="B256" s="26" t="s">
        <v>361</v>
      </c>
      <c r="C256" s="180">
        <v>218</v>
      </c>
      <c r="D256" s="20" t="s">
        <v>408</v>
      </c>
      <c r="E256" s="206" t="str">
        <f ca="1">MID(CELL("filename",MAR!$A27),FIND("]",CELL("filename",MAR!$A27))+1,1024)</f>
        <v>MAR</v>
      </c>
      <c r="F256" s="174">
        <f>ROW(MAR!$A27)</f>
        <v>27</v>
      </c>
      <c r="G256" s="207" t="str">
        <f>MAR!$A27</f>
        <v>PV at 1 Apr 2015 of maximum allowable revenue before tax</v>
      </c>
    </row>
    <row r="257" spans="1:8" x14ac:dyDescent="0.25">
      <c r="B257" s="26" t="s">
        <v>361</v>
      </c>
      <c r="C257" s="180">
        <v>219</v>
      </c>
      <c r="D257" s="20" t="s">
        <v>83</v>
      </c>
      <c r="E257" s="206" t="str">
        <f ca="1">MID(CELL("filename",MAR!$A28),FIND("]",CELL("filename",MAR!$A28))+1,1024)</f>
        <v>MAR</v>
      </c>
      <c r="F257" s="174">
        <f>ROW(MAR!$A28)</f>
        <v>28</v>
      </c>
      <c r="G257" s="207" t="str">
        <f>MAR!$A28</f>
        <v>Error check for PV equivalence (should = 0)</v>
      </c>
    </row>
    <row r="258" spans="1:8" x14ac:dyDescent="0.25">
      <c r="B258" s="26" t="s">
        <v>361</v>
      </c>
      <c r="C258" s="180">
        <v>226</v>
      </c>
      <c r="D258" s="20" t="s">
        <v>123</v>
      </c>
      <c r="E258" s="206" t="str">
        <f ca="1">MID(CELL("filename",MAR!$A31),FIND("]",CELL("filename",MAR!$A31))+1,1024)</f>
        <v>MAR</v>
      </c>
      <c r="F258" s="174">
        <f>ROW(MAR!$A31)</f>
        <v>31</v>
      </c>
      <c r="G258" s="207" t="str">
        <f>MAR!$A31</f>
        <v>PV at 1 Apr 2015 of BBAR before tax over the regulatory period</v>
      </c>
    </row>
    <row r="259" spans="1:8" x14ac:dyDescent="0.25">
      <c r="A259" s="10"/>
      <c r="B259" s="26" t="s">
        <v>366</v>
      </c>
      <c r="C259" s="180"/>
      <c r="D259" s="20"/>
      <c r="E259" s="206" t="str">
        <f ca="1">MID(CELL("filename",MAR!$A32),FIND("]",CELL("filename",MAR!$A32))+1,1024)</f>
        <v>MAR</v>
      </c>
      <c r="F259" s="174">
        <f>ROW(MAR!$A32)</f>
        <v>32</v>
      </c>
      <c r="G259" s="207" t="str">
        <f>MAR!$A32</f>
        <v>Additional allowance</v>
      </c>
      <c r="H259" s="10"/>
    </row>
    <row r="260" spans="1:8" x14ac:dyDescent="0.25">
      <c r="A260" s="10"/>
      <c r="B260" s="26" t="s">
        <v>366</v>
      </c>
      <c r="C260" s="180"/>
      <c r="D260" s="20"/>
      <c r="E260" s="206" t="str">
        <f ca="1">MID(CELL("filename",MAR!$A33),FIND("]",CELL("filename",MAR!$A33))+1,1024)</f>
        <v>MAR</v>
      </c>
      <c r="F260" s="174">
        <f>ROW(MAR!$A33)</f>
        <v>33</v>
      </c>
      <c r="G260" s="207" t="str">
        <f>MAR!$A33</f>
        <v>PV at 1 Apr 2015 of maximum allowable revenue before tax</v>
      </c>
      <c r="H260" s="10"/>
    </row>
    <row r="261" spans="1:8" x14ac:dyDescent="0.25">
      <c r="B261" s="26" t="s">
        <v>361</v>
      </c>
      <c r="C261" s="180">
        <v>228</v>
      </c>
      <c r="D261" s="20" t="s">
        <v>407</v>
      </c>
      <c r="E261" s="206" t="str">
        <f ca="1">MID(CELL("filename",MAR!$A34),FIND("]",CELL("filename",MAR!$A34))+1,1024)</f>
        <v>MAR</v>
      </c>
      <c r="F261" s="174">
        <f>ROW(MAR!$A34)</f>
        <v>34</v>
      </c>
      <c r="G261" s="207" t="str">
        <f>MAR!$A34</f>
        <v>Indexed maximum allowable revenue before tax</v>
      </c>
    </row>
    <row r="262" spans="1:8" x14ac:dyDescent="0.25">
      <c r="B262" s="26" t="s">
        <v>361</v>
      </c>
      <c r="C262" s="180">
        <v>229</v>
      </c>
      <c r="D262" s="20" t="s">
        <v>70</v>
      </c>
      <c r="E262" s="206" t="str">
        <f ca="1">MID(CELL("filename",MAR!$A35),FIND("]",CELL("filename",MAR!$A35))+1,1024)</f>
        <v>MAR</v>
      </c>
      <c r="F262" s="174">
        <f>ROW(MAR!$A35)</f>
        <v>35</v>
      </c>
      <c r="G262" s="207" t="str">
        <f>MAR!$A35</f>
        <v>Present value of indexed maximum allowable revenue for each year</v>
      </c>
      <c r="H262" s="10"/>
    </row>
    <row r="263" spans="1:8" x14ac:dyDescent="0.25">
      <c r="B263" s="26" t="s">
        <v>361</v>
      </c>
      <c r="C263" s="180">
        <v>230</v>
      </c>
      <c r="D263" s="20" t="s">
        <v>64</v>
      </c>
      <c r="E263" s="206" t="str">
        <f ca="1">MID(CELL("filename",MAR!$A36),FIND("]",CELL("filename",MAR!$A36))+1,1024)</f>
        <v>MAR</v>
      </c>
      <c r="F263" s="174">
        <f>ROW(MAR!$A36)</f>
        <v>36</v>
      </c>
      <c r="G263" s="207" t="str">
        <f>MAR!$A36</f>
        <v>Present value of indexed revenue</v>
      </c>
    </row>
    <row r="264" spans="1:8" x14ac:dyDescent="0.25">
      <c r="B264" s="26" t="s">
        <v>361</v>
      </c>
      <c r="C264" s="180">
        <v>231</v>
      </c>
      <c r="D264" s="20" t="s">
        <v>409</v>
      </c>
      <c r="E264" s="206" t="str">
        <f ca="1">MID(CELL("filename",MAR!$A37),FIND("]",CELL("filename",MAR!$A37))+1,1024)</f>
        <v>MAR</v>
      </c>
      <c r="F264" s="174">
        <f>ROW(MAR!$A37)</f>
        <v>37</v>
      </c>
      <c r="G264" s="207" t="str">
        <f>MAR!$A37</f>
        <v>Maximum allowable revenue before tax in first year of the regulatory period</v>
      </c>
    </row>
    <row r="265" spans="1:8" x14ac:dyDescent="0.25">
      <c r="B265" s="26" t="s">
        <v>361</v>
      </c>
      <c r="C265" s="180">
        <v>232</v>
      </c>
      <c r="D265" s="20" t="s">
        <v>86</v>
      </c>
      <c r="E265" s="206" t="str">
        <f ca="1">MID(CELL("filename",MAR!$A38),FIND("]",CELL("filename",MAR!$A38))+1,1024)</f>
        <v>MAR</v>
      </c>
      <c r="F265" s="174">
        <f>ROW(MAR!$A38)</f>
        <v>38</v>
      </c>
      <c r="G265" s="207" t="str">
        <f>MAR!$A38</f>
        <v>Maximum allowable revenue before tax in year-end terms</v>
      </c>
    </row>
    <row r="266" spans="1:8" x14ac:dyDescent="0.25">
      <c r="B266" s="26" t="s">
        <v>361</v>
      </c>
      <c r="C266" s="180">
        <v>233</v>
      </c>
      <c r="D266" s="20" t="s">
        <v>87</v>
      </c>
      <c r="E266" s="206" t="str">
        <f ca="1">MID(CELL("filename",MAR!$A39),FIND("]",CELL("filename",MAR!$A39))+1,1024)</f>
        <v>MAR</v>
      </c>
      <c r="F266" s="174">
        <f>ROW(MAR!$A39)</f>
        <v>39</v>
      </c>
      <c r="G266" s="207" t="str">
        <f>MAR!$A39</f>
        <v>Maximum allowable revenue before tax in revenue-date terms</v>
      </c>
    </row>
    <row r="267" spans="1:8" x14ac:dyDescent="0.25">
      <c r="B267" s="26" t="s">
        <v>361</v>
      </c>
      <c r="C267" s="180">
        <v>234</v>
      </c>
      <c r="D267" s="20" t="s">
        <v>124</v>
      </c>
      <c r="E267" s="206" t="str">
        <f ca="1">MID(CELL("filename",MAR!$A40),FIND("]",CELL("filename",MAR!$A40))+1,1024)</f>
        <v>MAR</v>
      </c>
      <c r="F267" s="174">
        <f>ROW(MAR!$A40)</f>
        <v>40</v>
      </c>
      <c r="G267" s="207" t="str">
        <f>MAR!$A40</f>
        <v>PV at 1 Apr 2015 of maximum allowable revenue before tax in year-end terms in each year</v>
      </c>
    </row>
    <row r="268" spans="1:8" x14ac:dyDescent="0.25">
      <c r="B268" s="26" t="s">
        <v>361</v>
      </c>
      <c r="C268" s="180">
        <v>235</v>
      </c>
      <c r="D268" s="20" t="s">
        <v>206</v>
      </c>
      <c r="E268" s="206" t="str">
        <f ca="1">MID(CELL("filename",MAR!$A41),FIND("]",CELL("filename",MAR!$A41))+1,1024)</f>
        <v>MAR</v>
      </c>
      <c r="F268" s="174">
        <f>ROW(MAR!$A41)</f>
        <v>41</v>
      </c>
      <c r="G268" s="207" t="str">
        <f>MAR!$A41</f>
        <v>PV at 1 Apr 2015 of maximum allowable revenue before tax</v>
      </c>
      <c r="H268" s="10"/>
    </row>
    <row r="269" spans="1:8" x14ac:dyDescent="0.25">
      <c r="B269" s="26" t="s">
        <v>361</v>
      </c>
      <c r="C269" s="180">
        <v>236</v>
      </c>
      <c r="D269" s="20" t="s">
        <v>83</v>
      </c>
      <c r="E269" s="206" t="str">
        <f ca="1">MID(CELL("filename",MAR!$A42),FIND("]",CELL("filename",MAR!$A42))+1,1024)</f>
        <v>MAR</v>
      </c>
      <c r="F269" s="174">
        <f>ROW(MAR!$A42)</f>
        <v>42</v>
      </c>
      <c r="G269" s="207" t="str">
        <f>MAR!$A42</f>
        <v>Error check for PV equivalence (should = 0)</v>
      </c>
    </row>
    <row r="270" spans="1:8" x14ac:dyDescent="0.25">
      <c r="A270" s="10"/>
      <c r="B270" s="26" t="s">
        <v>1</v>
      </c>
      <c r="C270" s="180">
        <v>14</v>
      </c>
      <c r="D270" s="20" t="s">
        <v>234</v>
      </c>
      <c r="E270" s="26" t="s">
        <v>366</v>
      </c>
      <c r="F270" s="180"/>
      <c r="G270" s="20"/>
      <c r="H270" s="10"/>
    </row>
    <row r="271" spans="1:8" x14ac:dyDescent="0.25">
      <c r="A271" s="10"/>
      <c r="B271" s="26" t="s">
        <v>1</v>
      </c>
      <c r="C271" s="180">
        <v>16</v>
      </c>
      <c r="D271" s="20" t="s">
        <v>236</v>
      </c>
      <c r="E271" s="26" t="s">
        <v>366</v>
      </c>
      <c r="F271" s="180"/>
      <c r="G271" s="20"/>
      <c r="H271" s="10"/>
    </row>
    <row r="272" spans="1:8" x14ac:dyDescent="0.25">
      <c r="A272" s="10"/>
      <c r="B272" s="26" t="s">
        <v>1</v>
      </c>
      <c r="C272" s="180">
        <v>17</v>
      </c>
      <c r="D272" s="20" t="s">
        <v>237</v>
      </c>
      <c r="E272" s="26" t="s">
        <v>366</v>
      </c>
      <c r="F272" s="180"/>
      <c r="G272" s="20"/>
      <c r="H272" s="10"/>
    </row>
    <row r="273" spans="1:8" x14ac:dyDescent="0.25">
      <c r="A273" s="10"/>
      <c r="B273" s="26" t="s">
        <v>1</v>
      </c>
      <c r="C273" s="180">
        <v>20</v>
      </c>
      <c r="D273" s="20" t="s">
        <v>351</v>
      </c>
      <c r="E273" s="26" t="s">
        <v>366</v>
      </c>
      <c r="F273" s="180"/>
      <c r="G273" s="20"/>
      <c r="H273" s="10"/>
    </row>
    <row r="274" spans="1:8" x14ac:dyDescent="0.25">
      <c r="A274" s="10"/>
      <c r="B274" s="26" t="s">
        <v>1</v>
      </c>
      <c r="C274" s="180">
        <v>21</v>
      </c>
      <c r="D274" s="20" t="s">
        <v>21</v>
      </c>
      <c r="E274" s="26" t="s">
        <v>366</v>
      </c>
      <c r="F274" s="180"/>
      <c r="G274" s="20"/>
      <c r="H274" s="10"/>
    </row>
    <row r="275" spans="1:8" x14ac:dyDescent="0.25">
      <c r="B275" s="26" t="s">
        <v>1</v>
      </c>
      <c r="C275" s="180">
        <v>22</v>
      </c>
      <c r="D275" s="20" t="s">
        <v>22</v>
      </c>
      <c r="E275" s="26" t="s">
        <v>366</v>
      </c>
      <c r="F275" s="180"/>
      <c r="G275" s="20"/>
    </row>
    <row r="276" spans="1:8" x14ac:dyDescent="0.25">
      <c r="B276" s="26" t="s">
        <v>1</v>
      </c>
      <c r="C276" s="180">
        <v>28</v>
      </c>
      <c r="D276" s="20" t="s">
        <v>24</v>
      </c>
      <c r="E276" s="26" t="s">
        <v>366</v>
      </c>
      <c r="F276" s="174"/>
      <c r="G276" s="207"/>
    </row>
    <row r="277" spans="1:8" x14ac:dyDescent="0.25">
      <c r="B277" s="26" t="s">
        <v>1</v>
      </c>
      <c r="C277" s="180">
        <v>36</v>
      </c>
      <c r="D277" s="20" t="s">
        <v>173</v>
      </c>
      <c r="E277" s="26" t="s">
        <v>366</v>
      </c>
      <c r="F277" s="180"/>
      <c r="G277" s="20"/>
    </row>
    <row r="278" spans="1:8" x14ac:dyDescent="0.25">
      <c r="B278" s="26" t="s">
        <v>1</v>
      </c>
      <c r="C278" s="180">
        <v>37</v>
      </c>
      <c r="D278" s="20" t="s">
        <v>174</v>
      </c>
      <c r="E278" s="26" t="s">
        <v>366</v>
      </c>
      <c r="F278" s="180"/>
      <c r="G278" s="20"/>
    </row>
    <row r="279" spans="1:8" x14ac:dyDescent="0.25">
      <c r="B279" s="26" t="s">
        <v>1</v>
      </c>
      <c r="C279" s="180">
        <v>39</v>
      </c>
      <c r="D279" s="20" t="s">
        <v>187</v>
      </c>
      <c r="E279" s="26" t="s">
        <v>366</v>
      </c>
      <c r="F279" s="180"/>
      <c r="G279" s="20"/>
    </row>
    <row r="280" spans="1:8" x14ac:dyDescent="0.25">
      <c r="B280" s="26" t="s">
        <v>361</v>
      </c>
      <c r="C280" s="180">
        <v>42</v>
      </c>
      <c r="D280" s="20" t="s">
        <v>103</v>
      </c>
      <c r="E280" s="26" t="s">
        <v>366</v>
      </c>
      <c r="F280" s="180"/>
      <c r="G280" s="20"/>
    </row>
    <row r="281" spans="1:8" x14ac:dyDescent="0.25">
      <c r="B281" s="26" t="s">
        <v>361</v>
      </c>
      <c r="C281" s="180">
        <v>43</v>
      </c>
      <c r="D281" s="20" t="s">
        <v>78</v>
      </c>
      <c r="E281" s="26" t="s">
        <v>366</v>
      </c>
      <c r="F281" s="180"/>
      <c r="G281" s="20"/>
    </row>
    <row r="282" spans="1:8" x14ac:dyDescent="0.25">
      <c r="B282" s="26" t="s">
        <v>361</v>
      </c>
      <c r="C282" s="180">
        <v>55</v>
      </c>
      <c r="D282" s="20" t="s">
        <v>100</v>
      </c>
      <c r="E282" s="26" t="s">
        <v>366</v>
      </c>
      <c r="F282" s="180"/>
      <c r="G282" s="20"/>
    </row>
    <row r="283" spans="1:8" x14ac:dyDescent="0.25">
      <c r="B283" s="26" t="s">
        <v>361</v>
      </c>
      <c r="C283" s="180">
        <v>56</v>
      </c>
      <c r="D283" s="20" t="s">
        <v>30</v>
      </c>
      <c r="E283" s="26" t="s">
        <v>366</v>
      </c>
      <c r="F283" s="180"/>
      <c r="G283" s="20"/>
    </row>
    <row r="284" spans="1:8" x14ac:dyDescent="0.25">
      <c r="B284" s="26" t="s">
        <v>361</v>
      </c>
      <c r="C284" s="180">
        <v>147</v>
      </c>
      <c r="D284" s="20" t="s">
        <v>35</v>
      </c>
      <c r="E284" s="26" t="s">
        <v>366</v>
      </c>
      <c r="F284" s="174"/>
      <c r="G284" s="207"/>
    </row>
    <row r="285" spans="1:8" x14ac:dyDescent="0.25">
      <c r="B285" s="26" t="s">
        <v>361</v>
      </c>
      <c r="C285" s="180">
        <v>183</v>
      </c>
      <c r="D285" s="20" t="s">
        <v>95</v>
      </c>
      <c r="E285" s="26" t="s">
        <v>366</v>
      </c>
      <c r="F285" s="174"/>
      <c r="G285" s="207"/>
    </row>
    <row r="286" spans="1:8" x14ac:dyDescent="0.25">
      <c r="B286" s="26" t="s">
        <v>361</v>
      </c>
      <c r="C286" s="180">
        <v>184</v>
      </c>
      <c r="D286" s="20" t="s">
        <v>72</v>
      </c>
      <c r="E286" s="26" t="s">
        <v>366</v>
      </c>
      <c r="F286" s="174"/>
      <c r="G286" s="207"/>
    </row>
    <row r="287" spans="1:8" x14ac:dyDescent="0.25">
      <c r="B287" s="26" t="s">
        <v>361</v>
      </c>
      <c r="C287" s="180">
        <v>187</v>
      </c>
      <c r="D287" s="20" t="s">
        <v>78</v>
      </c>
      <c r="E287" s="26" t="s">
        <v>366</v>
      </c>
      <c r="F287" s="174"/>
      <c r="G287" s="207"/>
    </row>
    <row r="288" spans="1:8" x14ac:dyDescent="0.25">
      <c r="B288" s="26" t="s">
        <v>361</v>
      </c>
      <c r="C288" s="180">
        <v>220</v>
      </c>
      <c r="D288" s="20" t="s">
        <v>122</v>
      </c>
      <c r="E288" s="26" t="s">
        <v>366</v>
      </c>
      <c r="F288" s="180"/>
      <c r="G288" s="20"/>
      <c r="H288" s="10"/>
    </row>
    <row r="289" spans="2:8" x14ac:dyDescent="0.25">
      <c r="B289" s="26" t="s">
        <v>361</v>
      </c>
      <c r="C289" s="180">
        <v>237</v>
      </c>
      <c r="D289" s="20" t="s">
        <v>118</v>
      </c>
      <c r="E289" s="26" t="s">
        <v>366</v>
      </c>
      <c r="F289" s="180"/>
      <c r="G289" s="20"/>
    </row>
    <row r="290" spans="2:8" x14ac:dyDescent="0.25">
      <c r="B290" s="26" t="s">
        <v>361</v>
      </c>
      <c r="C290" s="180">
        <v>240</v>
      </c>
      <c r="D290" s="20" t="s">
        <v>120</v>
      </c>
      <c r="E290" s="26" t="s">
        <v>366</v>
      </c>
      <c r="F290" s="180"/>
      <c r="G290" s="20"/>
    </row>
    <row r="291" spans="2:8" x14ac:dyDescent="0.25">
      <c r="B291" s="26" t="s">
        <v>361</v>
      </c>
      <c r="C291" s="180">
        <v>243</v>
      </c>
      <c r="D291" s="20" t="s">
        <v>364</v>
      </c>
      <c r="E291" s="26" t="s">
        <v>366</v>
      </c>
      <c r="F291" s="180"/>
      <c r="G291" s="20"/>
    </row>
    <row r="292" spans="2:8" x14ac:dyDescent="0.25">
      <c r="B292" s="26" t="s">
        <v>361</v>
      </c>
      <c r="C292" s="180">
        <v>247</v>
      </c>
      <c r="D292" s="20" t="s">
        <v>235</v>
      </c>
      <c r="E292" s="26" t="s">
        <v>366</v>
      </c>
      <c r="F292" s="180"/>
      <c r="G292" s="20"/>
    </row>
    <row r="293" spans="2:8" x14ac:dyDescent="0.25">
      <c r="B293" s="26" t="s">
        <v>361</v>
      </c>
      <c r="C293" s="180">
        <v>248</v>
      </c>
      <c r="D293" s="20" t="s">
        <v>237</v>
      </c>
      <c r="E293" s="26" t="s">
        <v>366</v>
      </c>
      <c r="F293" s="180"/>
      <c r="G293" s="20"/>
    </row>
    <row r="294" spans="2:8" x14ac:dyDescent="0.25">
      <c r="B294" s="26" t="s">
        <v>361</v>
      </c>
      <c r="C294" s="180">
        <v>249</v>
      </c>
      <c r="D294" s="20" t="s">
        <v>121</v>
      </c>
      <c r="E294" s="26" t="s">
        <v>366</v>
      </c>
      <c r="F294" s="180"/>
      <c r="G294" s="20"/>
      <c r="H294" s="10"/>
    </row>
    <row r="295" spans="2:8" x14ac:dyDescent="0.25">
      <c r="B295" s="26" t="s">
        <v>361</v>
      </c>
      <c r="C295" s="180">
        <v>250</v>
      </c>
      <c r="D295" s="20" t="s">
        <v>175</v>
      </c>
      <c r="E295" s="26" t="s">
        <v>366</v>
      </c>
      <c r="F295" s="180"/>
      <c r="G295" s="20"/>
    </row>
    <row r="296" spans="2:8" x14ac:dyDescent="0.25">
      <c r="B296" s="26" t="s">
        <v>361</v>
      </c>
      <c r="C296" s="180">
        <v>251</v>
      </c>
      <c r="D296" s="20" t="s">
        <v>182</v>
      </c>
      <c r="E296" s="26" t="s">
        <v>366</v>
      </c>
      <c r="F296" s="180"/>
      <c r="G296" s="20"/>
    </row>
    <row r="297" spans="2:8" x14ac:dyDescent="0.25">
      <c r="B297" s="26" t="s">
        <v>361</v>
      </c>
      <c r="C297" s="180">
        <v>252</v>
      </c>
      <c r="D297" s="20" t="s">
        <v>205</v>
      </c>
      <c r="E297" s="26" t="s">
        <v>366</v>
      </c>
      <c r="F297" s="180"/>
      <c r="G297" s="20"/>
    </row>
    <row r="298" spans="2:8" x14ac:dyDescent="0.25">
      <c r="B298" s="26" t="s">
        <v>361</v>
      </c>
      <c r="C298" s="180">
        <v>253</v>
      </c>
      <c r="D298" s="20" t="s">
        <v>179</v>
      </c>
      <c r="E298" s="26" t="s">
        <v>366</v>
      </c>
      <c r="F298" s="180"/>
      <c r="G298" s="20"/>
    </row>
    <row r="299" spans="2:8" x14ac:dyDescent="0.25">
      <c r="B299" s="26" t="s">
        <v>361</v>
      </c>
      <c r="C299" s="180">
        <v>254</v>
      </c>
      <c r="D299" s="20" t="s">
        <v>183</v>
      </c>
      <c r="E299" s="26" t="s">
        <v>366</v>
      </c>
      <c r="F299" s="180"/>
      <c r="G299" s="20"/>
    </row>
    <row r="300" spans="2:8" x14ac:dyDescent="0.25">
      <c r="B300" s="26" t="s">
        <v>361</v>
      </c>
      <c r="C300" s="180">
        <v>255</v>
      </c>
      <c r="D300" s="20" t="s">
        <v>184</v>
      </c>
      <c r="E300" s="26" t="s">
        <v>366</v>
      </c>
      <c r="F300" s="180"/>
      <c r="G300" s="20"/>
    </row>
    <row r="301" spans="2:8" x14ac:dyDescent="0.25">
      <c r="B301" s="26" t="s">
        <v>361</v>
      </c>
      <c r="C301" s="180">
        <v>256</v>
      </c>
      <c r="D301" s="20" t="s">
        <v>200</v>
      </c>
      <c r="E301" s="26" t="s">
        <v>366</v>
      </c>
      <c r="F301" s="180"/>
      <c r="G301" s="20"/>
    </row>
    <row r="302" spans="2:8" x14ac:dyDescent="0.25">
      <c r="B302" s="26" t="s">
        <v>361</v>
      </c>
      <c r="C302" s="180">
        <v>257</v>
      </c>
      <c r="D302" s="20" t="s">
        <v>188</v>
      </c>
      <c r="E302" s="26" t="s">
        <v>366</v>
      </c>
      <c r="F302" s="180"/>
      <c r="G302" s="20"/>
    </row>
    <row r="303" spans="2:8" x14ac:dyDescent="0.25">
      <c r="B303" s="26" t="s">
        <v>361</v>
      </c>
      <c r="C303" s="180">
        <v>258</v>
      </c>
      <c r="D303" s="20" t="s">
        <v>190</v>
      </c>
      <c r="E303" s="26" t="s">
        <v>366</v>
      </c>
      <c r="F303" s="180"/>
      <c r="G303" s="20"/>
    </row>
    <row r="304" spans="2:8" x14ac:dyDescent="0.25">
      <c r="B304" s="26" t="s">
        <v>361</v>
      </c>
      <c r="C304" s="180">
        <v>259</v>
      </c>
      <c r="D304" s="20" t="s">
        <v>185</v>
      </c>
      <c r="E304" s="26" t="s">
        <v>366</v>
      </c>
      <c r="F304" s="180"/>
      <c r="G304" s="20"/>
    </row>
    <row r="305" spans="1:8" x14ac:dyDescent="0.25">
      <c r="B305" s="26" t="s">
        <v>361</v>
      </c>
      <c r="C305" s="180">
        <v>260</v>
      </c>
      <c r="D305" s="20" t="s">
        <v>189</v>
      </c>
      <c r="E305" s="26" t="s">
        <v>366</v>
      </c>
      <c r="F305" s="180"/>
      <c r="G305" s="20"/>
    </row>
    <row r="306" spans="1:8" x14ac:dyDescent="0.25">
      <c r="B306" s="26" t="s">
        <v>361</v>
      </c>
      <c r="C306" s="180">
        <v>261</v>
      </c>
      <c r="D306" s="20" t="s">
        <v>191</v>
      </c>
      <c r="E306" s="26" t="s">
        <v>366</v>
      </c>
      <c r="F306" s="180"/>
      <c r="G306" s="20"/>
    </row>
    <row r="307" spans="1:8" x14ac:dyDescent="0.25">
      <c r="B307" s="26" t="s">
        <v>361</v>
      </c>
      <c r="C307" s="180">
        <v>262</v>
      </c>
      <c r="D307" s="20" t="s">
        <v>180</v>
      </c>
      <c r="E307" s="26" t="s">
        <v>366</v>
      </c>
      <c r="F307" s="180"/>
      <c r="G307" s="20"/>
    </row>
    <row r="308" spans="1:8" x14ac:dyDescent="0.25">
      <c r="B308" s="26" t="s">
        <v>361</v>
      </c>
      <c r="C308" s="180">
        <v>263</v>
      </c>
      <c r="D308" s="20" t="s">
        <v>365</v>
      </c>
      <c r="E308" s="26" t="s">
        <v>366</v>
      </c>
      <c r="F308" s="180"/>
      <c r="G308" s="20"/>
    </row>
    <row r="309" spans="1:8" x14ac:dyDescent="0.25">
      <c r="B309" s="26" t="s">
        <v>361</v>
      </c>
      <c r="C309" s="180">
        <v>264</v>
      </c>
      <c r="D309" s="20" t="s">
        <v>197</v>
      </c>
      <c r="E309" s="26" t="s">
        <v>366</v>
      </c>
      <c r="F309" s="180"/>
      <c r="G309" s="20"/>
    </row>
    <row r="310" spans="1:8" x14ac:dyDescent="0.25">
      <c r="B310" s="26" t="s">
        <v>361</v>
      </c>
      <c r="C310" s="180">
        <v>265</v>
      </c>
      <c r="D310" s="20" t="s">
        <v>202</v>
      </c>
      <c r="E310" s="26" t="s">
        <v>366</v>
      </c>
      <c r="F310" s="180"/>
      <c r="G310" s="20"/>
      <c r="H310" s="10"/>
    </row>
    <row r="311" spans="1:8" x14ac:dyDescent="0.25">
      <c r="B311" s="26" t="s">
        <v>361</v>
      </c>
      <c r="C311" s="180">
        <v>266</v>
      </c>
      <c r="D311" s="20" t="s">
        <v>201</v>
      </c>
      <c r="E311" s="26" t="s">
        <v>366</v>
      </c>
      <c r="F311" s="180"/>
      <c r="G311" s="20"/>
      <c r="H311" s="10"/>
    </row>
    <row r="312" spans="1:8" x14ac:dyDescent="0.25">
      <c r="B312" s="26" t="s">
        <v>361</v>
      </c>
      <c r="C312" s="180">
        <v>267</v>
      </c>
      <c r="D312" s="20" t="s">
        <v>186</v>
      </c>
      <c r="E312" s="26" t="s">
        <v>366</v>
      </c>
      <c r="F312" s="180"/>
      <c r="G312" s="20"/>
      <c r="H312" s="10"/>
    </row>
    <row r="313" spans="1:8" x14ac:dyDescent="0.25">
      <c r="B313" s="26" t="s">
        <v>361</v>
      </c>
      <c r="C313" s="180">
        <v>268</v>
      </c>
      <c r="D313" s="20" t="s">
        <v>195</v>
      </c>
      <c r="E313" s="26" t="s">
        <v>366</v>
      </c>
      <c r="F313" s="180"/>
      <c r="G313" s="20"/>
    </row>
    <row r="314" spans="1:8" x14ac:dyDescent="0.25">
      <c r="B314" s="26" t="s">
        <v>361</v>
      </c>
      <c r="C314" s="180">
        <v>269</v>
      </c>
      <c r="D314" s="20" t="s">
        <v>192</v>
      </c>
      <c r="E314" s="26" t="s">
        <v>366</v>
      </c>
      <c r="F314" s="180"/>
      <c r="G314" s="20"/>
    </row>
    <row r="315" spans="1:8" x14ac:dyDescent="0.25">
      <c r="B315" s="26" t="s">
        <v>361</v>
      </c>
      <c r="C315" s="180">
        <v>270</v>
      </c>
      <c r="D315" s="20" t="s">
        <v>193</v>
      </c>
      <c r="E315" s="26" t="s">
        <v>366</v>
      </c>
      <c r="F315" s="180"/>
      <c r="G315" s="20"/>
      <c r="H315" s="10"/>
    </row>
    <row r="316" spans="1:8" x14ac:dyDescent="0.25">
      <c r="B316" s="26" t="s">
        <v>361</v>
      </c>
      <c r="C316" s="180">
        <v>271</v>
      </c>
      <c r="D316" s="20" t="s">
        <v>198</v>
      </c>
      <c r="E316" s="26" t="s">
        <v>366</v>
      </c>
      <c r="F316" s="180"/>
      <c r="G316" s="20"/>
      <c r="H316" s="10"/>
    </row>
    <row r="317" spans="1:8" x14ac:dyDescent="0.25">
      <c r="B317" s="26" t="s">
        <v>361</v>
      </c>
      <c r="C317" s="180">
        <v>274</v>
      </c>
      <c r="D317" s="20" t="s">
        <v>199</v>
      </c>
      <c r="E317" s="26" t="s">
        <v>366</v>
      </c>
      <c r="F317" s="180"/>
      <c r="G317" s="20"/>
    </row>
    <row r="318" spans="1:8" x14ac:dyDescent="0.25">
      <c r="B318" s="26" t="s">
        <v>361</v>
      </c>
      <c r="C318" s="180">
        <v>275</v>
      </c>
      <c r="D318" s="20" t="s">
        <v>194</v>
      </c>
      <c r="E318" s="26" t="s">
        <v>366</v>
      </c>
      <c r="F318" s="180"/>
      <c r="G318" s="20"/>
    </row>
    <row r="319" spans="1:8" x14ac:dyDescent="0.25">
      <c r="A319" s="10"/>
      <c r="B319" s="26" t="s">
        <v>361</v>
      </c>
      <c r="C319" s="180">
        <v>276</v>
      </c>
      <c r="D319" s="20" t="s">
        <v>196</v>
      </c>
      <c r="E319" s="26" t="s">
        <v>366</v>
      </c>
      <c r="F319" s="180"/>
      <c r="G319" s="20"/>
      <c r="H319" s="10"/>
    </row>
    <row r="320" spans="1:8" x14ac:dyDescent="0.25">
      <c r="A320" s="10"/>
      <c r="B320" s="26" t="s">
        <v>361</v>
      </c>
      <c r="C320" s="180">
        <v>277</v>
      </c>
      <c r="D320" s="20" t="s">
        <v>203</v>
      </c>
      <c r="E320" s="26" t="s">
        <v>366</v>
      </c>
      <c r="F320" s="180"/>
      <c r="G320" s="20"/>
      <c r="H320" s="10"/>
    </row>
    <row r="321" spans="1:8" x14ac:dyDescent="0.25">
      <c r="A321" s="10"/>
      <c r="B321" s="26" t="s">
        <v>361</v>
      </c>
      <c r="C321" s="180">
        <v>278</v>
      </c>
      <c r="D321" s="20" t="s">
        <v>204</v>
      </c>
      <c r="E321" s="26" t="s">
        <v>366</v>
      </c>
      <c r="F321" s="180"/>
      <c r="G321" s="20"/>
      <c r="H321" s="10"/>
    </row>
    <row r="326" spans="1:8" x14ac:dyDescent="0.25">
      <c r="F326" s="10"/>
      <c r="G326" s="10"/>
    </row>
  </sheetData>
  <customSheetViews>
    <customSheetView guid="{2F530BD0-D284-4ADF-AC7F-C1C966DD4D52}" showPageBreaks="1" showGridLines="0" fitToPage="1" printArea="1" view="pageBreakPreview" topLeftCell="A133">
      <selection activeCell="E210" sqref="E210"/>
      <pageMargins left="0.70866141732283472" right="0.70866141732283472" top="0.74803149606299213" bottom="0.74803149606299213" header="0.31496062992125984" footer="0.31496062992125984"/>
      <pageSetup paperSize="9" scale="15" orientation="portrait" r:id="rId1"/>
    </customSheetView>
  </customSheetViews>
  <pageMargins left="0.70866141732283472" right="0.70866141732283472" top="0.74803149606299213" bottom="0.74803149606299213" header="0.31496062992125984" footer="0.31496062992125984"/>
  <pageSetup paperSize="9" scale="1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48"/>
  <sheetViews>
    <sheetView showGridLines="0" view="pageBreakPreview" zoomScaleNormal="100" zoomScaleSheetLayoutView="100" workbookViewId="0"/>
  </sheetViews>
  <sheetFormatPr defaultRowHeight="15" x14ac:dyDescent="0.25"/>
  <cols>
    <col min="1" max="1" width="9.140625" style="3"/>
    <col min="2" max="2" width="19.85546875" style="3" customWidth="1"/>
    <col min="3" max="3" width="88.42578125" style="3" customWidth="1"/>
    <col min="4" max="4" width="5" style="3" customWidth="1"/>
    <col min="5" max="16384" width="9.140625" style="3"/>
  </cols>
  <sheetData>
    <row r="1" spans="1:4" ht="39.950000000000003" customHeight="1" x14ac:dyDescent="0.25">
      <c r="A1" s="152" t="s">
        <v>212</v>
      </c>
      <c r="B1" s="91"/>
      <c r="C1" s="91"/>
      <c r="D1" s="92"/>
    </row>
    <row r="2" spans="1:4" x14ac:dyDescent="0.25">
      <c r="A2" s="93"/>
      <c r="B2" s="5"/>
      <c r="C2" s="5"/>
      <c r="D2" s="94"/>
    </row>
    <row r="3" spans="1:4" ht="15.75" thickBot="1" x14ac:dyDescent="0.3">
      <c r="A3" s="93"/>
      <c r="B3" s="5"/>
      <c r="C3" s="5"/>
      <c r="D3" s="94"/>
    </row>
    <row r="4" spans="1:4" ht="15.75" x14ac:dyDescent="0.25">
      <c r="A4" s="93"/>
      <c r="B4" s="251" t="s">
        <v>211</v>
      </c>
      <c r="C4" s="252" t="s">
        <v>210</v>
      </c>
      <c r="D4" s="94"/>
    </row>
    <row r="5" spans="1:4" x14ac:dyDescent="0.25">
      <c r="A5" s="93"/>
      <c r="B5" s="169" t="s">
        <v>0</v>
      </c>
      <c r="C5" s="190" t="s">
        <v>0</v>
      </c>
      <c r="D5" s="94"/>
    </row>
    <row r="6" spans="1:4" x14ac:dyDescent="0.25">
      <c r="A6" s="93"/>
      <c r="B6" s="169" t="s">
        <v>1</v>
      </c>
      <c r="C6" s="190" t="s">
        <v>1</v>
      </c>
      <c r="D6" s="94"/>
    </row>
    <row r="7" spans="1:4" x14ac:dyDescent="0.25">
      <c r="A7" s="93"/>
      <c r="B7" s="169" t="s">
        <v>273</v>
      </c>
      <c r="C7" s="190" t="s">
        <v>418</v>
      </c>
      <c r="D7" s="94"/>
    </row>
    <row r="8" spans="1:4" s="10" customFormat="1" x14ac:dyDescent="0.25">
      <c r="A8" s="93"/>
      <c r="B8" s="169" t="s">
        <v>436</v>
      </c>
      <c r="C8" s="190" t="s">
        <v>62</v>
      </c>
      <c r="D8" s="94"/>
    </row>
    <row r="9" spans="1:4" x14ac:dyDescent="0.25">
      <c r="A9" s="93"/>
      <c r="B9" s="169" t="s">
        <v>267</v>
      </c>
      <c r="C9" s="190" t="s">
        <v>242</v>
      </c>
      <c r="D9" s="94"/>
    </row>
    <row r="10" spans="1:4" x14ac:dyDescent="0.25">
      <c r="A10" s="93"/>
      <c r="B10" s="169" t="s">
        <v>268</v>
      </c>
      <c r="C10" s="190" t="s">
        <v>243</v>
      </c>
      <c r="D10" s="94"/>
    </row>
    <row r="11" spans="1:4" x14ac:dyDescent="0.25">
      <c r="A11" s="93"/>
      <c r="B11" s="169" t="s">
        <v>207</v>
      </c>
      <c r="C11" s="190" t="s">
        <v>445</v>
      </c>
      <c r="D11" s="94"/>
    </row>
    <row r="12" spans="1:4" x14ac:dyDescent="0.25">
      <c r="A12" s="93"/>
      <c r="B12" s="169" t="s">
        <v>269</v>
      </c>
      <c r="C12" s="190" t="s">
        <v>264</v>
      </c>
      <c r="D12" s="94"/>
    </row>
    <row r="13" spans="1:4" x14ac:dyDescent="0.25">
      <c r="A13" s="93"/>
      <c r="B13" s="169" t="s">
        <v>287</v>
      </c>
      <c r="C13" s="190" t="s">
        <v>250</v>
      </c>
      <c r="D13" s="94"/>
    </row>
    <row r="14" spans="1:4" s="10" customFormat="1" x14ac:dyDescent="0.25">
      <c r="A14" s="93"/>
      <c r="B14" s="169" t="s">
        <v>258</v>
      </c>
      <c r="C14" s="190" t="s">
        <v>251</v>
      </c>
      <c r="D14" s="94"/>
    </row>
    <row r="15" spans="1:4" x14ac:dyDescent="0.25">
      <c r="A15" s="93"/>
      <c r="B15" s="169" t="s">
        <v>460</v>
      </c>
      <c r="C15" s="190" t="s">
        <v>462</v>
      </c>
      <c r="D15" s="94"/>
    </row>
    <row r="16" spans="1:4" ht="15.75" thickBot="1" x14ac:dyDescent="0.3">
      <c r="A16" s="93"/>
      <c r="B16" s="170" t="s">
        <v>461</v>
      </c>
      <c r="C16" s="191" t="s">
        <v>384</v>
      </c>
      <c r="D16" s="94"/>
    </row>
    <row r="17" spans="1:4" x14ac:dyDescent="0.25">
      <c r="A17" s="93"/>
      <c r="B17" s="5"/>
      <c r="C17" s="5"/>
      <c r="D17" s="94"/>
    </row>
    <row r="18" spans="1:4" x14ac:dyDescent="0.25">
      <c r="A18" s="93"/>
      <c r="B18" s="5"/>
      <c r="C18" s="5"/>
      <c r="D18" s="94"/>
    </row>
    <row r="19" spans="1:4" x14ac:dyDescent="0.25">
      <c r="A19" s="93"/>
      <c r="B19" s="5"/>
      <c r="C19" s="5"/>
      <c r="D19" s="94"/>
    </row>
    <row r="20" spans="1:4" x14ac:dyDescent="0.25">
      <c r="A20" s="93"/>
      <c r="B20" s="5"/>
      <c r="C20" s="5"/>
      <c r="D20" s="94"/>
    </row>
    <row r="21" spans="1:4" x14ac:dyDescent="0.25">
      <c r="A21" s="93"/>
      <c r="B21" s="5"/>
      <c r="C21" s="5"/>
      <c r="D21" s="94"/>
    </row>
    <row r="22" spans="1:4" x14ac:dyDescent="0.25">
      <c r="A22" s="93"/>
      <c r="B22" s="5"/>
      <c r="C22" s="5"/>
      <c r="D22" s="94"/>
    </row>
    <row r="23" spans="1:4" x14ac:dyDescent="0.25">
      <c r="A23" s="93"/>
      <c r="B23" s="5"/>
      <c r="C23" s="5"/>
      <c r="D23" s="94"/>
    </row>
    <row r="24" spans="1:4" x14ac:dyDescent="0.25">
      <c r="A24" s="93"/>
      <c r="B24" s="5"/>
      <c r="C24" s="5"/>
      <c r="D24" s="94"/>
    </row>
    <row r="25" spans="1:4" x14ac:dyDescent="0.25">
      <c r="A25" s="93"/>
      <c r="B25" s="5"/>
      <c r="C25" s="5"/>
      <c r="D25" s="94"/>
    </row>
    <row r="26" spans="1:4" x14ac:dyDescent="0.25">
      <c r="A26" s="93"/>
      <c r="B26" s="5"/>
      <c r="C26" s="5"/>
      <c r="D26" s="94"/>
    </row>
    <row r="27" spans="1:4" x14ac:dyDescent="0.25">
      <c r="A27" s="93"/>
      <c r="B27" s="5"/>
      <c r="C27" s="5"/>
      <c r="D27" s="94"/>
    </row>
    <row r="28" spans="1:4" x14ac:dyDescent="0.25">
      <c r="A28" s="93"/>
      <c r="B28" s="5"/>
      <c r="C28" s="5"/>
      <c r="D28" s="94"/>
    </row>
    <row r="29" spans="1:4" x14ac:dyDescent="0.25">
      <c r="A29" s="93"/>
      <c r="B29" s="5"/>
      <c r="C29" s="5"/>
      <c r="D29" s="94"/>
    </row>
    <row r="30" spans="1:4" x14ac:dyDescent="0.25">
      <c r="A30" s="93"/>
      <c r="B30" s="5"/>
      <c r="C30" s="5"/>
      <c r="D30" s="94"/>
    </row>
    <row r="31" spans="1:4" x14ac:dyDescent="0.25">
      <c r="A31" s="93"/>
      <c r="B31" s="5"/>
      <c r="C31" s="5"/>
      <c r="D31" s="94"/>
    </row>
    <row r="32" spans="1:4" x14ac:dyDescent="0.25">
      <c r="A32" s="93"/>
      <c r="B32" s="5"/>
      <c r="C32" s="5"/>
      <c r="D32" s="94"/>
    </row>
    <row r="33" spans="1:4" x14ac:dyDescent="0.25">
      <c r="A33" s="93"/>
      <c r="B33" s="5"/>
      <c r="C33" s="5"/>
      <c r="D33" s="94"/>
    </row>
    <row r="34" spans="1:4" x14ac:dyDescent="0.25">
      <c r="A34" s="93"/>
      <c r="B34" s="5"/>
      <c r="C34" s="5"/>
      <c r="D34" s="94"/>
    </row>
    <row r="35" spans="1:4" x14ac:dyDescent="0.25">
      <c r="A35" s="93"/>
      <c r="B35" s="5"/>
      <c r="C35" s="5"/>
      <c r="D35" s="94"/>
    </row>
    <row r="36" spans="1:4" x14ac:dyDescent="0.25">
      <c r="A36" s="93"/>
      <c r="B36" s="5"/>
      <c r="C36" s="5"/>
      <c r="D36" s="94"/>
    </row>
    <row r="37" spans="1:4" x14ac:dyDescent="0.25">
      <c r="A37" s="93"/>
      <c r="B37" s="5"/>
      <c r="C37" s="5"/>
      <c r="D37" s="94"/>
    </row>
    <row r="38" spans="1:4" x14ac:dyDescent="0.25">
      <c r="A38" s="93"/>
      <c r="B38" s="5"/>
      <c r="C38" s="5"/>
      <c r="D38" s="94"/>
    </row>
    <row r="39" spans="1:4" x14ac:dyDescent="0.25">
      <c r="A39" s="93"/>
      <c r="B39" s="5"/>
      <c r="C39" s="5"/>
      <c r="D39" s="94"/>
    </row>
    <row r="40" spans="1:4" x14ac:dyDescent="0.25">
      <c r="A40" s="93"/>
      <c r="B40" s="5"/>
      <c r="C40" s="5"/>
      <c r="D40" s="94"/>
    </row>
    <row r="41" spans="1:4" x14ac:dyDescent="0.25">
      <c r="A41" s="93"/>
      <c r="B41" s="5"/>
      <c r="C41" s="5"/>
      <c r="D41" s="94"/>
    </row>
    <row r="42" spans="1:4" x14ac:dyDescent="0.25">
      <c r="A42" s="93"/>
      <c r="B42" s="5"/>
      <c r="C42" s="5"/>
      <c r="D42" s="94"/>
    </row>
    <row r="43" spans="1:4" x14ac:dyDescent="0.25">
      <c r="A43" s="93"/>
      <c r="B43" s="5"/>
      <c r="C43" s="5"/>
      <c r="D43" s="94"/>
    </row>
    <row r="44" spans="1:4" x14ac:dyDescent="0.25">
      <c r="A44" s="93"/>
      <c r="B44" s="5"/>
      <c r="C44" s="5"/>
      <c r="D44" s="94"/>
    </row>
    <row r="45" spans="1:4" x14ac:dyDescent="0.25">
      <c r="A45" s="93"/>
      <c r="B45" s="5"/>
      <c r="C45" s="5"/>
      <c r="D45" s="94"/>
    </row>
    <row r="46" spans="1:4" x14ac:dyDescent="0.25">
      <c r="A46" s="93"/>
      <c r="B46" s="5"/>
      <c r="C46" s="5"/>
      <c r="D46" s="94"/>
    </row>
    <row r="47" spans="1:4" x14ac:dyDescent="0.25">
      <c r="A47" s="93"/>
      <c r="B47" s="5"/>
      <c r="C47" s="5"/>
      <c r="D47" s="94"/>
    </row>
    <row r="48" spans="1:4" x14ac:dyDescent="0.25">
      <c r="A48" s="97"/>
      <c r="B48" s="98"/>
      <c r="C48" s="98"/>
      <c r="D48" s="99"/>
    </row>
  </sheetData>
  <sheetProtection formatColumns="0" formatRows="0"/>
  <customSheetViews>
    <customSheetView guid="{2F530BD0-D284-4ADF-AC7F-C1C966DD4D52}" showPageBreaks="1" showGridLines="0" fitToPage="1" printArea="1" view="pageBreakPreview">
      <pageMargins left="0.70866141732283472" right="0.70866141732283472" top="0.74803149606299213" bottom="0.74803149606299213" header="0.31496062992125984" footer="0.31496062992125984"/>
      <pageSetup paperSize="9" scale="71" fitToHeight="0" orientation="portrait" r:id="rId1"/>
      <headerFooter>
        <oddHeader>&amp;R&amp;D &amp;T</oddHeader>
        <oddFooter>&amp;L&amp;F&amp;C&amp;A&amp;R&amp;P</oddFooter>
      </headerFooter>
    </customSheetView>
  </customSheetViews>
  <hyperlinks>
    <hyperlink ref="C5" location="'Description'!$A$1" tooltip="Section title. Click once to follow" display="Description"/>
    <hyperlink ref="C6" location="'Inputs'!$A$1" tooltip="Section title. Click once to follow" display="Inputs"/>
    <hyperlink ref="C7" location="'EDB data'!$A$1" tooltip="Section title. Click once to follow" display="Inputs for the selected supplier"/>
    <hyperlink ref="C8" location="'TIMING'!$A$1" tooltip="Section title. Click once to follow" display="Intra-year timing"/>
    <hyperlink ref="C9" location="'RAB'!$A$1" tooltip="Section title. Click once to follow" display="Regulatory asset base"/>
    <hyperlink ref="C10" location="'TAX'!$A$1" tooltip="Section title. Click once to follow" display="Tax calculations"/>
    <hyperlink ref="C11" location="'BBAR'!$A$1" tooltip="Section title. Click once to follow" display="Building blocks allowable revenue"/>
    <hyperlink ref="C12" location="'REV'!$A$1" tooltip="Section title. Click once to follow" display="Revenue growth index"/>
    <hyperlink ref="C13" location="'MAR'!$A$1" tooltip="Section title. Click once to follow" display="Maximum allowable revenue"/>
    <hyperlink ref="C14" location="'Outputs'!$A$1" tooltip="Section title. Click once to follow" display="DPP reset output table"/>
    <hyperlink ref="C15" location="'Changes'!$A$1" tooltip="Section title. Click once to follow" display="Changes from the preliminary version of the financial model"/>
    <hyperlink ref="C16" location="'Mapping'!$A$1" tooltip="Section title. Click once to follow" display="Mapping between 2010–2015 model and 2015–2020 model"/>
  </hyperlinks>
  <pageMargins left="0.70866141732283472" right="0.70866141732283472" top="0.74803149606299213" bottom="0.74803149606299213" header="0.31496062992125984" footer="0.31496062992125984"/>
  <pageSetup paperSize="9" scale="71" fitToHeight="0" orientation="portrait" r:id="rId2"/>
  <headerFooter>
    <oddHeader>&amp;R&amp;D &amp;T</oddHead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D20"/>
  <sheetViews>
    <sheetView showGridLines="0" view="pageBreakPreview" zoomScaleNormal="100" zoomScaleSheetLayoutView="100" workbookViewId="0"/>
  </sheetViews>
  <sheetFormatPr defaultRowHeight="15" x14ac:dyDescent="0.25"/>
  <cols>
    <col min="1" max="1" width="4.42578125" style="3" customWidth="1"/>
    <col min="2" max="2" width="3.140625" style="3" customWidth="1"/>
    <col min="3" max="3" width="97.42578125" style="3" customWidth="1"/>
    <col min="4" max="4" width="2.7109375" style="3" customWidth="1"/>
    <col min="5" max="16384" width="9.140625" style="3"/>
  </cols>
  <sheetData>
    <row r="1" spans="1:4" ht="39.950000000000003" customHeight="1" x14ac:dyDescent="0.25">
      <c r="A1" s="152" t="s">
        <v>0</v>
      </c>
      <c r="B1" s="91"/>
      <c r="C1" s="91"/>
      <c r="D1" s="92"/>
    </row>
    <row r="2" spans="1:4" ht="40.5" customHeight="1" x14ac:dyDescent="0.25">
      <c r="A2" s="221"/>
      <c r="B2" s="5"/>
      <c r="C2" s="5"/>
      <c r="D2" s="94"/>
    </row>
    <row r="3" spans="1:4" ht="95.25" customHeight="1" x14ac:dyDescent="0.25">
      <c r="A3" s="93"/>
      <c r="B3" s="302" t="s">
        <v>496</v>
      </c>
      <c r="C3" s="303"/>
      <c r="D3" s="94"/>
    </row>
    <row r="4" spans="1:4" s="279" customFormat="1" ht="18.75" x14ac:dyDescent="0.3">
      <c r="A4" s="93"/>
      <c r="B4" s="200" t="s">
        <v>505</v>
      </c>
      <c r="C4" s="292"/>
      <c r="D4" s="94"/>
    </row>
    <row r="5" spans="1:4" s="10" customFormat="1" ht="111.75" customHeight="1" x14ac:dyDescent="0.25">
      <c r="A5" s="93"/>
      <c r="B5" s="302" t="s">
        <v>497</v>
      </c>
      <c r="C5" s="303"/>
      <c r="D5" s="94"/>
    </row>
    <row r="6" spans="1:4" s="279" customFormat="1" ht="69" customHeight="1" x14ac:dyDescent="0.25">
      <c r="A6" s="93"/>
      <c r="B6" s="302" t="s">
        <v>499</v>
      </c>
      <c r="C6" s="303"/>
      <c r="D6" s="94"/>
    </row>
    <row r="7" spans="1:4" s="279" customFormat="1" ht="53.25" customHeight="1" x14ac:dyDescent="0.25">
      <c r="A7" s="93"/>
      <c r="B7" s="302" t="s">
        <v>498</v>
      </c>
      <c r="C7" s="303"/>
      <c r="D7" s="94"/>
    </row>
    <row r="8" spans="1:4" s="279" customFormat="1" ht="18.75" x14ac:dyDescent="0.3">
      <c r="A8" s="93"/>
      <c r="B8" s="200" t="s">
        <v>395</v>
      </c>
      <c r="C8" s="272"/>
      <c r="D8" s="94"/>
    </row>
    <row r="9" spans="1:4" s="279" customFormat="1" ht="15" customHeight="1" x14ac:dyDescent="0.25">
      <c r="A9" s="93"/>
      <c r="B9" s="201">
        <v>1</v>
      </c>
      <c r="C9" s="202" t="s">
        <v>410</v>
      </c>
      <c r="D9" s="94"/>
    </row>
    <row r="10" spans="1:4" s="279" customFormat="1" x14ac:dyDescent="0.25">
      <c r="A10" s="93"/>
      <c r="B10" s="201">
        <v>2</v>
      </c>
      <c r="C10" s="202" t="s">
        <v>411</v>
      </c>
      <c r="D10" s="94"/>
    </row>
    <row r="11" spans="1:4" x14ac:dyDescent="0.25">
      <c r="A11" s="93"/>
      <c r="B11" s="201">
        <v>3</v>
      </c>
      <c r="C11" s="202" t="s">
        <v>412</v>
      </c>
      <c r="D11" s="94"/>
    </row>
    <row r="12" spans="1:4" ht="45" x14ac:dyDescent="0.25">
      <c r="A12" s="93"/>
      <c r="B12" s="201">
        <v>4</v>
      </c>
      <c r="C12" s="202" t="s">
        <v>459</v>
      </c>
      <c r="D12" s="94"/>
    </row>
    <row r="13" spans="1:4" ht="15" customHeight="1" x14ac:dyDescent="0.25">
      <c r="A13" s="93"/>
      <c r="B13" s="201">
        <v>5</v>
      </c>
      <c r="C13" s="202" t="s">
        <v>423</v>
      </c>
      <c r="D13" s="94"/>
    </row>
    <row r="14" spans="1:4" ht="30" x14ac:dyDescent="0.25">
      <c r="A14" s="93"/>
      <c r="B14" s="201">
        <v>6</v>
      </c>
      <c r="C14" s="202" t="s">
        <v>420</v>
      </c>
      <c r="D14" s="94"/>
    </row>
    <row r="15" spans="1:4" ht="120" x14ac:dyDescent="0.25">
      <c r="A15" s="93"/>
      <c r="B15" s="5"/>
      <c r="C15" s="214" t="s">
        <v>452</v>
      </c>
      <c r="D15" s="94"/>
    </row>
    <row r="16" spans="1:4" ht="60" x14ac:dyDescent="0.25">
      <c r="A16" s="93"/>
      <c r="B16" s="201">
        <v>7</v>
      </c>
      <c r="C16" s="202" t="s">
        <v>424</v>
      </c>
      <c r="D16" s="94"/>
    </row>
    <row r="17" spans="1:4" ht="30" x14ac:dyDescent="0.25">
      <c r="A17" s="93"/>
      <c r="B17" s="100"/>
      <c r="C17" s="202" t="s">
        <v>435</v>
      </c>
      <c r="D17" s="94"/>
    </row>
    <row r="18" spans="1:4" ht="15" customHeight="1" x14ac:dyDescent="0.25">
      <c r="A18" s="93"/>
      <c r="B18" s="201">
        <v>8</v>
      </c>
      <c r="C18" s="202" t="s">
        <v>415</v>
      </c>
      <c r="D18" s="94"/>
    </row>
    <row r="19" spans="1:4" ht="45" x14ac:dyDescent="0.25">
      <c r="A19" s="93"/>
      <c r="B19" s="201">
        <v>9</v>
      </c>
      <c r="C19" s="202" t="s">
        <v>437</v>
      </c>
      <c r="D19" s="94"/>
    </row>
    <row r="20" spans="1:4" x14ac:dyDescent="0.25">
      <c r="A20" s="97"/>
      <c r="B20" s="98"/>
      <c r="C20" s="98"/>
      <c r="D20" s="99"/>
    </row>
  </sheetData>
  <sheetProtection formatColumns="0" formatRows="0"/>
  <customSheetViews>
    <customSheetView guid="{2F530BD0-D284-4ADF-AC7F-C1C966DD4D52}" showPageBreaks="1" showGridLines="0" fitToPage="1" printArea="1" view="pageBreakPreview">
      <pageMargins left="0.70866141732283472" right="0.70866141732283472" top="0.74803149606299213" bottom="0.74803149606299213" header="0.31496062992125984" footer="0.31496062992125984"/>
      <pageSetup paperSize="9" scale="83" fitToHeight="0" orientation="portrait" r:id="rId1"/>
      <headerFooter>
        <oddHeader>&amp;R&amp;D &amp;T</oddHeader>
        <oddFooter>&amp;L&amp;F&amp;C&amp;A&amp;R&amp;P</oddFooter>
      </headerFooter>
    </customSheetView>
  </customSheetViews>
  <mergeCells count="4">
    <mergeCell ref="B3:C3"/>
    <mergeCell ref="B5:C5"/>
    <mergeCell ref="B6:C6"/>
    <mergeCell ref="B7:C7"/>
  </mergeCells>
  <pageMargins left="0.70866141732283472" right="0.70866141732283472" top="0.74803149606299213" bottom="0.74803149606299213" header="0.31496062992125984" footer="0.31496062992125984"/>
  <pageSetup paperSize="9" scale="80" fitToHeight="0" orientation="portrait" r:id="rId2"/>
  <headerFooter>
    <oddHeader>&amp;R&amp;D &amp;T</oddHead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D97E55"/>
    <pageSetUpPr fitToPage="1"/>
  </sheetPr>
  <dimension ref="A1:S111"/>
  <sheetViews>
    <sheetView showGridLines="0" view="pageBreakPreview" zoomScaleNormal="100" zoomScaleSheetLayoutView="100" workbookViewId="0"/>
  </sheetViews>
  <sheetFormatPr defaultRowHeight="15" x14ac:dyDescent="0.25"/>
  <cols>
    <col min="1" max="1" width="54.28515625" style="14" customWidth="1"/>
    <col min="2" max="9" width="12" style="14" customWidth="1"/>
    <col min="10" max="18" width="12" style="13" customWidth="1"/>
    <col min="19" max="19" width="2.7109375" style="14" customWidth="1"/>
  </cols>
  <sheetData>
    <row r="1" spans="1:19" ht="39.950000000000003" customHeight="1" x14ac:dyDescent="0.25">
      <c r="A1" s="153" t="s">
        <v>1</v>
      </c>
      <c r="B1" s="4"/>
      <c r="C1" s="4"/>
      <c r="D1" s="4"/>
      <c r="E1" s="4"/>
      <c r="F1" s="4"/>
      <c r="G1" s="4"/>
      <c r="H1" s="4"/>
      <c r="I1" s="4"/>
      <c r="J1" s="5"/>
      <c r="K1" s="5"/>
      <c r="L1" s="5"/>
      <c r="M1" s="5"/>
      <c r="N1" s="5"/>
      <c r="O1" s="5"/>
      <c r="P1" s="5"/>
      <c r="Q1" s="5"/>
      <c r="R1" s="5"/>
      <c r="S1" s="4"/>
    </row>
    <row r="2" spans="1:19" s="212" customFormat="1" ht="20.100000000000001" customHeight="1" x14ac:dyDescent="0.25">
      <c r="A2" s="216" t="s">
        <v>419</v>
      </c>
      <c r="B2" s="210"/>
      <c r="C2" s="211"/>
      <c r="D2" s="211"/>
      <c r="E2" s="211"/>
      <c r="F2" s="211"/>
      <c r="G2" s="211"/>
      <c r="H2" s="211"/>
      <c r="I2" s="211"/>
      <c r="J2" s="211"/>
      <c r="K2" s="211"/>
      <c r="L2" s="211"/>
      <c r="M2" s="211"/>
      <c r="N2" s="211"/>
      <c r="O2" s="211"/>
      <c r="P2" s="211"/>
    </row>
    <row r="3" spans="1:19" ht="39.950000000000003" customHeight="1" x14ac:dyDescent="0.35">
      <c r="A3" s="154" t="s">
        <v>416</v>
      </c>
      <c r="B3" s="101"/>
      <c r="C3" s="101"/>
      <c r="D3" s="101"/>
      <c r="E3" s="101"/>
      <c r="F3" s="101"/>
      <c r="G3" s="101"/>
      <c r="H3" s="101"/>
      <c r="I3" s="101"/>
      <c r="J3" s="102"/>
      <c r="K3" s="102"/>
      <c r="L3" s="102"/>
      <c r="M3" s="102"/>
      <c r="N3" s="102"/>
      <c r="O3" s="102"/>
      <c r="P3" s="102"/>
      <c r="Q3" s="102"/>
      <c r="R3" s="102"/>
      <c r="S3" s="101"/>
    </row>
    <row r="4" spans="1:19" ht="21" customHeight="1" x14ac:dyDescent="0.35">
      <c r="A4" s="144"/>
      <c r="B4" s="103" t="s">
        <v>232</v>
      </c>
      <c r="C4" s="103" t="s">
        <v>116</v>
      </c>
      <c r="D4" s="103" t="s">
        <v>117</v>
      </c>
      <c r="E4" s="103" t="s">
        <v>225</v>
      </c>
      <c r="F4" s="103" t="s">
        <v>226</v>
      </c>
      <c r="G4" s="103" t="s">
        <v>227</v>
      </c>
      <c r="H4" s="103" t="s">
        <v>228</v>
      </c>
      <c r="I4" s="103" t="s">
        <v>229</v>
      </c>
      <c r="J4" s="104"/>
      <c r="K4" s="104"/>
      <c r="L4" s="104"/>
      <c r="M4" s="104"/>
      <c r="N4" s="104"/>
      <c r="O4" s="104"/>
      <c r="P4" s="104"/>
      <c r="Q4" s="104"/>
      <c r="R4" s="104"/>
      <c r="S4" s="105"/>
    </row>
    <row r="5" spans="1:19" x14ac:dyDescent="0.25">
      <c r="A5" s="106" t="s">
        <v>259</v>
      </c>
      <c r="B5" s="226"/>
      <c r="C5" s="226">
        <v>1</v>
      </c>
      <c r="D5" s="226">
        <v>2</v>
      </c>
      <c r="E5" s="226">
        <v>3</v>
      </c>
      <c r="F5" s="226">
        <v>4</v>
      </c>
      <c r="G5" s="226">
        <v>5</v>
      </c>
      <c r="H5" s="226">
        <v>6</v>
      </c>
      <c r="I5" s="226">
        <v>7</v>
      </c>
      <c r="J5" s="5"/>
      <c r="K5" s="5"/>
      <c r="L5" s="5"/>
      <c r="M5" s="5"/>
      <c r="N5" s="5"/>
      <c r="O5" s="5"/>
      <c r="P5" s="5"/>
      <c r="Q5" s="5"/>
      <c r="R5" s="5"/>
      <c r="S5" s="4"/>
    </row>
    <row r="6" spans="1:19" x14ac:dyDescent="0.25">
      <c r="A6" s="106" t="s">
        <v>260</v>
      </c>
      <c r="B6" s="225"/>
      <c r="C6" s="225"/>
      <c r="D6" s="225"/>
      <c r="E6" s="226">
        <v>1</v>
      </c>
      <c r="F6" s="226">
        <v>2</v>
      </c>
      <c r="G6" s="226">
        <v>3</v>
      </c>
      <c r="H6" s="226">
        <v>4</v>
      </c>
      <c r="I6" s="226">
        <v>5</v>
      </c>
      <c r="J6" s="5"/>
      <c r="K6" s="5"/>
      <c r="L6" s="5"/>
      <c r="M6" s="5"/>
      <c r="N6" s="5"/>
      <c r="O6" s="5"/>
      <c r="P6" s="5"/>
      <c r="Q6" s="5"/>
      <c r="R6" s="5"/>
      <c r="S6" s="4"/>
    </row>
    <row r="7" spans="1:19" x14ac:dyDescent="0.25">
      <c r="A7" s="106" t="s">
        <v>320</v>
      </c>
      <c r="B7" s="284"/>
      <c r="C7" s="284">
        <v>1.5332197614991383E-2</v>
      </c>
      <c r="D7" s="284">
        <v>1.926300000000003E-2</v>
      </c>
      <c r="E7" s="284">
        <v>2.054200000000006E-2</v>
      </c>
      <c r="F7" s="284">
        <v>2.0934000000000008E-2</v>
      </c>
      <c r="G7" s="284">
        <v>2.0622666666666678E-2</v>
      </c>
      <c r="H7" s="284">
        <v>2.0311333333333348E-2</v>
      </c>
      <c r="I7" s="284">
        <v>2.0000000000000018E-2</v>
      </c>
      <c r="J7" s="173"/>
      <c r="K7" s="173"/>
      <c r="L7" s="173"/>
      <c r="M7" s="173"/>
      <c r="N7" s="173"/>
      <c r="O7" s="173"/>
      <c r="P7" s="173"/>
      <c r="Q7" s="173"/>
      <c r="R7" s="173"/>
      <c r="S7" s="4"/>
    </row>
    <row r="8" spans="1:19" x14ac:dyDescent="0.25">
      <c r="A8" s="106" t="s">
        <v>270</v>
      </c>
      <c r="B8" s="284"/>
      <c r="C8" s="284"/>
      <c r="D8" s="284"/>
      <c r="E8" s="284">
        <v>1.7636988100297346E-2</v>
      </c>
      <c r="F8" s="284">
        <v>1.9202824580254241E-2</v>
      </c>
      <c r="G8" s="284">
        <v>2.068396039479703E-2</v>
      </c>
      <c r="H8" s="284">
        <v>2.0762703524188186E-2</v>
      </c>
      <c r="I8" s="284">
        <v>2.0699805813713557E-2</v>
      </c>
      <c r="J8" s="173"/>
      <c r="K8" s="173"/>
      <c r="L8" s="173"/>
      <c r="M8" s="173"/>
      <c r="N8" s="173"/>
      <c r="O8" s="173"/>
      <c r="P8" s="173"/>
      <c r="Q8" s="173"/>
      <c r="R8" s="173"/>
      <c r="S8" s="4"/>
    </row>
    <row r="9" spans="1:19" x14ac:dyDescent="0.25">
      <c r="A9" s="106" t="s">
        <v>89</v>
      </c>
      <c r="B9" s="280"/>
      <c r="C9" s="280">
        <v>0.28000000000000003</v>
      </c>
      <c r="D9" s="280">
        <v>0.28000000000000003</v>
      </c>
      <c r="E9" s="280">
        <v>0.28000000000000003</v>
      </c>
      <c r="F9" s="280">
        <v>0.28000000000000003</v>
      </c>
      <c r="G9" s="280">
        <v>0.28000000000000003</v>
      </c>
      <c r="H9" s="280">
        <v>0.28000000000000003</v>
      </c>
      <c r="I9" s="280">
        <v>0.28000000000000003</v>
      </c>
      <c r="J9" s="173"/>
      <c r="K9" s="173"/>
      <c r="L9" s="173"/>
      <c r="M9" s="173"/>
      <c r="N9" s="173"/>
      <c r="O9" s="173"/>
      <c r="P9" s="173"/>
      <c r="Q9" s="173"/>
      <c r="R9" s="173"/>
      <c r="S9" s="4"/>
    </row>
    <row r="10" spans="1:19" x14ac:dyDescent="0.25">
      <c r="A10" s="106" t="s">
        <v>60</v>
      </c>
      <c r="B10" s="285">
        <v>365</v>
      </c>
      <c r="C10" s="281"/>
      <c r="D10" s="281"/>
      <c r="E10" s="281"/>
      <c r="F10" s="281"/>
      <c r="G10" s="281"/>
      <c r="H10" s="281"/>
      <c r="I10" s="281"/>
      <c r="J10" s="5"/>
      <c r="K10" s="5"/>
      <c r="L10" s="5"/>
      <c r="M10" s="5"/>
      <c r="N10" s="5"/>
      <c r="O10" s="5"/>
      <c r="P10" s="5"/>
      <c r="Q10" s="5"/>
      <c r="R10" s="5"/>
      <c r="S10" s="4"/>
    </row>
    <row r="11" spans="1:19" x14ac:dyDescent="0.25">
      <c r="A11" s="106" t="s">
        <v>52</v>
      </c>
      <c r="B11" s="286">
        <v>182</v>
      </c>
      <c r="C11" s="281"/>
      <c r="D11" s="281"/>
      <c r="E11" s="281"/>
      <c r="F11" s="281"/>
      <c r="G11" s="281"/>
      <c r="H11" s="281"/>
      <c r="I11" s="281"/>
      <c r="J11" s="5"/>
      <c r="K11" s="5"/>
      <c r="L11" s="5"/>
      <c r="M11" s="5"/>
      <c r="N11" s="5"/>
      <c r="O11" s="5"/>
      <c r="P11" s="5"/>
      <c r="Q11" s="5"/>
      <c r="R11" s="5"/>
      <c r="S11" s="4"/>
    </row>
    <row r="12" spans="1:19" x14ac:dyDescent="0.25">
      <c r="A12" s="106" t="s">
        <v>51</v>
      </c>
      <c r="B12" s="286">
        <v>148</v>
      </c>
      <c r="C12" s="281"/>
      <c r="D12" s="281"/>
      <c r="E12" s="281"/>
      <c r="F12" s="281"/>
      <c r="G12" s="281"/>
      <c r="H12" s="281"/>
      <c r="I12" s="281"/>
      <c r="J12" s="5"/>
      <c r="K12" s="5"/>
      <c r="L12" s="5"/>
      <c r="M12" s="5"/>
      <c r="N12" s="5"/>
      <c r="O12" s="5"/>
      <c r="P12" s="5"/>
      <c r="Q12" s="5"/>
      <c r="R12" s="5"/>
      <c r="S12" s="4"/>
    </row>
    <row r="13" spans="1:19" x14ac:dyDescent="0.25">
      <c r="A13" s="106" t="s">
        <v>252</v>
      </c>
      <c r="B13" s="287">
        <v>42460</v>
      </c>
      <c r="C13" s="282"/>
      <c r="D13" s="282"/>
      <c r="E13" s="282"/>
      <c r="F13" s="282"/>
      <c r="G13" s="282"/>
      <c r="H13" s="282"/>
      <c r="I13" s="282"/>
      <c r="J13" s="5"/>
      <c r="K13" s="5"/>
      <c r="L13" s="5"/>
      <c r="M13" s="5"/>
      <c r="N13" s="5"/>
      <c r="O13" s="5"/>
      <c r="P13" s="5"/>
      <c r="Q13" s="5"/>
      <c r="R13" s="5"/>
      <c r="S13" s="4"/>
    </row>
    <row r="14" spans="1:19" x14ac:dyDescent="0.25">
      <c r="A14" s="106" t="s">
        <v>307</v>
      </c>
      <c r="B14" s="288">
        <v>7.4099999999999999E-2</v>
      </c>
      <c r="C14" s="279"/>
      <c r="D14" s="281"/>
      <c r="E14" s="281"/>
      <c r="F14" s="281"/>
      <c r="G14" s="281"/>
      <c r="H14" s="281"/>
      <c r="I14" s="281"/>
      <c r="J14" s="5"/>
      <c r="K14" s="5"/>
      <c r="L14" s="5"/>
      <c r="M14" s="5"/>
      <c r="N14" s="5"/>
      <c r="O14" s="5"/>
      <c r="P14" s="5"/>
      <c r="Q14" s="5"/>
      <c r="R14" s="5"/>
      <c r="S14" s="4"/>
    </row>
    <row r="15" spans="1:19" x14ac:dyDescent="0.25">
      <c r="A15" s="106" t="s">
        <v>263</v>
      </c>
      <c r="B15" s="288">
        <v>6.1499999999999999E-2</v>
      </c>
      <c r="C15" s="279"/>
      <c r="D15" s="281"/>
      <c r="E15" s="281"/>
      <c r="F15" s="281"/>
      <c r="G15" s="281"/>
      <c r="H15" s="281"/>
      <c r="I15" s="281"/>
      <c r="J15" s="5"/>
      <c r="K15" s="5"/>
      <c r="L15" s="5"/>
      <c r="M15" s="5"/>
      <c r="N15" s="5"/>
      <c r="O15" s="5"/>
      <c r="P15" s="5"/>
      <c r="Q15" s="5"/>
      <c r="R15" s="5"/>
      <c r="S15" s="4"/>
    </row>
    <row r="16" spans="1:19" x14ac:dyDescent="0.25">
      <c r="A16" s="106" t="s">
        <v>4</v>
      </c>
      <c r="B16" s="280">
        <v>0.44</v>
      </c>
      <c r="C16" s="279"/>
      <c r="D16" s="281"/>
      <c r="E16" s="281"/>
      <c r="F16" s="281"/>
      <c r="G16" s="281"/>
      <c r="H16" s="281"/>
      <c r="I16" s="281"/>
      <c r="J16" s="5"/>
      <c r="K16" s="5"/>
      <c r="L16" s="5"/>
      <c r="M16" s="5"/>
      <c r="N16" s="5"/>
      <c r="O16" s="5"/>
      <c r="P16" s="5"/>
      <c r="Q16" s="5"/>
      <c r="R16" s="5"/>
      <c r="S16" s="4"/>
    </row>
    <row r="17" spans="1:19" x14ac:dyDescent="0.25">
      <c r="A17" s="106" t="s">
        <v>336</v>
      </c>
      <c r="B17" s="285">
        <v>44</v>
      </c>
      <c r="C17" s="279"/>
      <c r="D17" s="281"/>
      <c r="E17" s="281"/>
      <c r="F17" s="281"/>
      <c r="G17" s="281"/>
      <c r="H17" s="281"/>
      <c r="I17" s="281"/>
      <c r="J17" s="5"/>
      <c r="K17" s="5"/>
      <c r="L17" s="5"/>
      <c r="M17" s="5"/>
      <c r="N17" s="5"/>
      <c r="O17" s="5"/>
      <c r="P17" s="5"/>
      <c r="Q17" s="5"/>
      <c r="R17" s="5"/>
      <c r="S17" s="4"/>
    </row>
    <row r="18" spans="1:19" x14ac:dyDescent="0.25">
      <c r="A18" s="107" t="s">
        <v>105</v>
      </c>
      <c r="B18" s="283">
        <v>0</v>
      </c>
      <c r="C18" s="281"/>
      <c r="D18" s="281"/>
      <c r="E18" s="281"/>
      <c r="F18" s="281"/>
      <c r="G18" s="281"/>
      <c r="H18" s="281"/>
      <c r="I18" s="281"/>
      <c r="J18" s="5"/>
      <c r="K18" s="5"/>
      <c r="L18" s="5"/>
      <c r="M18" s="5"/>
      <c r="N18" s="5"/>
      <c r="O18" s="5"/>
      <c r="P18" s="5"/>
      <c r="Q18" s="5"/>
      <c r="R18" s="5"/>
      <c r="S18" s="4"/>
    </row>
    <row r="19" spans="1:19" ht="39.950000000000003" customHeight="1" x14ac:dyDescent="0.35">
      <c r="A19" s="154" t="s">
        <v>417</v>
      </c>
      <c r="B19" s="241"/>
      <c r="C19" s="241"/>
      <c r="D19" s="241"/>
      <c r="E19" s="241"/>
      <c r="F19" s="241"/>
      <c r="G19" s="241"/>
      <c r="H19" s="241"/>
      <c r="I19" s="241"/>
      <c r="J19" s="242"/>
      <c r="K19" s="242"/>
      <c r="L19" s="242"/>
      <c r="M19" s="242"/>
      <c r="N19" s="242"/>
      <c r="O19" s="242"/>
      <c r="P19" s="242"/>
      <c r="Q19" s="242"/>
      <c r="R19" s="242"/>
      <c r="S19" s="101"/>
    </row>
    <row r="20" spans="1:19" ht="30" x14ac:dyDescent="0.25">
      <c r="A20" s="107" t="s">
        <v>240</v>
      </c>
      <c r="B20" s="193" t="s">
        <v>5</v>
      </c>
      <c r="C20" s="193" t="s">
        <v>6</v>
      </c>
      <c r="D20" s="194" t="s">
        <v>7</v>
      </c>
      <c r="E20" s="194" t="s">
        <v>8</v>
      </c>
      <c r="F20" s="193" t="s">
        <v>9</v>
      </c>
      <c r="G20" s="193" t="s">
        <v>10</v>
      </c>
      <c r="H20" s="193" t="s">
        <v>11</v>
      </c>
      <c r="I20" s="193" t="s">
        <v>12</v>
      </c>
      <c r="J20" s="193" t="s">
        <v>13</v>
      </c>
      <c r="K20" s="194" t="s">
        <v>308</v>
      </c>
      <c r="L20" s="194" t="s">
        <v>14</v>
      </c>
      <c r="M20" s="194" t="s">
        <v>15</v>
      </c>
      <c r="N20" s="193" t="s">
        <v>16</v>
      </c>
      <c r="O20" s="193" t="s">
        <v>17</v>
      </c>
      <c r="P20" s="194" t="s">
        <v>18</v>
      </c>
      <c r="Q20" s="194" t="s">
        <v>19</v>
      </c>
      <c r="R20" s="193" t="s">
        <v>20</v>
      </c>
      <c r="S20" s="108"/>
    </row>
    <row r="21" spans="1:19" x14ac:dyDescent="0.25">
      <c r="A21" s="107" t="s">
        <v>292</v>
      </c>
      <c r="B21" s="195">
        <v>1</v>
      </c>
      <c r="C21" s="195">
        <v>2</v>
      </c>
      <c r="D21" s="195">
        <v>3</v>
      </c>
      <c r="E21" s="195">
        <v>4</v>
      </c>
      <c r="F21" s="195">
        <v>5</v>
      </c>
      <c r="G21" s="195">
        <v>6</v>
      </c>
      <c r="H21" s="195">
        <v>7</v>
      </c>
      <c r="I21" s="195">
        <v>8</v>
      </c>
      <c r="J21" s="195">
        <v>9</v>
      </c>
      <c r="K21" s="195">
        <v>10</v>
      </c>
      <c r="L21" s="195">
        <v>11</v>
      </c>
      <c r="M21" s="195">
        <v>12</v>
      </c>
      <c r="N21" s="195">
        <v>13</v>
      </c>
      <c r="O21" s="195">
        <v>14</v>
      </c>
      <c r="P21" s="195">
        <v>15</v>
      </c>
      <c r="Q21" s="195">
        <v>16</v>
      </c>
      <c r="R21" s="195">
        <v>17</v>
      </c>
      <c r="S21" s="108"/>
    </row>
    <row r="22" spans="1:19" ht="35.1" customHeight="1" x14ac:dyDescent="0.35">
      <c r="A22" s="155" t="s">
        <v>338</v>
      </c>
      <c r="B22" s="109"/>
      <c r="C22" s="109"/>
      <c r="D22" s="109"/>
      <c r="E22" s="109"/>
      <c r="F22" s="109"/>
      <c r="G22" s="109"/>
      <c r="H22" s="109"/>
      <c r="I22" s="109"/>
      <c r="J22" s="109"/>
      <c r="K22" s="109"/>
      <c r="L22" s="109"/>
      <c r="M22" s="109"/>
      <c r="N22" s="109"/>
      <c r="O22" s="109"/>
      <c r="P22" s="109"/>
      <c r="Q22" s="109"/>
      <c r="R22" s="109"/>
      <c r="S22" s="108"/>
    </row>
    <row r="23" spans="1:19" x14ac:dyDescent="0.25">
      <c r="A23" s="106" t="s">
        <v>23</v>
      </c>
      <c r="B23" s="289">
        <v>153233.21905468701</v>
      </c>
      <c r="C23" s="289">
        <v>316693</v>
      </c>
      <c r="D23" s="289">
        <v>54463.919798897601</v>
      </c>
      <c r="E23" s="289">
        <v>123281.209</v>
      </c>
      <c r="F23" s="289">
        <v>207829</v>
      </c>
      <c r="G23" s="289">
        <v>65348.010999999999</v>
      </c>
      <c r="H23" s="289">
        <v>104497.75640097</v>
      </c>
      <c r="I23" s="289">
        <v>30349.0642609836</v>
      </c>
      <c r="J23" s="289">
        <v>150493</v>
      </c>
      <c r="K23" s="289">
        <v>864648.71981153404</v>
      </c>
      <c r="L23" s="289">
        <v>144589</v>
      </c>
      <c r="M23" s="289">
        <v>1385118.52008644</v>
      </c>
      <c r="N23" s="289">
        <v>173379.049550444</v>
      </c>
      <c r="O23" s="289">
        <v>183788.37054169399</v>
      </c>
      <c r="P23" s="289">
        <v>491717.80441000097</v>
      </c>
      <c r="Q23" s="289">
        <v>2536404</v>
      </c>
      <c r="R23" s="289">
        <v>555989.83835691703</v>
      </c>
      <c r="S23" s="4"/>
    </row>
    <row r="24" spans="1:19" x14ac:dyDescent="0.25">
      <c r="A24" s="106" t="s">
        <v>176</v>
      </c>
      <c r="B24" s="289">
        <v>0</v>
      </c>
      <c r="C24" s="289">
        <v>0</v>
      </c>
      <c r="D24" s="289">
        <v>0</v>
      </c>
      <c r="E24" s="289">
        <v>0</v>
      </c>
      <c r="F24" s="289">
        <v>0</v>
      </c>
      <c r="G24" s="289">
        <v>0</v>
      </c>
      <c r="H24" s="289">
        <v>0</v>
      </c>
      <c r="I24" s="289">
        <v>0</v>
      </c>
      <c r="J24" s="289">
        <v>0</v>
      </c>
      <c r="K24" s="289">
        <v>0</v>
      </c>
      <c r="L24" s="289">
        <v>0</v>
      </c>
      <c r="M24" s="289">
        <v>0</v>
      </c>
      <c r="N24" s="289">
        <v>0</v>
      </c>
      <c r="O24" s="289">
        <v>0</v>
      </c>
      <c r="P24" s="289">
        <v>0</v>
      </c>
      <c r="Q24" s="289">
        <v>0</v>
      </c>
      <c r="R24" s="289">
        <v>0</v>
      </c>
      <c r="S24" s="4"/>
    </row>
    <row r="25" spans="1:19" x14ac:dyDescent="0.25">
      <c r="A25" s="106" t="s">
        <v>261</v>
      </c>
      <c r="B25" s="289">
        <v>0</v>
      </c>
      <c r="C25" s="289">
        <v>0</v>
      </c>
      <c r="D25" s="289">
        <v>0</v>
      </c>
      <c r="E25" s="289">
        <v>0</v>
      </c>
      <c r="F25" s="289">
        <v>0</v>
      </c>
      <c r="G25" s="289">
        <v>0</v>
      </c>
      <c r="H25" s="289">
        <v>0</v>
      </c>
      <c r="I25" s="289">
        <v>0</v>
      </c>
      <c r="J25" s="289">
        <v>0</v>
      </c>
      <c r="K25" s="289">
        <v>0</v>
      </c>
      <c r="L25" s="289">
        <v>0</v>
      </c>
      <c r="M25" s="289">
        <v>0</v>
      </c>
      <c r="N25" s="289">
        <v>0</v>
      </c>
      <c r="O25" s="289">
        <v>0</v>
      </c>
      <c r="P25" s="289">
        <v>0</v>
      </c>
      <c r="Q25" s="289">
        <v>0</v>
      </c>
      <c r="R25" s="289">
        <v>0</v>
      </c>
      <c r="S25" s="4"/>
    </row>
    <row r="26" spans="1:19" x14ac:dyDescent="0.25">
      <c r="A26" s="106" t="s">
        <v>95</v>
      </c>
      <c r="B26" s="289">
        <v>9991.8227421420688</v>
      </c>
      <c r="C26" s="289">
        <v>11616.091638622831</v>
      </c>
      <c r="D26" s="289">
        <v>2678.5866899703369</v>
      </c>
      <c r="E26" s="289">
        <v>5184.384</v>
      </c>
      <c r="F26" s="289">
        <v>7523.1552223056251</v>
      </c>
      <c r="G26" s="289">
        <v>2777.1456974993926</v>
      </c>
      <c r="H26" s="289">
        <v>4699.7628850411174</v>
      </c>
      <c r="I26" s="289">
        <v>1236.5010124249279</v>
      </c>
      <c r="J26" s="289">
        <v>6646.9231777768673</v>
      </c>
      <c r="K26" s="289">
        <v>35705.306643205586</v>
      </c>
      <c r="L26" s="289">
        <v>6936.126159713388</v>
      </c>
      <c r="M26" s="289">
        <v>61897.353946956726</v>
      </c>
      <c r="N26" s="289">
        <v>9881.9024986594377</v>
      </c>
      <c r="O26" s="289">
        <v>8208.3986828694633</v>
      </c>
      <c r="P26" s="289">
        <v>21443.964164289635</v>
      </c>
      <c r="Q26" s="289">
        <v>89363.083202678899</v>
      </c>
      <c r="R26" s="289">
        <v>27381.827814419354</v>
      </c>
      <c r="S26" s="4"/>
    </row>
    <row r="27" spans="1:19" s="10" customFormat="1" x14ac:dyDescent="0.25">
      <c r="A27" s="106" t="s">
        <v>440</v>
      </c>
      <c r="B27" s="291">
        <v>2341.074966267076</v>
      </c>
      <c r="C27" s="291">
        <v>4845.7684628409015</v>
      </c>
      <c r="D27" s="291">
        <v>831.47440510967215</v>
      </c>
      <c r="E27" s="291">
        <v>1884.136</v>
      </c>
      <c r="F27" s="291">
        <v>3169.0799067733947</v>
      </c>
      <c r="G27" s="291">
        <v>995.75553720514188</v>
      </c>
      <c r="H27" s="291">
        <v>1594.6162905133647</v>
      </c>
      <c r="I27" s="291">
        <v>462.11033993079894</v>
      </c>
      <c r="J27" s="291">
        <v>2299.5370310534176</v>
      </c>
      <c r="K27" s="291">
        <v>13240.510682213046</v>
      </c>
      <c r="L27" s="291">
        <v>2211.1430361470666</v>
      </c>
      <c r="M27" s="291">
        <v>21144.094511787527</v>
      </c>
      <c r="N27" s="291">
        <v>2652.7780960440055</v>
      </c>
      <c r="O27" s="291">
        <v>2812.0902759775181</v>
      </c>
      <c r="P27" s="291">
        <v>7526.0671737561051</v>
      </c>
      <c r="Q27" s="291">
        <v>38766.900271352788</v>
      </c>
      <c r="R27" s="291">
        <v>8513.2757148247747</v>
      </c>
      <c r="S27" s="4"/>
    </row>
    <row r="28" spans="1:19" s="10" customFormat="1" x14ac:dyDescent="0.25">
      <c r="A28" s="106" t="s">
        <v>312</v>
      </c>
      <c r="B28" s="291">
        <v>161622.5971128786</v>
      </c>
      <c r="C28" s="291">
        <v>321783.97834506561</v>
      </c>
      <c r="D28" s="291">
        <v>54587.960057292745</v>
      </c>
      <c r="E28" s="291">
        <v>126335.962</v>
      </c>
      <c r="F28" s="291">
        <v>211861.82060402274</v>
      </c>
      <c r="G28" s="291">
        <v>65376.978060058202</v>
      </c>
      <c r="H28" s="291">
        <v>109209.76926451127</v>
      </c>
      <c r="I28" s="291">
        <v>39182.821669659286</v>
      </c>
      <c r="J28" s="291">
        <v>154098.02210087265</v>
      </c>
      <c r="K28" s="291">
        <v>948375.38279001939</v>
      </c>
      <c r="L28" s="291">
        <v>148560.26834513771</v>
      </c>
      <c r="M28" s="291">
        <v>1447080.251250315</v>
      </c>
      <c r="N28" s="291">
        <v>176684.33708381135</v>
      </c>
      <c r="O28" s="291">
        <v>192354.25688186512</v>
      </c>
      <c r="P28" s="291">
        <v>516625.64647556224</v>
      </c>
      <c r="Q28" s="291">
        <v>2658672.6054335888</v>
      </c>
      <c r="R28" s="291">
        <v>565106.92560176272</v>
      </c>
      <c r="S28" s="4"/>
    </row>
    <row r="29" spans="1:19" s="10" customFormat="1" x14ac:dyDescent="0.25">
      <c r="A29" s="106" t="s">
        <v>441</v>
      </c>
      <c r="B29" s="289">
        <v>145351.45494653238</v>
      </c>
      <c r="C29" s="289">
        <v>297565</v>
      </c>
      <c r="D29" s="289">
        <v>51405.495909999998</v>
      </c>
      <c r="E29" s="289">
        <v>118992.17209867378</v>
      </c>
      <c r="F29" s="289">
        <v>196921</v>
      </c>
      <c r="G29" s="289">
        <v>61578.950000000004</v>
      </c>
      <c r="H29" s="289">
        <v>98453.678356584394</v>
      </c>
      <c r="I29" s="289">
        <v>30104.34</v>
      </c>
      <c r="J29" s="289">
        <v>141014</v>
      </c>
      <c r="K29" s="289">
        <v>813505.78899999999</v>
      </c>
      <c r="L29" s="289">
        <v>135878.70361</v>
      </c>
      <c r="M29" s="289">
        <v>1302581</v>
      </c>
      <c r="N29" s="289">
        <v>162013.11371097606</v>
      </c>
      <c r="O29" s="289">
        <v>174772</v>
      </c>
      <c r="P29" s="289">
        <v>472553.48718</v>
      </c>
      <c r="Q29" s="289">
        <v>2377463</v>
      </c>
      <c r="R29" s="289">
        <v>521132.50407999998</v>
      </c>
      <c r="S29" s="4"/>
    </row>
    <row r="30" spans="1:19" s="10" customFormat="1" x14ac:dyDescent="0.25">
      <c r="A30" s="106" t="s">
        <v>35</v>
      </c>
      <c r="B30" s="289">
        <v>9477.8805972739628</v>
      </c>
      <c r="C30" s="289">
        <v>10914.489137577411</v>
      </c>
      <c r="D30" s="289">
        <v>2528.1705234557226</v>
      </c>
      <c r="E30" s="289">
        <v>4909</v>
      </c>
      <c r="F30" s="289">
        <v>7128.2989839322045</v>
      </c>
      <c r="G30" s="289">
        <v>2616.9689949094122</v>
      </c>
      <c r="H30" s="289">
        <v>4427.9299988712801</v>
      </c>
      <c r="I30" s="289">
        <v>1226.5304720602303</v>
      </c>
      <c r="J30" s="289">
        <v>6228.2579587823166</v>
      </c>
      <c r="K30" s="289">
        <v>33593.381511205531</v>
      </c>
      <c r="L30" s="289">
        <v>6518.281685724799</v>
      </c>
      <c r="M30" s="289">
        <v>58208.946091693811</v>
      </c>
      <c r="N30" s="289">
        <v>9234.0929016552764</v>
      </c>
      <c r="O30" s="289">
        <v>7805.7062067163206</v>
      </c>
      <c r="P30" s="289">
        <v>20608.202600756005</v>
      </c>
      <c r="Q30" s="289">
        <v>83763.242716968831</v>
      </c>
      <c r="R30" s="289">
        <v>25665.147985117263</v>
      </c>
      <c r="S30" s="4"/>
    </row>
    <row r="31" spans="1:19" x14ac:dyDescent="0.25">
      <c r="A31" s="106" t="s">
        <v>262</v>
      </c>
      <c r="B31" s="289">
        <v>9325.6514549306758</v>
      </c>
      <c r="C31" s="289">
        <v>14801.554946704699</v>
      </c>
      <c r="D31" s="289">
        <v>2454.897378234069</v>
      </c>
      <c r="E31" s="289">
        <v>8188.6189999999997</v>
      </c>
      <c r="F31" s="289">
        <v>9480.4120012089061</v>
      </c>
      <c r="G31" s="289">
        <v>2588.2862610266902</v>
      </c>
      <c r="H31" s="289">
        <v>3506.9489481444994</v>
      </c>
      <c r="I31" s="289">
        <v>877.70806282957381</v>
      </c>
      <c r="J31" s="289">
        <v>3176.8835219288617</v>
      </c>
      <c r="K31" s="289">
        <v>31307.122192108567</v>
      </c>
      <c r="L31" s="289">
        <v>7480.863295444522</v>
      </c>
      <c r="M31" s="289">
        <v>66224.352068984459</v>
      </c>
      <c r="N31" s="289">
        <v>4548.2615636737419</v>
      </c>
      <c r="O31" s="289">
        <v>8456.6111364329081</v>
      </c>
      <c r="P31" s="289">
        <v>24499.725480052522</v>
      </c>
      <c r="Q31" s="289">
        <v>87878.625495490327</v>
      </c>
      <c r="R31" s="289">
        <v>29396.498996431623</v>
      </c>
      <c r="S31" s="4"/>
    </row>
    <row r="32" spans="1:19" x14ac:dyDescent="0.25">
      <c r="A32" s="106" t="s">
        <v>104</v>
      </c>
      <c r="B32" s="289">
        <v>86577.364686041707</v>
      </c>
      <c r="C32" s="289">
        <v>163270</v>
      </c>
      <c r="D32" s="289">
        <v>25808.0164729276</v>
      </c>
      <c r="E32" s="289">
        <v>77361.876000000004</v>
      </c>
      <c r="F32" s="289">
        <v>106836.742412629</v>
      </c>
      <c r="G32" s="289">
        <v>25280.2579024718</v>
      </c>
      <c r="H32" s="289">
        <v>31886.6554527933</v>
      </c>
      <c r="I32" s="289">
        <v>9314.9439999999995</v>
      </c>
      <c r="J32" s="289">
        <v>42509.937824539098</v>
      </c>
      <c r="K32" s="289">
        <v>270627.68400000001</v>
      </c>
      <c r="L32" s="289">
        <v>90115.103000000003</v>
      </c>
      <c r="M32" s="289">
        <v>916718</v>
      </c>
      <c r="N32" s="289">
        <v>41312.142212413797</v>
      </c>
      <c r="O32" s="289">
        <v>85698.493497666597</v>
      </c>
      <c r="P32" s="289">
        <v>266951.68196640001</v>
      </c>
      <c r="Q32" s="289">
        <v>966964</v>
      </c>
      <c r="R32" s="289">
        <v>345886.83052999998</v>
      </c>
      <c r="S32" s="4"/>
    </row>
    <row r="33" spans="1:19" s="10" customFormat="1" x14ac:dyDescent="0.25">
      <c r="A33" s="106" t="s">
        <v>438</v>
      </c>
      <c r="B33" s="289">
        <v>2836.7128213342598</v>
      </c>
      <c r="C33" s="289">
        <v>3808.7853230082101</v>
      </c>
      <c r="D33" s="289">
        <v>1286.6279950565799</v>
      </c>
      <c r="E33" s="289">
        <v>969</v>
      </c>
      <c r="F33" s="289">
        <v>2251.7971375160701</v>
      </c>
      <c r="G33" s="289">
        <v>1339.6763067695799</v>
      </c>
      <c r="H33" s="289">
        <v>4218.9445353069696</v>
      </c>
      <c r="I33" s="289">
        <v>716.73817502319901</v>
      </c>
      <c r="J33" s="289">
        <v>2934.3806025538302</v>
      </c>
      <c r="K33" s="289">
        <v>15754.468188249501</v>
      </c>
      <c r="L33" s="289">
        <v>1476.24295274259</v>
      </c>
      <c r="M33" s="289">
        <v>9776.0384200382796</v>
      </c>
      <c r="N33" s="289">
        <v>4085.3064707444601</v>
      </c>
      <c r="O33" s="289">
        <v>3467.0138002967101</v>
      </c>
      <c r="P33" s="289">
        <v>5837.1189923666798</v>
      </c>
      <c r="Q33" s="289">
        <v>35370.222586034797</v>
      </c>
      <c r="R33" s="289">
        <v>6456.7706867849101</v>
      </c>
      <c r="S33" s="4"/>
    </row>
    <row r="34" spans="1:19" x14ac:dyDescent="0.25">
      <c r="A34" s="106" t="s">
        <v>248</v>
      </c>
      <c r="B34" s="289">
        <v>0</v>
      </c>
      <c r="C34" s="289">
        <v>0</v>
      </c>
      <c r="D34" s="289">
        <v>0</v>
      </c>
      <c r="E34" s="289">
        <v>0</v>
      </c>
      <c r="F34" s="289">
        <v>0</v>
      </c>
      <c r="G34" s="289">
        <v>0</v>
      </c>
      <c r="H34" s="289">
        <v>0</v>
      </c>
      <c r="I34" s="289">
        <v>0</v>
      </c>
      <c r="J34" s="289">
        <v>0</v>
      </c>
      <c r="K34" s="289">
        <v>0</v>
      </c>
      <c r="L34" s="289">
        <v>0</v>
      </c>
      <c r="M34" s="289">
        <v>0</v>
      </c>
      <c r="N34" s="289">
        <v>2.4742617597359913</v>
      </c>
      <c r="O34" s="289">
        <v>0</v>
      </c>
      <c r="P34" s="289">
        <v>8.1955869618568752E-2</v>
      </c>
      <c r="Q34" s="289">
        <v>510.94283720593904</v>
      </c>
      <c r="R34" s="289">
        <v>0</v>
      </c>
      <c r="S34" s="4"/>
    </row>
    <row r="35" spans="1:19" x14ac:dyDescent="0.25">
      <c r="A35" s="107" t="s">
        <v>337</v>
      </c>
      <c r="B35" s="289">
        <v>-1026.79348731342</v>
      </c>
      <c r="C35" s="289">
        <v>-2197</v>
      </c>
      <c r="D35" s="289">
        <v>-1326.0287931361299</v>
      </c>
      <c r="E35" s="289">
        <v>-6724</v>
      </c>
      <c r="F35" s="289">
        <v>-3876.2448273346399</v>
      </c>
      <c r="G35" s="289">
        <v>-1536.38799048547</v>
      </c>
      <c r="H35" s="289">
        <v>-2873.3114919049699</v>
      </c>
      <c r="I35" s="289">
        <v>-428.39227426402903</v>
      </c>
      <c r="J35" s="289">
        <v>-473.45011438517201</v>
      </c>
      <c r="K35" s="289">
        <v>-20636.526609736298</v>
      </c>
      <c r="L35" s="289">
        <v>-3134.8194844484401</v>
      </c>
      <c r="M35" s="289">
        <v>-28153.290757610699</v>
      </c>
      <c r="N35" s="289">
        <v>-3843.5740110984202</v>
      </c>
      <c r="O35" s="289">
        <v>-2842.2795702154099</v>
      </c>
      <c r="P35" s="289">
        <v>-14382.8858141657</v>
      </c>
      <c r="Q35" s="289">
        <v>-43154.662324089702</v>
      </c>
      <c r="R35" s="289">
        <v>-17901.385461738799</v>
      </c>
      <c r="S35" s="4"/>
    </row>
    <row r="36" spans="1:19" x14ac:dyDescent="0.25">
      <c r="A36" s="107" t="s">
        <v>391</v>
      </c>
      <c r="B36" s="289">
        <v>0</v>
      </c>
      <c r="C36" s="289">
        <v>0</v>
      </c>
      <c r="D36" s="289">
        <v>0</v>
      </c>
      <c r="E36" s="289">
        <v>0</v>
      </c>
      <c r="F36" s="289">
        <v>0</v>
      </c>
      <c r="G36" s="289">
        <v>0</v>
      </c>
      <c r="H36" s="289">
        <v>0</v>
      </c>
      <c r="I36" s="289">
        <v>0</v>
      </c>
      <c r="J36" s="289">
        <v>0</v>
      </c>
      <c r="K36" s="289">
        <v>0</v>
      </c>
      <c r="L36" s="289">
        <v>0</v>
      </c>
      <c r="M36" s="289">
        <v>0</v>
      </c>
      <c r="N36" s="289">
        <v>0</v>
      </c>
      <c r="O36" s="289">
        <v>0</v>
      </c>
      <c r="P36" s="289">
        <v>0</v>
      </c>
      <c r="Q36" s="289">
        <v>0</v>
      </c>
      <c r="R36" s="289">
        <v>0</v>
      </c>
      <c r="S36" s="4"/>
    </row>
    <row r="37" spans="1:19" x14ac:dyDescent="0.25">
      <c r="A37" s="107" t="s">
        <v>348</v>
      </c>
      <c r="B37" s="290">
        <v>0</v>
      </c>
      <c r="C37" s="290">
        <v>0</v>
      </c>
      <c r="D37" s="290">
        <v>0</v>
      </c>
      <c r="E37" s="290">
        <v>0</v>
      </c>
      <c r="F37" s="290">
        <v>0</v>
      </c>
      <c r="G37" s="290">
        <v>0</v>
      </c>
      <c r="H37" s="290">
        <v>0</v>
      </c>
      <c r="I37" s="290">
        <v>0</v>
      </c>
      <c r="J37" s="290">
        <v>0</v>
      </c>
      <c r="K37" s="290">
        <v>0</v>
      </c>
      <c r="L37" s="290">
        <v>0</v>
      </c>
      <c r="M37" s="290">
        <v>0</v>
      </c>
      <c r="N37" s="290">
        <v>0</v>
      </c>
      <c r="O37" s="290">
        <v>0</v>
      </c>
      <c r="P37" s="290">
        <v>0</v>
      </c>
      <c r="Q37" s="290">
        <v>0</v>
      </c>
      <c r="R37" s="290">
        <v>0</v>
      </c>
      <c r="S37" s="4"/>
    </row>
    <row r="38" spans="1:19" ht="35.1" customHeight="1" x14ac:dyDescent="0.35">
      <c r="A38" s="155" t="s">
        <v>114</v>
      </c>
      <c r="B38" s="110"/>
      <c r="C38" s="110"/>
      <c r="D38" s="110"/>
      <c r="E38" s="110"/>
      <c r="F38" s="110"/>
      <c r="G38" s="110"/>
      <c r="H38" s="110"/>
      <c r="I38" s="110"/>
      <c r="J38" s="110"/>
      <c r="K38" s="110"/>
      <c r="L38" s="110"/>
      <c r="M38" s="110"/>
      <c r="N38" s="110"/>
      <c r="O38" s="110"/>
      <c r="P38" s="110"/>
      <c r="Q38" s="110"/>
      <c r="R38" s="110"/>
      <c r="S38" s="4"/>
    </row>
    <row r="39" spans="1:19" x14ac:dyDescent="0.25">
      <c r="A39" s="106" t="s">
        <v>278</v>
      </c>
      <c r="B39" s="228"/>
      <c r="C39" s="228"/>
      <c r="D39" s="228"/>
      <c r="E39" s="228"/>
      <c r="F39" s="228"/>
      <c r="G39" s="228"/>
      <c r="H39" s="228"/>
      <c r="I39" s="228"/>
      <c r="J39" s="228"/>
      <c r="K39" s="228"/>
      <c r="L39" s="228"/>
      <c r="M39" s="228"/>
      <c r="N39" s="228"/>
      <c r="O39" s="228"/>
      <c r="P39" s="228"/>
      <c r="Q39" s="228"/>
      <c r="R39" s="228"/>
      <c r="S39" s="4"/>
    </row>
    <row r="40" spans="1:19" x14ac:dyDescent="0.25">
      <c r="A40" s="106" t="s">
        <v>279</v>
      </c>
      <c r="B40" s="228"/>
      <c r="C40" s="228"/>
      <c r="D40" s="228"/>
      <c r="E40" s="228"/>
      <c r="F40" s="228"/>
      <c r="G40" s="228"/>
      <c r="H40" s="228"/>
      <c r="I40" s="228"/>
      <c r="J40" s="228"/>
      <c r="K40" s="228"/>
      <c r="L40" s="228"/>
      <c r="M40" s="228"/>
      <c r="N40" s="228"/>
      <c r="O40" s="228"/>
      <c r="P40" s="228"/>
      <c r="Q40" s="228"/>
      <c r="R40" s="228"/>
      <c r="S40" s="4"/>
    </row>
    <row r="41" spans="1:19" x14ac:dyDescent="0.25">
      <c r="A41" s="106" t="s">
        <v>280</v>
      </c>
      <c r="B41" s="228"/>
      <c r="C41" s="228"/>
      <c r="D41" s="228"/>
      <c r="E41" s="228"/>
      <c r="F41" s="228"/>
      <c r="G41" s="228"/>
      <c r="H41" s="228"/>
      <c r="I41" s="228"/>
      <c r="J41" s="228"/>
      <c r="K41" s="228"/>
      <c r="L41" s="228"/>
      <c r="M41" s="228"/>
      <c r="N41" s="228"/>
      <c r="O41" s="228"/>
      <c r="P41" s="228"/>
      <c r="Q41" s="228"/>
      <c r="R41" s="228"/>
      <c r="S41" s="4"/>
    </row>
    <row r="42" spans="1:19" x14ac:dyDescent="0.25">
      <c r="A42" s="106" t="s">
        <v>281</v>
      </c>
      <c r="B42" s="229"/>
      <c r="C42" s="229"/>
      <c r="D42" s="229"/>
      <c r="E42" s="229"/>
      <c r="F42" s="229"/>
      <c r="G42" s="229"/>
      <c r="H42" s="229"/>
      <c r="I42" s="229"/>
      <c r="J42" s="229"/>
      <c r="K42" s="229"/>
      <c r="L42" s="229"/>
      <c r="M42" s="229"/>
      <c r="N42" s="229"/>
      <c r="O42" s="229"/>
      <c r="P42" s="229"/>
      <c r="Q42" s="229"/>
      <c r="R42" s="229"/>
      <c r="S42" s="4"/>
    </row>
    <row r="43" spans="1:19" x14ac:dyDescent="0.25">
      <c r="A43" s="106" t="s">
        <v>282</v>
      </c>
      <c r="B43" s="228"/>
      <c r="C43" s="228"/>
      <c r="D43" s="228"/>
      <c r="E43" s="228"/>
      <c r="F43" s="228"/>
      <c r="G43" s="228"/>
      <c r="H43" s="228"/>
      <c r="I43" s="228"/>
      <c r="J43" s="228"/>
      <c r="K43" s="228"/>
      <c r="L43" s="228"/>
      <c r="M43" s="228"/>
      <c r="N43" s="228"/>
      <c r="O43" s="228"/>
      <c r="P43" s="228"/>
      <c r="Q43" s="228"/>
      <c r="R43" s="228"/>
      <c r="S43" s="4"/>
    </row>
    <row r="44" spans="1:19" x14ac:dyDescent="0.25">
      <c r="A44" s="106" t="s">
        <v>283</v>
      </c>
      <c r="B44" s="228"/>
      <c r="C44" s="228"/>
      <c r="D44" s="228"/>
      <c r="E44" s="228"/>
      <c r="F44" s="228"/>
      <c r="G44" s="228"/>
      <c r="H44" s="228"/>
      <c r="I44" s="228"/>
      <c r="J44" s="228"/>
      <c r="K44" s="228"/>
      <c r="L44" s="228"/>
      <c r="M44" s="228"/>
      <c r="N44" s="228"/>
      <c r="O44" s="228"/>
      <c r="P44" s="228"/>
      <c r="Q44" s="228"/>
      <c r="R44" s="228"/>
      <c r="S44" s="4"/>
    </row>
    <row r="45" spans="1:19" x14ac:dyDescent="0.25">
      <c r="A45" s="106" t="s">
        <v>284</v>
      </c>
      <c r="B45" s="228"/>
      <c r="C45" s="228"/>
      <c r="D45" s="228"/>
      <c r="E45" s="228"/>
      <c r="F45" s="228"/>
      <c r="G45" s="228"/>
      <c r="H45" s="228"/>
      <c r="I45" s="228"/>
      <c r="J45" s="228"/>
      <c r="K45" s="228"/>
      <c r="L45" s="228"/>
      <c r="M45" s="228"/>
      <c r="N45" s="228"/>
      <c r="O45" s="228"/>
      <c r="P45" s="228"/>
      <c r="Q45" s="228"/>
      <c r="R45" s="228"/>
      <c r="S45" s="4"/>
    </row>
    <row r="46" spans="1:19" ht="35.1" customHeight="1" x14ac:dyDescent="0.35">
      <c r="A46" s="155" t="s">
        <v>121</v>
      </c>
      <c r="B46" s="227"/>
      <c r="C46" s="227"/>
      <c r="D46" s="227"/>
      <c r="E46" s="227"/>
      <c r="F46" s="227"/>
      <c r="G46" s="227"/>
      <c r="H46" s="227"/>
      <c r="I46" s="227"/>
      <c r="J46" s="227"/>
      <c r="K46" s="227"/>
      <c r="L46" s="227"/>
      <c r="M46" s="227"/>
      <c r="N46" s="227"/>
      <c r="O46" s="227"/>
      <c r="P46" s="227"/>
      <c r="Q46" s="227"/>
      <c r="R46" s="227"/>
      <c r="S46" s="4"/>
    </row>
    <row r="47" spans="1:19" x14ac:dyDescent="0.25">
      <c r="A47" s="106" t="s">
        <v>213</v>
      </c>
      <c r="B47" s="243"/>
      <c r="C47" s="243"/>
      <c r="D47" s="243"/>
      <c r="E47" s="243"/>
      <c r="F47" s="243"/>
      <c r="G47" s="243"/>
      <c r="H47" s="243"/>
      <c r="I47" s="243"/>
      <c r="J47" s="243"/>
      <c r="K47" s="243"/>
      <c r="L47" s="243"/>
      <c r="M47" s="243"/>
      <c r="N47" s="243"/>
      <c r="O47" s="243"/>
      <c r="P47" s="243"/>
      <c r="Q47" s="243"/>
      <c r="R47" s="243"/>
      <c r="S47" s="4"/>
    </row>
    <row r="48" spans="1:19" x14ac:dyDescent="0.25">
      <c r="A48" s="106" t="s">
        <v>214</v>
      </c>
      <c r="B48" s="243"/>
      <c r="C48" s="243"/>
      <c r="D48" s="243"/>
      <c r="E48" s="243"/>
      <c r="F48" s="243"/>
      <c r="G48" s="243"/>
      <c r="H48" s="243"/>
      <c r="I48" s="243"/>
      <c r="J48" s="243"/>
      <c r="K48" s="243"/>
      <c r="L48" s="243"/>
      <c r="M48" s="243"/>
      <c r="N48" s="243"/>
      <c r="O48" s="243"/>
      <c r="P48" s="243"/>
      <c r="Q48" s="243"/>
      <c r="R48" s="243"/>
      <c r="S48" s="4"/>
    </row>
    <row r="49" spans="1:19" x14ac:dyDescent="0.25">
      <c r="A49" s="106" t="s">
        <v>215</v>
      </c>
      <c r="B49" s="243"/>
      <c r="C49" s="243"/>
      <c r="D49" s="243"/>
      <c r="E49" s="243"/>
      <c r="F49" s="243"/>
      <c r="G49" s="243"/>
      <c r="H49" s="243"/>
      <c r="I49" s="243"/>
      <c r="J49" s="243"/>
      <c r="K49" s="243"/>
      <c r="L49" s="243"/>
      <c r="M49" s="243"/>
      <c r="N49" s="243"/>
      <c r="O49" s="243"/>
      <c r="P49" s="243"/>
      <c r="Q49" s="243"/>
      <c r="R49" s="243"/>
      <c r="S49" s="4"/>
    </row>
    <row r="50" spans="1:19" x14ac:dyDescent="0.25">
      <c r="A50" s="106" t="s">
        <v>216</v>
      </c>
      <c r="B50" s="244"/>
      <c r="C50" s="244"/>
      <c r="D50" s="244"/>
      <c r="E50" s="244"/>
      <c r="F50" s="244"/>
      <c r="G50" s="244"/>
      <c r="H50" s="244"/>
      <c r="I50" s="244"/>
      <c r="J50" s="244"/>
      <c r="K50" s="244"/>
      <c r="L50" s="244"/>
      <c r="M50" s="244"/>
      <c r="N50" s="244"/>
      <c r="O50" s="244"/>
      <c r="P50" s="244"/>
      <c r="Q50" s="244"/>
      <c r="R50" s="244"/>
      <c r="S50" s="4"/>
    </row>
    <row r="51" spans="1:19" x14ac:dyDescent="0.25">
      <c r="A51" s="106" t="s">
        <v>217</v>
      </c>
      <c r="B51" s="243"/>
      <c r="C51" s="243"/>
      <c r="D51" s="243"/>
      <c r="E51" s="243"/>
      <c r="F51" s="243"/>
      <c r="G51" s="243"/>
      <c r="H51" s="243"/>
      <c r="I51" s="243"/>
      <c r="J51" s="243"/>
      <c r="K51" s="243"/>
      <c r="L51" s="243"/>
      <c r="M51" s="243"/>
      <c r="N51" s="243"/>
      <c r="O51" s="243"/>
      <c r="P51" s="243"/>
      <c r="Q51" s="243"/>
      <c r="R51" s="243"/>
      <c r="S51" s="4"/>
    </row>
    <row r="52" spans="1:19" ht="35.1" customHeight="1" x14ac:dyDescent="0.35">
      <c r="A52" s="155" t="s">
        <v>67</v>
      </c>
      <c r="B52"/>
      <c r="C52"/>
      <c r="D52"/>
      <c r="E52"/>
      <c r="F52"/>
      <c r="G52"/>
      <c r="H52"/>
      <c r="I52"/>
      <c r="J52"/>
      <c r="K52"/>
      <c r="L52"/>
      <c r="M52"/>
      <c r="N52"/>
      <c r="O52"/>
      <c r="P52"/>
      <c r="Q52"/>
      <c r="R52"/>
      <c r="S52" s="4"/>
    </row>
    <row r="53" spans="1:19" x14ac:dyDescent="0.25">
      <c r="A53" s="106" t="s">
        <v>218</v>
      </c>
      <c r="B53" s="228"/>
      <c r="C53" s="228"/>
      <c r="D53" s="228"/>
      <c r="E53" s="228"/>
      <c r="F53" s="228"/>
      <c r="G53" s="228"/>
      <c r="H53" s="228"/>
      <c r="I53" s="228"/>
      <c r="J53" s="228"/>
      <c r="K53" s="228"/>
      <c r="L53" s="228"/>
      <c r="M53" s="228"/>
      <c r="N53" s="228"/>
      <c r="O53" s="228"/>
      <c r="P53" s="228"/>
      <c r="Q53" s="228"/>
      <c r="R53" s="228"/>
      <c r="S53" s="4"/>
    </row>
    <row r="54" spans="1:19" x14ac:dyDescent="0.25">
      <c r="A54" s="106" t="s">
        <v>219</v>
      </c>
      <c r="B54" s="228"/>
      <c r="C54" s="228"/>
      <c r="D54" s="228"/>
      <c r="E54" s="228"/>
      <c r="F54" s="228"/>
      <c r="G54" s="228"/>
      <c r="H54" s="228"/>
      <c r="I54" s="228"/>
      <c r="J54" s="228"/>
      <c r="K54" s="228"/>
      <c r="L54" s="228"/>
      <c r="M54" s="228"/>
      <c r="N54" s="228"/>
      <c r="O54" s="228"/>
      <c r="P54" s="228"/>
      <c r="Q54" s="228"/>
      <c r="R54" s="228"/>
      <c r="S54" s="4"/>
    </row>
    <row r="55" spans="1:19" x14ac:dyDescent="0.25">
      <c r="A55" s="106" t="s">
        <v>220</v>
      </c>
      <c r="B55" s="228"/>
      <c r="C55" s="228"/>
      <c r="D55" s="228"/>
      <c r="E55" s="228"/>
      <c r="F55" s="228"/>
      <c r="G55" s="228"/>
      <c r="H55" s="228"/>
      <c r="I55" s="228"/>
      <c r="J55" s="228"/>
      <c r="K55" s="228"/>
      <c r="L55" s="228"/>
      <c r="M55" s="228"/>
      <c r="N55" s="228"/>
      <c r="O55" s="228"/>
      <c r="P55" s="228"/>
      <c r="Q55" s="228"/>
      <c r="R55" s="228"/>
      <c r="S55" s="4"/>
    </row>
    <row r="56" spans="1:19" x14ac:dyDescent="0.25">
      <c r="A56" s="106" t="s">
        <v>221</v>
      </c>
      <c r="B56" s="228"/>
      <c r="C56" s="228"/>
      <c r="D56" s="228"/>
      <c r="E56" s="228"/>
      <c r="F56" s="228"/>
      <c r="G56" s="228"/>
      <c r="H56" s="228"/>
      <c r="I56" s="228"/>
      <c r="J56" s="228"/>
      <c r="K56" s="228"/>
      <c r="L56" s="228"/>
      <c r="M56" s="228"/>
      <c r="N56" s="228"/>
      <c r="O56" s="228"/>
      <c r="P56" s="228"/>
      <c r="Q56" s="228"/>
      <c r="R56" s="228"/>
      <c r="S56" s="4"/>
    </row>
    <row r="57" spans="1:19" x14ac:dyDescent="0.25">
      <c r="A57" s="106" t="s">
        <v>222</v>
      </c>
      <c r="B57" s="228"/>
      <c r="C57" s="228"/>
      <c r="D57" s="228"/>
      <c r="E57" s="228"/>
      <c r="F57" s="228"/>
      <c r="G57" s="228"/>
      <c r="H57" s="228"/>
      <c r="I57" s="228"/>
      <c r="J57" s="228"/>
      <c r="K57" s="228"/>
      <c r="L57" s="228"/>
      <c r="M57" s="228"/>
      <c r="N57" s="228"/>
      <c r="O57" s="228"/>
      <c r="P57" s="228"/>
      <c r="Q57" s="228"/>
      <c r="R57" s="228"/>
      <c r="S57" s="4"/>
    </row>
    <row r="58" spans="1:19" x14ac:dyDescent="0.25">
      <c r="A58" s="106" t="s">
        <v>223</v>
      </c>
      <c r="B58" s="228"/>
      <c r="C58" s="228"/>
      <c r="D58" s="228"/>
      <c r="E58" s="228"/>
      <c r="F58" s="228"/>
      <c r="G58" s="228"/>
      <c r="H58" s="228"/>
      <c r="I58" s="228"/>
      <c r="J58" s="228"/>
      <c r="K58" s="228"/>
      <c r="L58" s="228"/>
      <c r="M58" s="228"/>
      <c r="N58" s="228"/>
      <c r="O58" s="228"/>
      <c r="P58" s="228"/>
      <c r="Q58" s="228"/>
      <c r="R58" s="228"/>
      <c r="S58" s="4"/>
    </row>
    <row r="59" spans="1:19" x14ac:dyDescent="0.25">
      <c r="A59" s="106" t="s">
        <v>224</v>
      </c>
      <c r="B59" s="228"/>
      <c r="C59" s="228"/>
      <c r="D59" s="228"/>
      <c r="E59" s="228"/>
      <c r="F59" s="228"/>
      <c r="G59" s="228"/>
      <c r="H59" s="228"/>
      <c r="I59" s="228"/>
      <c r="J59" s="228"/>
      <c r="K59" s="228"/>
      <c r="L59" s="228"/>
      <c r="M59" s="228"/>
      <c r="N59" s="228"/>
      <c r="O59" s="228"/>
      <c r="P59" s="228"/>
      <c r="Q59" s="228"/>
      <c r="R59" s="228"/>
      <c r="S59" s="4"/>
    </row>
    <row r="60" spans="1:19" ht="35.1" customHeight="1" x14ac:dyDescent="0.35">
      <c r="A60" s="155" t="s">
        <v>30</v>
      </c>
      <c r="B60" s="227"/>
      <c r="C60" s="227"/>
      <c r="D60" s="227"/>
      <c r="E60" s="227"/>
      <c r="F60" s="227"/>
      <c r="G60" s="227"/>
      <c r="H60" s="227"/>
      <c r="I60" s="227"/>
      <c r="J60" s="227"/>
      <c r="K60" s="227"/>
      <c r="L60" s="227"/>
      <c r="M60" s="227"/>
      <c r="N60" s="227"/>
      <c r="O60" s="227"/>
      <c r="P60" s="227"/>
      <c r="Q60" s="227"/>
      <c r="R60" s="227"/>
      <c r="S60" s="4"/>
    </row>
    <row r="61" spans="1:19" x14ac:dyDescent="0.25">
      <c r="A61" s="106" t="s">
        <v>300</v>
      </c>
      <c r="B61" s="228"/>
      <c r="C61" s="228"/>
      <c r="D61" s="228"/>
      <c r="E61" s="228"/>
      <c r="F61" s="228"/>
      <c r="G61" s="228"/>
      <c r="H61" s="228"/>
      <c r="I61" s="228"/>
      <c r="J61" s="228"/>
      <c r="K61" s="228"/>
      <c r="L61" s="228"/>
      <c r="M61" s="228"/>
      <c r="N61" s="228"/>
      <c r="O61" s="228"/>
      <c r="P61" s="228"/>
      <c r="Q61" s="228"/>
      <c r="R61" s="228"/>
      <c r="S61" s="4"/>
    </row>
    <row r="62" spans="1:19" x14ac:dyDescent="0.25">
      <c r="A62" s="106" t="s">
        <v>301</v>
      </c>
      <c r="B62" s="228"/>
      <c r="C62" s="228"/>
      <c r="D62" s="228"/>
      <c r="E62" s="228"/>
      <c r="F62" s="228"/>
      <c r="G62" s="228"/>
      <c r="H62" s="228"/>
      <c r="I62" s="228"/>
      <c r="J62" s="228"/>
      <c r="K62" s="228"/>
      <c r="L62" s="228"/>
      <c r="M62" s="228"/>
      <c r="N62" s="228"/>
      <c r="O62" s="228"/>
      <c r="P62" s="228"/>
      <c r="Q62" s="228"/>
      <c r="R62" s="228"/>
      <c r="S62" s="4"/>
    </row>
    <row r="63" spans="1:19" x14ac:dyDescent="0.25">
      <c r="A63" s="106" t="s">
        <v>302</v>
      </c>
      <c r="B63" s="228"/>
      <c r="C63" s="228"/>
      <c r="D63" s="228"/>
      <c r="E63" s="228"/>
      <c r="F63" s="228"/>
      <c r="G63" s="228"/>
      <c r="H63" s="228"/>
      <c r="I63" s="228"/>
      <c r="J63" s="228"/>
      <c r="K63" s="228"/>
      <c r="L63" s="228"/>
      <c r="M63" s="228"/>
      <c r="N63" s="228"/>
      <c r="O63" s="228"/>
      <c r="P63" s="228"/>
      <c r="Q63" s="228"/>
      <c r="R63" s="228"/>
      <c r="S63" s="4"/>
    </row>
    <row r="64" spans="1:19" x14ac:dyDescent="0.25">
      <c r="A64" s="106" t="s">
        <v>303</v>
      </c>
      <c r="B64" s="228"/>
      <c r="C64" s="228"/>
      <c r="D64" s="228"/>
      <c r="E64" s="228"/>
      <c r="F64" s="228"/>
      <c r="G64" s="228"/>
      <c r="H64" s="228"/>
      <c r="I64" s="228"/>
      <c r="J64" s="228"/>
      <c r="K64" s="228"/>
      <c r="L64" s="228"/>
      <c r="M64" s="228"/>
      <c r="N64" s="228"/>
      <c r="O64" s="228"/>
      <c r="P64" s="228"/>
      <c r="Q64" s="228"/>
      <c r="R64" s="228"/>
      <c r="S64" s="4"/>
    </row>
    <row r="65" spans="1:19" x14ac:dyDescent="0.25">
      <c r="A65" s="106" t="s">
        <v>304</v>
      </c>
      <c r="B65" s="228"/>
      <c r="C65" s="228"/>
      <c r="D65" s="228"/>
      <c r="E65" s="228"/>
      <c r="F65" s="228"/>
      <c r="G65" s="228"/>
      <c r="H65" s="228"/>
      <c r="I65" s="228"/>
      <c r="J65" s="228"/>
      <c r="K65" s="228"/>
      <c r="L65" s="228"/>
      <c r="M65" s="228"/>
      <c r="N65" s="228"/>
      <c r="O65" s="228"/>
      <c r="P65" s="228"/>
      <c r="Q65" s="228"/>
      <c r="R65" s="228"/>
      <c r="S65" s="4"/>
    </row>
    <row r="66" spans="1:19" x14ac:dyDescent="0.25">
      <c r="A66" s="106" t="s">
        <v>305</v>
      </c>
      <c r="B66" s="228"/>
      <c r="C66" s="228"/>
      <c r="D66" s="228"/>
      <c r="E66" s="228"/>
      <c r="F66" s="228"/>
      <c r="G66" s="228"/>
      <c r="H66" s="228"/>
      <c r="I66" s="228"/>
      <c r="J66" s="228"/>
      <c r="K66" s="228"/>
      <c r="L66" s="228"/>
      <c r="M66" s="228"/>
      <c r="N66" s="228"/>
      <c r="O66" s="228"/>
      <c r="P66" s="228"/>
      <c r="Q66" s="228"/>
      <c r="R66" s="228"/>
      <c r="S66" s="4"/>
    </row>
    <row r="67" spans="1:19" x14ac:dyDescent="0.25">
      <c r="A67" s="106" t="s">
        <v>306</v>
      </c>
      <c r="B67" s="228"/>
      <c r="C67" s="228"/>
      <c r="D67" s="228"/>
      <c r="E67" s="228"/>
      <c r="F67" s="228"/>
      <c r="G67" s="228"/>
      <c r="H67" s="228"/>
      <c r="I67" s="228"/>
      <c r="J67" s="228"/>
      <c r="K67" s="228"/>
      <c r="L67" s="228"/>
      <c r="M67" s="228"/>
      <c r="N67" s="228"/>
      <c r="O67" s="228"/>
      <c r="P67" s="228"/>
      <c r="Q67" s="228"/>
      <c r="R67" s="228"/>
      <c r="S67" s="4"/>
    </row>
    <row r="68" spans="1:19" ht="35.1" customHeight="1" x14ac:dyDescent="0.35">
      <c r="A68" s="155" t="s">
        <v>78</v>
      </c>
      <c r="B68" s="227"/>
      <c r="C68" s="227"/>
      <c r="D68" s="227"/>
      <c r="E68" s="227"/>
      <c r="F68" s="227"/>
      <c r="G68" s="227"/>
      <c r="H68" s="227"/>
      <c r="I68" s="227"/>
      <c r="J68" s="227"/>
      <c r="K68" s="227"/>
      <c r="L68" s="227"/>
      <c r="M68" s="227"/>
      <c r="N68" s="227"/>
      <c r="O68" s="227"/>
      <c r="P68" s="227"/>
      <c r="Q68" s="227"/>
      <c r="R68" s="227"/>
      <c r="S68" s="4"/>
    </row>
    <row r="69" spans="1:19" x14ac:dyDescent="0.25">
      <c r="A69" s="106" t="s">
        <v>293</v>
      </c>
      <c r="B69" s="228"/>
      <c r="C69" s="228"/>
      <c r="D69" s="228"/>
      <c r="E69" s="228"/>
      <c r="F69" s="228"/>
      <c r="G69" s="228"/>
      <c r="H69" s="228"/>
      <c r="I69" s="228"/>
      <c r="J69" s="228"/>
      <c r="K69" s="228"/>
      <c r="L69" s="228"/>
      <c r="M69" s="228"/>
      <c r="N69" s="228"/>
      <c r="O69" s="228"/>
      <c r="P69" s="228"/>
      <c r="Q69" s="228"/>
      <c r="R69" s="228"/>
      <c r="S69" s="4"/>
    </row>
    <row r="70" spans="1:19" x14ac:dyDescent="0.25">
      <c r="A70" s="106" t="s">
        <v>294</v>
      </c>
      <c r="B70" s="230"/>
      <c r="C70" s="230"/>
      <c r="D70" s="230"/>
      <c r="E70" s="230"/>
      <c r="F70" s="230"/>
      <c r="G70" s="230"/>
      <c r="H70" s="230"/>
      <c r="I70" s="230"/>
      <c r="J70" s="230"/>
      <c r="K70" s="230"/>
      <c r="L70" s="230"/>
      <c r="M70" s="230"/>
      <c r="N70" s="230"/>
      <c r="O70" s="230"/>
      <c r="P70" s="230"/>
      <c r="Q70" s="230"/>
      <c r="R70" s="230"/>
      <c r="S70" s="4"/>
    </row>
    <row r="71" spans="1:19" x14ac:dyDescent="0.25">
      <c r="A71" s="106" t="s">
        <v>295</v>
      </c>
      <c r="B71" s="230"/>
      <c r="C71" s="230"/>
      <c r="D71" s="230"/>
      <c r="E71" s="230"/>
      <c r="F71" s="230"/>
      <c r="G71" s="230"/>
      <c r="H71" s="230"/>
      <c r="I71" s="230"/>
      <c r="J71" s="230"/>
      <c r="K71" s="230"/>
      <c r="L71" s="230"/>
      <c r="M71" s="230"/>
      <c r="N71" s="230"/>
      <c r="O71" s="230"/>
      <c r="P71" s="230"/>
      <c r="Q71" s="230"/>
      <c r="R71" s="230"/>
      <c r="S71" s="4"/>
    </row>
    <row r="72" spans="1:19" x14ac:dyDescent="0.25">
      <c r="A72" s="106" t="s">
        <v>296</v>
      </c>
      <c r="B72" s="230"/>
      <c r="C72" s="230"/>
      <c r="D72" s="230"/>
      <c r="E72" s="230"/>
      <c r="F72" s="230"/>
      <c r="G72" s="230"/>
      <c r="H72" s="230"/>
      <c r="I72" s="230"/>
      <c r="J72" s="230"/>
      <c r="K72" s="230"/>
      <c r="L72" s="230"/>
      <c r="M72" s="230"/>
      <c r="N72" s="230"/>
      <c r="O72" s="230"/>
      <c r="P72" s="230"/>
      <c r="Q72" s="230"/>
      <c r="R72" s="230"/>
      <c r="S72" s="4"/>
    </row>
    <row r="73" spans="1:19" x14ac:dyDescent="0.25">
      <c r="A73" s="106" t="s">
        <v>297</v>
      </c>
      <c r="B73" s="230"/>
      <c r="C73" s="230"/>
      <c r="D73" s="230"/>
      <c r="E73" s="230"/>
      <c r="F73" s="230"/>
      <c r="G73" s="230"/>
      <c r="H73" s="230"/>
      <c r="I73" s="230"/>
      <c r="J73" s="230"/>
      <c r="K73" s="230"/>
      <c r="L73" s="230"/>
      <c r="M73" s="230"/>
      <c r="N73" s="230"/>
      <c r="O73" s="230"/>
      <c r="P73" s="230"/>
      <c r="Q73" s="230"/>
      <c r="R73" s="230"/>
      <c r="S73" s="4"/>
    </row>
    <row r="74" spans="1:19" x14ac:dyDescent="0.25">
      <c r="A74" s="106" t="s">
        <v>298</v>
      </c>
      <c r="B74" s="230"/>
      <c r="C74" s="230"/>
      <c r="D74" s="230"/>
      <c r="E74" s="230"/>
      <c r="F74" s="230"/>
      <c r="G74" s="230"/>
      <c r="H74" s="230"/>
      <c r="I74" s="230"/>
      <c r="J74" s="230"/>
      <c r="K74" s="230"/>
      <c r="L74" s="230"/>
      <c r="M74" s="230"/>
      <c r="N74" s="230"/>
      <c r="O74" s="230"/>
      <c r="P74" s="230"/>
      <c r="Q74" s="230"/>
      <c r="R74" s="230"/>
      <c r="S74" s="4"/>
    </row>
    <row r="75" spans="1:19" x14ac:dyDescent="0.25">
      <c r="A75" s="106" t="s">
        <v>299</v>
      </c>
      <c r="B75" s="230"/>
      <c r="C75" s="230"/>
      <c r="D75" s="230"/>
      <c r="E75" s="230"/>
      <c r="F75" s="230"/>
      <c r="G75" s="230"/>
      <c r="H75" s="230"/>
      <c r="I75" s="230"/>
      <c r="J75" s="230"/>
      <c r="K75" s="230"/>
      <c r="L75" s="230"/>
      <c r="M75" s="230"/>
      <c r="N75" s="230"/>
      <c r="O75" s="230"/>
      <c r="P75" s="230"/>
      <c r="Q75" s="230"/>
      <c r="R75" s="230"/>
      <c r="S75" s="4"/>
    </row>
    <row r="76" spans="1:19" x14ac:dyDescent="0.25">
      <c r="A76" s="4"/>
      <c r="B76" s="4"/>
      <c r="C76" s="4"/>
      <c r="D76" s="4"/>
      <c r="E76" s="4"/>
      <c r="F76" s="4"/>
      <c r="G76" s="4"/>
      <c r="H76" s="4"/>
      <c r="I76" s="4"/>
      <c r="J76" s="5"/>
      <c r="K76" s="5"/>
      <c r="L76" s="5"/>
      <c r="M76" s="5"/>
      <c r="N76" s="5"/>
      <c r="O76" s="5"/>
      <c r="P76" s="5"/>
      <c r="Q76" s="5"/>
      <c r="R76" s="5"/>
      <c r="S76" s="4"/>
    </row>
    <row r="77" spans="1:19" x14ac:dyDescent="0.25">
      <c r="A77"/>
      <c r="B77"/>
      <c r="C77"/>
      <c r="D77"/>
      <c r="E77"/>
      <c r="F77"/>
      <c r="G77"/>
      <c r="H77"/>
      <c r="I77"/>
      <c r="J77"/>
      <c r="K77"/>
      <c r="L77"/>
      <c r="M77"/>
      <c r="N77"/>
      <c r="O77"/>
      <c r="P77"/>
      <c r="Q77"/>
      <c r="R77"/>
      <c r="S77"/>
    </row>
    <row r="78" spans="1:19" x14ac:dyDescent="0.25">
      <c r="A78"/>
      <c r="B78"/>
      <c r="C78"/>
      <c r="D78"/>
      <c r="E78"/>
      <c r="F78"/>
      <c r="G78"/>
      <c r="H78"/>
      <c r="I78"/>
      <c r="J78"/>
      <c r="K78"/>
      <c r="L78"/>
      <c r="M78"/>
      <c r="N78"/>
      <c r="O78"/>
      <c r="P78"/>
      <c r="Q78"/>
      <c r="R78"/>
      <c r="S78"/>
    </row>
    <row r="79" spans="1:19" x14ac:dyDescent="0.25">
      <c r="A79"/>
      <c r="B79"/>
      <c r="C79"/>
      <c r="D79"/>
      <c r="E79"/>
      <c r="F79"/>
      <c r="G79"/>
      <c r="H79"/>
      <c r="I79"/>
      <c r="J79"/>
      <c r="K79"/>
      <c r="L79"/>
      <c r="M79"/>
      <c r="N79"/>
      <c r="O79"/>
      <c r="P79"/>
      <c r="Q79"/>
      <c r="R79"/>
      <c r="S79"/>
    </row>
    <row r="80" spans="1:19" x14ac:dyDescent="0.25">
      <c r="A80"/>
      <c r="B80"/>
      <c r="C80"/>
      <c r="D80"/>
      <c r="E80"/>
      <c r="F80"/>
      <c r="G80"/>
      <c r="H80"/>
      <c r="I80"/>
      <c r="J80"/>
      <c r="K80"/>
      <c r="L80"/>
      <c r="M80"/>
      <c r="N80"/>
      <c r="O80"/>
      <c r="P80"/>
      <c r="Q80"/>
      <c r="R80"/>
      <c r="S80"/>
    </row>
    <row r="81" spans="1:19" x14ac:dyDescent="0.25">
      <c r="A81"/>
      <c r="B81"/>
      <c r="C81"/>
      <c r="D81"/>
      <c r="E81"/>
      <c r="F81"/>
      <c r="G81"/>
      <c r="H81"/>
      <c r="I81"/>
      <c r="J81"/>
      <c r="K81"/>
      <c r="L81"/>
      <c r="M81"/>
      <c r="N81"/>
      <c r="O81"/>
      <c r="P81"/>
      <c r="Q81"/>
      <c r="R81"/>
      <c r="S81"/>
    </row>
    <row r="82" spans="1:19" x14ac:dyDescent="0.25">
      <c r="A82"/>
      <c r="B82"/>
      <c r="C82"/>
      <c r="D82"/>
      <c r="E82"/>
      <c r="F82"/>
      <c r="G82"/>
      <c r="H82"/>
      <c r="I82"/>
      <c r="J82"/>
      <c r="K82"/>
      <c r="L82"/>
      <c r="M82"/>
      <c r="N82"/>
      <c r="O82"/>
      <c r="P82"/>
      <c r="Q82"/>
      <c r="R82"/>
      <c r="S82"/>
    </row>
    <row r="83" spans="1:19" x14ac:dyDescent="0.25">
      <c r="A83"/>
      <c r="B83"/>
      <c r="C83"/>
      <c r="D83"/>
      <c r="E83"/>
      <c r="F83"/>
      <c r="G83"/>
      <c r="H83"/>
      <c r="I83"/>
      <c r="J83"/>
      <c r="K83"/>
      <c r="L83"/>
      <c r="M83"/>
      <c r="N83"/>
      <c r="O83"/>
      <c r="P83"/>
      <c r="Q83"/>
      <c r="R83"/>
      <c r="S83"/>
    </row>
    <row r="84" spans="1:19" x14ac:dyDescent="0.25">
      <c r="A84"/>
      <c r="B84"/>
      <c r="C84"/>
      <c r="D84"/>
      <c r="E84"/>
      <c r="F84"/>
      <c r="G84"/>
      <c r="H84"/>
      <c r="I84"/>
      <c r="J84"/>
      <c r="K84"/>
      <c r="L84"/>
      <c r="M84"/>
      <c r="N84"/>
      <c r="O84"/>
      <c r="P84"/>
      <c r="Q84"/>
      <c r="R84"/>
      <c r="S84"/>
    </row>
    <row r="85" spans="1:19" x14ac:dyDescent="0.25">
      <c r="A85"/>
      <c r="B85"/>
      <c r="C85"/>
      <c r="D85"/>
      <c r="E85"/>
      <c r="F85"/>
      <c r="G85"/>
      <c r="H85"/>
      <c r="I85"/>
      <c r="J85"/>
      <c r="K85"/>
      <c r="L85"/>
      <c r="M85"/>
      <c r="N85"/>
      <c r="O85"/>
      <c r="P85"/>
      <c r="Q85"/>
      <c r="R85"/>
      <c r="S85"/>
    </row>
    <row r="86" spans="1:19" x14ac:dyDescent="0.25">
      <c r="A86"/>
      <c r="B86"/>
      <c r="C86"/>
      <c r="D86"/>
      <c r="E86"/>
      <c r="F86"/>
      <c r="G86"/>
      <c r="H86"/>
      <c r="I86"/>
      <c r="J86"/>
      <c r="K86"/>
      <c r="L86"/>
      <c r="M86"/>
      <c r="N86"/>
      <c r="O86"/>
      <c r="P86"/>
      <c r="Q86"/>
      <c r="R86"/>
      <c r="S86"/>
    </row>
    <row r="87" spans="1:19" x14ac:dyDescent="0.25">
      <c r="A87"/>
      <c r="B87"/>
      <c r="C87"/>
      <c r="D87"/>
      <c r="E87"/>
      <c r="F87"/>
      <c r="G87"/>
      <c r="H87"/>
      <c r="I87"/>
      <c r="J87"/>
      <c r="K87"/>
      <c r="L87"/>
      <c r="M87"/>
      <c r="N87"/>
      <c r="O87"/>
      <c r="P87"/>
      <c r="Q87"/>
      <c r="R87"/>
      <c r="S87"/>
    </row>
    <row r="88" spans="1:19" x14ac:dyDescent="0.25">
      <c r="A88"/>
      <c r="B88"/>
      <c r="C88"/>
      <c r="D88"/>
      <c r="E88"/>
      <c r="F88"/>
      <c r="G88"/>
      <c r="H88"/>
      <c r="I88"/>
      <c r="J88"/>
      <c r="K88"/>
      <c r="L88"/>
      <c r="M88"/>
      <c r="N88"/>
      <c r="O88"/>
      <c r="P88"/>
      <c r="Q88"/>
      <c r="R88"/>
      <c r="S88"/>
    </row>
    <row r="89" spans="1:19" x14ac:dyDescent="0.25">
      <c r="A89"/>
      <c r="B89"/>
      <c r="C89"/>
      <c r="D89"/>
      <c r="E89"/>
      <c r="F89"/>
      <c r="G89"/>
      <c r="H89"/>
      <c r="I89"/>
      <c r="J89"/>
      <c r="K89"/>
      <c r="L89"/>
      <c r="M89"/>
      <c r="N89"/>
      <c r="O89"/>
      <c r="P89"/>
      <c r="Q89"/>
      <c r="R89"/>
      <c r="S89"/>
    </row>
    <row r="90" spans="1:19" x14ac:dyDescent="0.25">
      <c r="A90"/>
      <c r="B90"/>
      <c r="C90"/>
      <c r="D90"/>
      <c r="E90"/>
      <c r="F90"/>
      <c r="G90"/>
      <c r="H90"/>
      <c r="I90"/>
      <c r="J90"/>
      <c r="K90"/>
      <c r="L90"/>
      <c r="M90"/>
      <c r="N90"/>
      <c r="O90"/>
      <c r="P90"/>
      <c r="Q90"/>
      <c r="R90"/>
      <c r="S90"/>
    </row>
    <row r="91" spans="1:19" x14ac:dyDescent="0.25">
      <c r="A91"/>
      <c r="B91"/>
      <c r="C91"/>
      <c r="D91"/>
      <c r="E91"/>
      <c r="F91"/>
      <c r="G91"/>
      <c r="H91"/>
      <c r="I91"/>
      <c r="J91"/>
      <c r="K91"/>
      <c r="L91"/>
      <c r="M91"/>
      <c r="N91"/>
      <c r="O91"/>
      <c r="P91"/>
      <c r="Q91"/>
      <c r="R91"/>
      <c r="S91"/>
    </row>
    <row r="92" spans="1:19" x14ac:dyDescent="0.25">
      <c r="A92"/>
      <c r="B92"/>
      <c r="C92"/>
      <c r="D92"/>
      <c r="E92"/>
      <c r="F92"/>
      <c r="G92"/>
      <c r="H92"/>
      <c r="I92"/>
      <c r="J92"/>
      <c r="K92"/>
      <c r="L92"/>
      <c r="M92"/>
      <c r="N92"/>
      <c r="O92"/>
      <c r="P92"/>
      <c r="Q92"/>
      <c r="R92"/>
      <c r="S92"/>
    </row>
    <row r="93" spans="1:19" x14ac:dyDescent="0.25">
      <c r="A93"/>
      <c r="B93"/>
      <c r="C93"/>
      <c r="D93"/>
      <c r="E93"/>
      <c r="F93"/>
      <c r="G93"/>
      <c r="H93"/>
      <c r="I93"/>
      <c r="J93"/>
      <c r="K93"/>
      <c r="L93"/>
      <c r="M93"/>
      <c r="N93"/>
      <c r="O93"/>
      <c r="P93"/>
      <c r="Q93"/>
      <c r="R93"/>
      <c r="S93"/>
    </row>
    <row r="94" spans="1:19" x14ac:dyDescent="0.25">
      <c r="A94"/>
      <c r="B94"/>
      <c r="C94"/>
      <c r="D94"/>
      <c r="E94"/>
      <c r="F94"/>
      <c r="G94"/>
      <c r="H94"/>
      <c r="I94"/>
      <c r="J94"/>
      <c r="K94"/>
      <c r="L94"/>
      <c r="M94"/>
      <c r="N94"/>
      <c r="O94"/>
      <c r="P94"/>
      <c r="Q94"/>
      <c r="R94"/>
      <c r="S94"/>
    </row>
    <row r="95" spans="1:19" x14ac:dyDescent="0.25">
      <c r="A95"/>
      <c r="B95"/>
      <c r="C95"/>
      <c r="D95"/>
      <c r="E95"/>
      <c r="F95"/>
      <c r="G95"/>
      <c r="H95"/>
      <c r="I95"/>
      <c r="J95"/>
      <c r="K95"/>
      <c r="L95"/>
      <c r="M95"/>
      <c r="N95"/>
      <c r="O95"/>
      <c r="P95"/>
      <c r="Q95"/>
      <c r="R95"/>
      <c r="S95"/>
    </row>
    <row r="96" spans="1:19" x14ac:dyDescent="0.25">
      <c r="A96"/>
      <c r="B96"/>
      <c r="C96"/>
      <c r="D96"/>
      <c r="E96"/>
      <c r="F96"/>
      <c r="G96"/>
      <c r="H96"/>
      <c r="I96"/>
      <c r="J96"/>
      <c r="K96"/>
      <c r="L96"/>
      <c r="M96"/>
      <c r="N96"/>
      <c r="O96"/>
      <c r="P96"/>
      <c r="Q96"/>
      <c r="R96"/>
      <c r="S96"/>
    </row>
    <row r="97" spans="1:19" x14ac:dyDescent="0.25">
      <c r="A97"/>
      <c r="B97"/>
      <c r="C97"/>
      <c r="D97"/>
      <c r="E97"/>
      <c r="F97"/>
      <c r="G97"/>
      <c r="H97"/>
      <c r="I97"/>
      <c r="J97"/>
      <c r="K97"/>
      <c r="L97"/>
      <c r="M97"/>
      <c r="N97"/>
      <c r="O97"/>
      <c r="P97"/>
      <c r="Q97"/>
      <c r="R97"/>
      <c r="S97"/>
    </row>
    <row r="98" spans="1:19" x14ac:dyDescent="0.25">
      <c r="A98"/>
      <c r="B98"/>
      <c r="C98"/>
      <c r="D98"/>
      <c r="E98"/>
      <c r="F98"/>
      <c r="G98"/>
      <c r="H98"/>
      <c r="I98"/>
      <c r="J98"/>
      <c r="K98"/>
      <c r="L98"/>
      <c r="M98"/>
      <c r="N98"/>
      <c r="O98"/>
      <c r="P98"/>
      <c r="Q98"/>
      <c r="R98"/>
      <c r="S98"/>
    </row>
    <row r="99" spans="1:19" x14ac:dyDescent="0.25">
      <c r="A99"/>
      <c r="B99"/>
      <c r="C99"/>
      <c r="D99"/>
      <c r="E99"/>
      <c r="F99"/>
      <c r="G99"/>
      <c r="H99"/>
      <c r="I99"/>
      <c r="J99"/>
      <c r="K99"/>
      <c r="L99"/>
      <c r="M99"/>
      <c r="N99"/>
      <c r="O99"/>
      <c r="P99"/>
      <c r="Q99"/>
      <c r="R99"/>
      <c r="S99"/>
    </row>
    <row r="100" spans="1:19" x14ac:dyDescent="0.25">
      <c r="A100"/>
      <c r="B100"/>
      <c r="C100"/>
      <c r="D100"/>
      <c r="E100"/>
      <c r="F100"/>
      <c r="G100"/>
      <c r="H100"/>
      <c r="I100"/>
      <c r="J100"/>
      <c r="K100"/>
      <c r="L100"/>
      <c r="M100"/>
      <c r="N100"/>
      <c r="O100"/>
      <c r="P100"/>
      <c r="Q100"/>
      <c r="R100"/>
      <c r="S100"/>
    </row>
    <row r="101" spans="1:19" x14ac:dyDescent="0.25">
      <c r="A101"/>
      <c r="B101"/>
      <c r="C101"/>
      <c r="D101"/>
      <c r="E101"/>
      <c r="F101"/>
      <c r="G101"/>
      <c r="H101"/>
      <c r="I101"/>
      <c r="J101"/>
      <c r="K101"/>
      <c r="L101"/>
      <c r="M101"/>
      <c r="N101"/>
      <c r="O101"/>
      <c r="P101"/>
      <c r="Q101"/>
      <c r="R101"/>
      <c r="S101"/>
    </row>
    <row r="102" spans="1:19" x14ac:dyDescent="0.25">
      <c r="A102"/>
      <c r="B102"/>
      <c r="C102"/>
      <c r="D102"/>
      <c r="E102"/>
      <c r="F102"/>
      <c r="G102"/>
      <c r="H102"/>
      <c r="I102"/>
      <c r="J102"/>
      <c r="K102"/>
      <c r="L102"/>
      <c r="M102"/>
      <c r="N102"/>
      <c r="O102"/>
      <c r="P102"/>
      <c r="Q102"/>
      <c r="R102"/>
      <c r="S102"/>
    </row>
    <row r="103" spans="1:19" x14ac:dyDescent="0.25">
      <c r="A103"/>
      <c r="B103"/>
      <c r="C103"/>
      <c r="D103"/>
      <c r="E103"/>
      <c r="F103"/>
      <c r="G103"/>
      <c r="H103"/>
      <c r="I103"/>
      <c r="J103"/>
      <c r="K103"/>
      <c r="L103"/>
      <c r="M103"/>
      <c r="N103"/>
      <c r="O103"/>
      <c r="P103"/>
      <c r="Q103"/>
      <c r="R103"/>
      <c r="S103"/>
    </row>
    <row r="104" spans="1:19" x14ac:dyDescent="0.25">
      <c r="A104"/>
      <c r="B104"/>
      <c r="C104"/>
      <c r="D104"/>
      <c r="E104"/>
      <c r="F104"/>
      <c r="G104"/>
      <c r="H104"/>
      <c r="I104"/>
      <c r="J104"/>
      <c r="K104"/>
      <c r="L104"/>
      <c r="M104"/>
      <c r="N104"/>
      <c r="O104"/>
      <c r="P104"/>
      <c r="Q104"/>
      <c r="R104"/>
      <c r="S104"/>
    </row>
    <row r="105" spans="1:19" x14ac:dyDescent="0.25">
      <c r="A105"/>
      <c r="B105"/>
      <c r="C105"/>
      <c r="D105"/>
      <c r="E105"/>
      <c r="F105"/>
      <c r="G105"/>
      <c r="H105"/>
      <c r="I105"/>
      <c r="J105"/>
      <c r="K105"/>
      <c r="L105"/>
      <c r="M105"/>
      <c r="N105"/>
      <c r="O105"/>
      <c r="P105"/>
      <c r="Q105"/>
      <c r="R105"/>
      <c r="S105"/>
    </row>
    <row r="106" spans="1:19" x14ac:dyDescent="0.25">
      <c r="A106"/>
      <c r="B106"/>
      <c r="C106"/>
      <c r="D106"/>
      <c r="E106"/>
      <c r="F106"/>
      <c r="G106"/>
      <c r="H106"/>
      <c r="I106"/>
      <c r="J106"/>
      <c r="K106"/>
      <c r="L106"/>
      <c r="M106"/>
      <c r="N106"/>
      <c r="O106"/>
      <c r="P106"/>
      <c r="Q106"/>
      <c r="R106"/>
      <c r="S106"/>
    </row>
    <row r="107" spans="1:19" x14ac:dyDescent="0.25">
      <c r="A107"/>
      <c r="B107"/>
      <c r="C107"/>
      <c r="D107"/>
      <c r="E107"/>
      <c r="F107"/>
      <c r="G107"/>
      <c r="H107"/>
      <c r="I107"/>
      <c r="J107"/>
      <c r="K107"/>
      <c r="L107"/>
      <c r="M107"/>
      <c r="N107"/>
      <c r="O107"/>
      <c r="P107"/>
      <c r="Q107"/>
      <c r="R107"/>
      <c r="S107"/>
    </row>
    <row r="108" spans="1:19" x14ac:dyDescent="0.25">
      <c r="A108"/>
      <c r="B108"/>
      <c r="C108"/>
      <c r="D108"/>
      <c r="E108"/>
      <c r="F108"/>
      <c r="G108"/>
      <c r="H108"/>
      <c r="I108"/>
      <c r="J108"/>
      <c r="K108"/>
      <c r="L108"/>
      <c r="M108"/>
      <c r="N108"/>
      <c r="O108"/>
      <c r="P108"/>
      <c r="Q108"/>
      <c r="R108"/>
      <c r="S108"/>
    </row>
    <row r="109" spans="1:19" x14ac:dyDescent="0.25">
      <c r="A109"/>
      <c r="B109"/>
      <c r="C109"/>
      <c r="D109"/>
      <c r="E109"/>
      <c r="F109"/>
      <c r="G109"/>
      <c r="H109"/>
      <c r="I109"/>
      <c r="J109"/>
      <c r="K109"/>
      <c r="L109"/>
      <c r="M109"/>
      <c r="N109"/>
      <c r="O109"/>
      <c r="P109"/>
      <c r="Q109"/>
      <c r="R109"/>
      <c r="S109"/>
    </row>
    <row r="110" spans="1:19" x14ac:dyDescent="0.25">
      <c r="A110"/>
      <c r="B110"/>
      <c r="C110"/>
      <c r="D110"/>
      <c r="E110"/>
      <c r="F110"/>
      <c r="G110"/>
      <c r="H110"/>
      <c r="I110"/>
      <c r="J110"/>
      <c r="K110"/>
      <c r="L110"/>
      <c r="M110"/>
      <c r="N110"/>
      <c r="O110"/>
      <c r="P110"/>
      <c r="Q110"/>
      <c r="R110"/>
      <c r="S110"/>
    </row>
    <row r="111" spans="1:19" x14ac:dyDescent="0.25">
      <c r="A111"/>
      <c r="B111"/>
      <c r="C111"/>
      <c r="D111"/>
      <c r="E111"/>
      <c r="F111"/>
      <c r="G111"/>
      <c r="H111"/>
      <c r="I111"/>
      <c r="J111"/>
      <c r="K111"/>
      <c r="L111"/>
      <c r="M111"/>
      <c r="N111"/>
      <c r="O111"/>
      <c r="P111"/>
      <c r="Q111"/>
      <c r="R111"/>
      <c r="S111"/>
    </row>
  </sheetData>
  <customSheetViews>
    <customSheetView guid="{2F530BD0-D284-4ADF-AC7F-C1C966DD4D52}" showPageBreaks="1" showGridLines="0" fitToPage="1" printArea="1" view="pageBreakPreview">
      <rowBreaks count="1" manualBreakCount="1">
        <brk id="48" max="18" man="1"/>
      </rowBreaks>
      <pageMargins left="0.25" right="0.25" top="0.75" bottom="0.75" header="0.3" footer="0.3"/>
      <pageSetup paperSize="9" scale="55" fitToHeight="0" orientation="landscape" r:id="rId1"/>
      <headerFooter>
        <oddHeader>&amp;R&amp;D &amp;T</oddHeader>
        <oddFooter>&amp;L&amp;F&amp;C&amp;A&amp;R&amp;P</oddFooter>
      </headerFooter>
    </customSheetView>
  </customSheetViews>
  <pageMargins left="0.25" right="0.25" top="0.75" bottom="0.75" header="0.3" footer="0.3"/>
  <pageSetup paperSize="9" scale="54" fitToHeight="0" orientation="landscape" r:id="rId2"/>
  <headerFooter>
    <oddHeader>&amp;R&amp;D &amp;T</oddHeader>
    <oddFooter>&amp;L&amp;F&amp;C&amp;A&amp;R&amp;P</oddFooter>
  </headerFooter>
  <rowBreaks count="1" manualBreakCount="1">
    <brk id="45"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D97E55"/>
    <pageSetUpPr fitToPage="1"/>
  </sheetPr>
  <dimension ref="A1:O85"/>
  <sheetViews>
    <sheetView showGridLines="0" view="pageBreakPreview" zoomScaleNormal="100" zoomScaleSheetLayoutView="100" workbookViewId="0"/>
  </sheetViews>
  <sheetFormatPr defaultRowHeight="15" x14ac:dyDescent="0.25"/>
  <cols>
    <col min="1" max="1" width="54.42578125" style="14" customWidth="1"/>
    <col min="2" max="2" width="12.42578125" style="14" customWidth="1"/>
    <col min="3" max="8" width="10.28515625" style="14" customWidth="1"/>
    <col min="9" max="9" width="2.7109375" style="14" customWidth="1"/>
    <col min="10" max="16384" width="9.140625" style="14"/>
  </cols>
  <sheetData>
    <row r="1" spans="1:15" ht="39.950000000000003" customHeight="1" x14ac:dyDescent="0.25">
      <c r="A1" s="153" t="s">
        <v>418</v>
      </c>
      <c r="B1" s="4"/>
      <c r="C1" s="4"/>
      <c r="D1" s="4"/>
      <c r="E1" s="4"/>
      <c r="F1" s="4"/>
      <c r="G1" s="4"/>
      <c r="H1" s="240" t="str">
        <f>EDB_Name</f>
        <v>Aurora Energy</v>
      </c>
      <c r="I1" s="4"/>
    </row>
    <row r="2" spans="1:15" s="212" customFormat="1" ht="39.950000000000003" customHeight="1" x14ac:dyDescent="0.25">
      <c r="A2" s="213" t="s">
        <v>427</v>
      </c>
      <c r="B2" s="210"/>
      <c r="C2" s="211"/>
      <c r="D2" s="211"/>
      <c r="E2" s="211"/>
      <c r="F2" s="211"/>
      <c r="G2" s="211"/>
      <c r="H2" s="211"/>
      <c r="I2" s="211"/>
      <c r="J2" s="211"/>
      <c r="K2" s="211"/>
      <c r="L2" s="211"/>
      <c r="M2" s="211"/>
      <c r="N2" s="211"/>
      <c r="O2" s="211"/>
    </row>
    <row r="3" spans="1:15" ht="15" customHeight="1" x14ac:dyDescent="0.25">
      <c r="A3" s="113" t="s">
        <v>239</v>
      </c>
      <c r="B3" s="17"/>
      <c r="C3" s="192" t="s">
        <v>241</v>
      </c>
      <c r="D3" s="4"/>
      <c r="E3" s="4"/>
      <c r="F3" s="4"/>
      <c r="G3" s="4"/>
      <c r="H3" s="4"/>
      <c r="I3" s="4"/>
    </row>
    <row r="4" spans="1:15" x14ac:dyDescent="0.25">
      <c r="A4" s="39" t="s">
        <v>240</v>
      </c>
      <c r="B4" s="28"/>
      <c r="C4" s="231" t="s">
        <v>6</v>
      </c>
      <c r="D4" s="4"/>
      <c r="E4" s="4"/>
      <c r="F4" s="4"/>
      <c r="G4" s="4"/>
      <c r="H4" s="4"/>
      <c r="I4" s="4"/>
    </row>
    <row r="5" spans="1:15" x14ac:dyDescent="0.25">
      <c r="A5" s="36" t="s">
        <v>292</v>
      </c>
      <c r="B5" s="28"/>
      <c r="C5" s="172">
        <f>Outputs!C5</f>
        <v>2</v>
      </c>
      <c r="D5" s="4"/>
      <c r="E5" s="4"/>
      <c r="F5" s="4"/>
      <c r="G5" s="4"/>
      <c r="H5" s="4"/>
      <c r="I5" s="4"/>
    </row>
    <row r="6" spans="1:15" x14ac:dyDescent="0.25">
      <c r="A6" s="36" t="s">
        <v>359</v>
      </c>
      <c r="B6" s="28"/>
      <c r="C6" s="172">
        <f>HLOOKUP(EDB_Name,Inputs!$B$20:$R$21,2)</f>
        <v>2</v>
      </c>
      <c r="D6" s="111"/>
      <c r="E6" s="4"/>
      <c r="F6" s="4"/>
      <c r="G6" s="4"/>
      <c r="H6" s="4"/>
      <c r="I6" s="4"/>
    </row>
    <row r="7" spans="1:15" ht="39.950000000000003" customHeight="1" x14ac:dyDescent="0.35">
      <c r="A7" s="112" t="s">
        <v>230</v>
      </c>
      <c r="B7" s="4"/>
      <c r="C7" s="4"/>
      <c r="D7" s="4"/>
      <c r="E7" s="4"/>
      <c r="F7" s="4"/>
      <c r="G7" s="4"/>
      <c r="H7" s="4"/>
      <c r="I7" s="4"/>
    </row>
    <row r="8" spans="1:15" x14ac:dyDescent="0.25">
      <c r="A8" s="113" t="s">
        <v>3</v>
      </c>
      <c r="B8" s="17" t="s">
        <v>232</v>
      </c>
      <c r="C8" s="4"/>
      <c r="D8" s="4"/>
      <c r="E8" s="4"/>
      <c r="F8" s="4"/>
      <c r="G8" s="4"/>
      <c r="H8" s="4"/>
      <c r="I8" s="4"/>
    </row>
    <row r="9" spans="1:15" x14ac:dyDescent="0.25">
      <c r="A9" s="33" t="str">
        <f>Inputs!A14</f>
        <v>Vanilla WACC (75th percentile)</v>
      </c>
      <c r="B9" s="49">
        <f>Inputs!B14</f>
        <v>7.4099999999999999E-2</v>
      </c>
      <c r="C9" s="4"/>
      <c r="D9" s="4"/>
      <c r="E9" s="4"/>
      <c r="F9" s="4"/>
      <c r="G9" s="4"/>
      <c r="H9" s="4"/>
      <c r="I9" s="4"/>
    </row>
    <row r="10" spans="1:15" x14ac:dyDescent="0.25">
      <c r="A10" s="33" t="str">
        <f>Inputs!A15</f>
        <v>Cost of debt</v>
      </c>
      <c r="B10" s="49">
        <f>Inputs!B15</f>
        <v>6.1499999999999999E-2</v>
      </c>
      <c r="C10" s="4"/>
      <c r="D10" s="4"/>
      <c r="E10" s="4"/>
      <c r="F10" s="4"/>
      <c r="G10" s="4"/>
      <c r="H10" s="4"/>
      <c r="I10" s="4"/>
    </row>
    <row r="11" spans="1:15" x14ac:dyDescent="0.25">
      <c r="A11" s="33" t="str">
        <f>Inputs!A16</f>
        <v>Leverage</v>
      </c>
      <c r="B11" s="49">
        <f>Inputs!B16</f>
        <v>0.44</v>
      </c>
      <c r="C11" s="4"/>
      <c r="D11" s="4"/>
      <c r="E11" s="4"/>
      <c r="F11" s="4"/>
      <c r="G11" s="4"/>
      <c r="H11" s="4"/>
      <c r="I11" s="4"/>
    </row>
    <row r="12" spans="1:15" x14ac:dyDescent="0.25">
      <c r="A12" s="33" t="str">
        <f>Inputs!A17</f>
        <v>Years of remaining life for newly commissioned assets</v>
      </c>
      <c r="B12" s="174">
        <f>Inputs!B17</f>
        <v>44</v>
      </c>
      <c r="C12" s="156" t="s">
        <v>43</v>
      </c>
      <c r="D12" s="4"/>
      <c r="E12" s="4"/>
      <c r="F12" s="4"/>
      <c r="G12" s="4"/>
      <c r="H12" s="4"/>
      <c r="I12" s="4"/>
    </row>
    <row r="13" spans="1:15" x14ac:dyDescent="0.25">
      <c r="A13" s="33" t="str">
        <f>Inputs!A18</f>
        <v>Industry-wide X factor</v>
      </c>
      <c r="B13" s="114">
        <f>Inputs!B18</f>
        <v>0</v>
      </c>
      <c r="C13" s="4"/>
      <c r="D13" s="4"/>
      <c r="E13" s="4"/>
      <c r="F13" s="4"/>
      <c r="G13" s="4"/>
      <c r="H13" s="4"/>
      <c r="I13" s="4"/>
    </row>
    <row r="14" spans="1:15" x14ac:dyDescent="0.25">
      <c r="A14" s="33" t="str">
        <f>Inputs!A10</f>
        <v>Days in a year</v>
      </c>
      <c r="B14" s="174">
        <f>Inputs!B10</f>
        <v>365</v>
      </c>
      <c r="C14" s="156" t="s">
        <v>360</v>
      </c>
      <c r="D14" s="4"/>
      <c r="E14" s="4"/>
      <c r="F14" s="4"/>
      <c r="G14" s="4"/>
      <c r="H14" s="4"/>
      <c r="I14" s="4"/>
    </row>
    <row r="15" spans="1:15" x14ac:dyDescent="0.25">
      <c r="A15" s="33" t="str">
        <f>Inputs!A11</f>
        <v>Days from mid-year to year-end</v>
      </c>
      <c r="B15" s="174">
        <f>Inputs!B11</f>
        <v>182</v>
      </c>
      <c r="C15" s="156" t="s">
        <v>360</v>
      </c>
      <c r="D15" s="4"/>
      <c r="E15" s="4"/>
      <c r="F15" s="4"/>
      <c r="G15" s="4"/>
      <c r="H15" s="4"/>
      <c r="I15" s="4"/>
    </row>
    <row r="16" spans="1:15" x14ac:dyDescent="0.25">
      <c r="A16" s="33" t="str">
        <f>Inputs!A12</f>
        <v>Days from revenue date to year-end</v>
      </c>
      <c r="B16" s="174">
        <f>Inputs!B12</f>
        <v>148</v>
      </c>
      <c r="C16" s="156" t="s">
        <v>360</v>
      </c>
      <c r="D16" s="4"/>
      <c r="E16" s="4"/>
      <c r="F16" s="4"/>
      <c r="G16" s="4"/>
      <c r="H16" s="4"/>
      <c r="I16" s="4"/>
    </row>
    <row r="17" spans="1:9" x14ac:dyDescent="0.25">
      <c r="A17" s="38" t="str">
        <f>Inputs!A13</f>
        <v>Last day of year 1 of the DPP period</v>
      </c>
      <c r="B17" s="115">
        <f>Inputs!B13</f>
        <v>42460</v>
      </c>
      <c r="C17" s="4"/>
      <c r="D17" s="4"/>
      <c r="E17" s="4"/>
      <c r="F17" s="4"/>
      <c r="G17" s="4"/>
      <c r="H17" s="4"/>
      <c r="I17" s="4"/>
    </row>
    <row r="18" spans="1:9" ht="39.950000000000003" customHeight="1" x14ac:dyDescent="0.35">
      <c r="A18" s="112" t="s">
        <v>231</v>
      </c>
      <c r="B18" s="4"/>
      <c r="C18" s="4"/>
      <c r="D18" s="4"/>
      <c r="E18" s="4"/>
      <c r="F18" s="4"/>
      <c r="G18" s="4"/>
      <c r="H18" s="4"/>
      <c r="I18" s="4"/>
    </row>
    <row r="19" spans="1:9" x14ac:dyDescent="0.25">
      <c r="A19" s="116"/>
      <c r="B19" s="15" t="str">
        <f>Inputs!C4</f>
        <v>2013/14</v>
      </c>
      <c r="C19" s="15" t="str">
        <f>Inputs!D4</f>
        <v>2014/15</v>
      </c>
      <c r="D19" s="15" t="str">
        <f>Inputs!E4</f>
        <v>2015/16</v>
      </c>
      <c r="E19" s="15" t="str">
        <f>Inputs!F4</f>
        <v>2016/17</v>
      </c>
      <c r="F19" s="15" t="str">
        <f>Inputs!G4</f>
        <v>2017/18</v>
      </c>
      <c r="G19" s="15" t="str">
        <f>Inputs!H4</f>
        <v>2018/19</v>
      </c>
      <c r="H19" s="15" t="str">
        <f>Inputs!I4</f>
        <v>2019/20</v>
      </c>
      <c r="I19" s="4"/>
    </row>
    <row r="20" spans="1:9" x14ac:dyDescent="0.25">
      <c r="A20" s="33" t="str">
        <f>Inputs!A5</f>
        <v>Year in modelling period</v>
      </c>
      <c r="B20" s="175">
        <f>Inputs!C5</f>
        <v>1</v>
      </c>
      <c r="C20" s="175">
        <f>Inputs!D5</f>
        <v>2</v>
      </c>
      <c r="D20" s="175">
        <f>Inputs!E5</f>
        <v>3</v>
      </c>
      <c r="E20" s="175">
        <f>Inputs!F5</f>
        <v>4</v>
      </c>
      <c r="F20" s="175">
        <f>Inputs!G5</f>
        <v>5</v>
      </c>
      <c r="G20" s="175">
        <f>Inputs!H5</f>
        <v>6</v>
      </c>
      <c r="H20" s="175">
        <f>Inputs!I5</f>
        <v>7</v>
      </c>
      <c r="I20" s="4"/>
    </row>
    <row r="21" spans="1:9" x14ac:dyDescent="0.25">
      <c r="A21" s="33" t="str">
        <f>Inputs!A6</f>
        <v>Year in regulatory period</v>
      </c>
      <c r="B21" s="117"/>
      <c r="C21" s="117"/>
      <c r="D21" s="175">
        <f>Inputs!E6</f>
        <v>1</v>
      </c>
      <c r="E21" s="175">
        <f>Inputs!F6</f>
        <v>2</v>
      </c>
      <c r="F21" s="175">
        <f>Inputs!G6</f>
        <v>3</v>
      </c>
      <c r="G21" s="175">
        <f>Inputs!H6</f>
        <v>4</v>
      </c>
      <c r="H21" s="175">
        <f>Inputs!I6</f>
        <v>5</v>
      </c>
      <c r="I21" s="4"/>
    </row>
    <row r="22" spans="1:9" x14ac:dyDescent="0.25">
      <c r="A22" s="33" t="str">
        <f>Inputs!A7</f>
        <v>Forecast changes in CPI used for revaluations</v>
      </c>
      <c r="B22" s="118">
        <f>Inputs!C7</f>
        <v>1.5332197614991383E-2</v>
      </c>
      <c r="C22" s="118">
        <f>Inputs!D7</f>
        <v>1.926300000000003E-2</v>
      </c>
      <c r="D22" s="118">
        <f>Inputs!E7</f>
        <v>2.054200000000006E-2</v>
      </c>
      <c r="E22" s="118">
        <f>Inputs!F7</f>
        <v>2.0934000000000008E-2</v>
      </c>
      <c r="F22" s="118">
        <f>Inputs!G7</f>
        <v>2.0622666666666678E-2</v>
      </c>
      <c r="G22" s="118">
        <f>Inputs!H7</f>
        <v>2.0311333333333348E-2</v>
      </c>
      <c r="H22" s="118">
        <f>Inputs!I7</f>
        <v>2.0000000000000018E-2</v>
      </c>
      <c r="I22" s="4"/>
    </row>
    <row r="23" spans="1:9" x14ac:dyDescent="0.25">
      <c r="A23" s="33" t="str">
        <f>Inputs!A8</f>
        <v>Forecast changes in the CPI element of the price path</v>
      </c>
      <c r="B23" s="119">
        <f>Inputs!C8</f>
        <v>0</v>
      </c>
      <c r="C23" s="119">
        <f>Inputs!D8</f>
        <v>0</v>
      </c>
      <c r="D23" s="119">
        <f>Inputs!E8</f>
        <v>1.7636988100297346E-2</v>
      </c>
      <c r="E23" s="119">
        <f>Inputs!F8</f>
        <v>1.9202824580254241E-2</v>
      </c>
      <c r="F23" s="119">
        <f>Inputs!G8</f>
        <v>2.068396039479703E-2</v>
      </c>
      <c r="G23" s="119">
        <f>Inputs!H8</f>
        <v>2.0762703524188186E-2</v>
      </c>
      <c r="H23" s="119">
        <f>Inputs!I8</f>
        <v>2.0699805813713557E-2</v>
      </c>
      <c r="I23" s="4"/>
    </row>
    <row r="24" spans="1:9" x14ac:dyDescent="0.25">
      <c r="A24" s="120" t="str">
        <f>Inputs!A9</f>
        <v>Company tax rate</v>
      </c>
      <c r="B24" s="167">
        <f>Inputs!C9</f>
        <v>0.28000000000000003</v>
      </c>
      <c r="C24" s="167">
        <f>Inputs!D9</f>
        <v>0.28000000000000003</v>
      </c>
      <c r="D24" s="167">
        <f>Inputs!E9</f>
        <v>0.28000000000000003</v>
      </c>
      <c r="E24" s="167">
        <f>Inputs!F9</f>
        <v>0.28000000000000003</v>
      </c>
      <c r="F24" s="167">
        <f>Inputs!G9</f>
        <v>0.28000000000000003</v>
      </c>
      <c r="G24" s="167">
        <f>Inputs!H9</f>
        <v>0.28000000000000003</v>
      </c>
      <c r="H24" s="167">
        <f>Inputs!I9</f>
        <v>0.28000000000000003</v>
      </c>
      <c r="I24" s="4"/>
    </row>
    <row r="25" spans="1:9" ht="39.950000000000003" customHeight="1" x14ac:dyDescent="0.35">
      <c r="A25" s="157" t="s">
        <v>66</v>
      </c>
      <c r="B25" s="5"/>
      <c r="C25" s="4"/>
      <c r="D25" s="4"/>
      <c r="E25" s="4"/>
      <c r="F25" s="4"/>
      <c r="G25" s="4"/>
      <c r="H25" s="4"/>
      <c r="I25" s="4"/>
    </row>
    <row r="26" spans="1:9" s="13" customFormat="1" ht="21" x14ac:dyDescent="0.35">
      <c r="A26" s="158" t="s">
        <v>338</v>
      </c>
      <c r="B26" s="145"/>
      <c r="C26" s="146"/>
      <c r="D26" s="145"/>
      <c r="E26" s="145"/>
      <c r="F26" s="145"/>
      <c r="G26" s="145"/>
      <c r="H26" s="145"/>
      <c r="I26" s="145"/>
    </row>
    <row r="27" spans="1:9" x14ac:dyDescent="0.25">
      <c r="A27" s="33" t="str">
        <f>Inputs!A23</f>
        <v>Opening RAB</v>
      </c>
      <c r="B27" s="174">
        <f>INDEX(Indiv_Data,MATCH(A27,Inputs!A:A,0),$C$5)</f>
        <v>316693</v>
      </c>
      <c r="C27" s="4"/>
      <c r="D27" s="4"/>
      <c r="E27" s="4"/>
      <c r="F27" s="4"/>
      <c r="G27" s="4"/>
      <c r="H27" s="4"/>
      <c r="I27" s="4"/>
    </row>
    <row r="28" spans="1:9" x14ac:dyDescent="0.25">
      <c r="A28" s="33" t="str">
        <f>Inputs!A24</f>
        <v>Lost assets</v>
      </c>
      <c r="B28" s="174">
        <f>INDEX(Indiv_Data,MATCH(A28,Inputs!A:A,0),$C$5)</f>
        <v>0</v>
      </c>
      <c r="C28" s="4"/>
      <c r="D28" s="4"/>
      <c r="E28" s="4"/>
      <c r="F28" s="4"/>
      <c r="G28" s="4"/>
      <c r="H28" s="4"/>
      <c r="I28" s="4"/>
    </row>
    <row r="29" spans="1:9" x14ac:dyDescent="0.25">
      <c r="A29" s="33" t="str">
        <f>Inputs!A25</f>
        <v>Found assets</v>
      </c>
      <c r="B29" s="174">
        <f>INDEX(Indiv_Data,MATCH(A29,Inputs!A:A,0),$C$5)</f>
        <v>0</v>
      </c>
      <c r="C29" s="4"/>
      <c r="D29" s="4"/>
      <c r="E29" s="4"/>
      <c r="F29" s="4"/>
      <c r="G29" s="4"/>
      <c r="H29" s="4"/>
      <c r="I29" s="4"/>
    </row>
    <row r="30" spans="1:9" x14ac:dyDescent="0.25">
      <c r="A30" s="33" t="str">
        <f>Inputs!A26</f>
        <v>Total depreciation</v>
      </c>
      <c r="B30" s="174">
        <f>INDEX(Indiv_Data,MATCH(A30,Inputs!A:A,0),$C$5)</f>
        <v>11616.091638622831</v>
      </c>
      <c r="C30" s="4"/>
      <c r="D30" s="4"/>
      <c r="E30" s="4"/>
      <c r="F30" s="4"/>
      <c r="G30" s="4"/>
      <c r="H30" s="4"/>
      <c r="I30" s="4"/>
    </row>
    <row r="31" spans="1:9" x14ac:dyDescent="0.25">
      <c r="A31" s="33" t="str">
        <f>Inputs!A27</f>
        <v>Revaluations</v>
      </c>
      <c r="B31" s="174">
        <f>INDEX(Indiv_Data,MATCH(A31,Inputs!A:A,0),$C$5)</f>
        <v>4845.7684628409015</v>
      </c>
      <c r="C31" s="4"/>
      <c r="D31" s="4"/>
      <c r="E31" s="4"/>
      <c r="F31" s="4"/>
      <c r="G31" s="4"/>
      <c r="H31" s="4"/>
      <c r="I31" s="4"/>
    </row>
    <row r="32" spans="1:9" x14ac:dyDescent="0.25">
      <c r="A32" s="33" t="str">
        <f>Inputs!A28</f>
        <v>Closing RAB</v>
      </c>
      <c r="B32" s="174">
        <f>INDEX(Indiv_Data,MATCH(A32,Inputs!A:A,0),$C$5)</f>
        <v>321783.97834506561</v>
      </c>
      <c r="C32" s="4"/>
      <c r="D32" s="4"/>
      <c r="E32" s="4"/>
      <c r="F32" s="4"/>
      <c r="G32" s="4"/>
      <c r="H32" s="4"/>
      <c r="I32" s="4"/>
    </row>
    <row r="33" spans="1:9" x14ac:dyDescent="0.25">
      <c r="A33" s="33" t="str">
        <f>Inputs!A29</f>
        <v>Opening RAB excluding revaluations</v>
      </c>
      <c r="B33" s="174">
        <f>INDEX(Indiv_Data,MATCH(A33,Inputs!A:A,0),$C$5)</f>
        <v>297565</v>
      </c>
      <c r="C33" s="4"/>
      <c r="D33" s="4"/>
      <c r="E33" s="4"/>
      <c r="F33" s="4"/>
      <c r="G33" s="4"/>
      <c r="H33" s="4"/>
      <c r="I33" s="4"/>
    </row>
    <row r="34" spans="1:9" x14ac:dyDescent="0.25">
      <c r="A34" s="33" t="str">
        <f>Inputs!A30</f>
        <v>Adjusted depreciation</v>
      </c>
      <c r="B34" s="174">
        <f>INDEX(Indiv_Data,MATCH(A34,Inputs!A:A,0),$C$5)</f>
        <v>10914.489137577411</v>
      </c>
      <c r="C34" s="4"/>
      <c r="D34" s="4"/>
      <c r="E34" s="4"/>
      <c r="F34" s="4"/>
      <c r="G34" s="4"/>
      <c r="H34" s="4"/>
      <c r="I34" s="4"/>
    </row>
    <row r="35" spans="1:9" x14ac:dyDescent="0.25">
      <c r="A35" s="33" t="str">
        <f>Inputs!A31</f>
        <v>Tax depreciation</v>
      </c>
      <c r="B35" s="174">
        <f>INDEX(Indiv_Data,MATCH(A35,Inputs!A:A,0),$C$5)</f>
        <v>14801.554946704699</v>
      </c>
      <c r="C35" s="4"/>
      <c r="D35" s="4"/>
      <c r="E35" s="4"/>
      <c r="F35" s="4"/>
      <c r="G35" s="4"/>
      <c r="H35" s="4"/>
      <c r="I35" s="4"/>
    </row>
    <row r="36" spans="1:9" x14ac:dyDescent="0.25">
      <c r="A36" s="33" t="str">
        <f>Inputs!A32</f>
        <v>Opening regulatory tax asset value</v>
      </c>
      <c r="B36" s="174">
        <f>INDEX(Indiv_Data,MATCH(A36,Inputs!A:A,0),$C$5)</f>
        <v>163270</v>
      </c>
      <c r="C36" s="4"/>
      <c r="D36" s="4"/>
      <c r="E36" s="4"/>
      <c r="F36" s="4"/>
      <c r="G36" s="4"/>
      <c r="H36" s="4"/>
      <c r="I36" s="4"/>
    </row>
    <row r="37" spans="1:9" x14ac:dyDescent="0.25">
      <c r="A37" s="33" t="str">
        <f>Inputs!A33</f>
        <v>Amortisation of initial differences in asset values</v>
      </c>
      <c r="B37" s="174">
        <f>INDEX(Indiv_Data,MATCH(A37,Inputs!A:A,0),$C$5)</f>
        <v>3808.7853230082101</v>
      </c>
      <c r="C37" s="4"/>
      <c r="D37" s="4"/>
      <c r="E37" s="4"/>
      <c r="F37" s="4"/>
      <c r="G37" s="4"/>
      <c r="H37" s="4"/>
      <c r="I37" s="4"/>
    </row>
    <row r="38" spans="1:9" x14ac:dyDescent="0.25">
      <c r="A38" s="33" t="str">
        <f>Inputs!A34</f>
        <v>Term credit spread differential allowance</v>
      </c>
      <c r="B38" s="174">
        <f>INDEX(Indiv_Data,MATCH(A38,Inputs!A:A,0),$C$5)</f>
        <v>0</v>
      </c>
      <c r="C38" s="4"/>
      <c r="D38" s="4"/>
      <c r="E38" s="4"/>
      <c r="F38" s="4"/>
      <c r="G38" s="4"/>
      <c r="H38" s="4"/>
      <c r="I38" s="4"/>
    </row>
    <row r="39" spans="1:9" x14ac:dyDescent="0.25">
      <c r="A39" s="33" t="str">
        <f>Inputs!A35</f>
        <v>Opening deferred tax balance</v>
      </c>
      <c r="B39" s="174">
        <f>INDEX(Indiv_Data,MATCH(A39,Inputs!A:A,0),$C$5)</f>
        <v>-2197</v>
      </c>
      <c r="C39" s="4"/>
      <c r="D39" s="4"/>
      <c r="E39" s="4"/>
      <c r="F39" s="4"/>
      <c r="G39" s="4"/>
      <c r="H39" s="4"/>
      <c r="I39" s="4"/>
    </row>
    <row r="40" spans="1:9" x14ac:dyDescent="0.25">
      <c r="A40" s="33" t="str">
        <f>Inputs!A36</f>
        <v>Additional allowance in 1 April 2015 PV terms</v>
      </c>
      <c r="B40" s="174">
        <f>INDEX(Indiv_Data,MATCH(A40,Inputs!A:A,0),$C$5)</f>
        <v>0</v>
      </c>
      <c r="C40" s="4"/>
      <c r="D40" s="4"/>
      <c r="E40" s="4"/>
      <c r="F40" s="4"/>
      <c r="G40" s="4"/>
      <c r="H40" s="4"/>
      <c r="I40" s="4"/>
    </row>
    <row r="41" spans="1:9" x14ac:dyDescent="0.25">
      <c r="A41" s="38" t="str">
        <f>Inputs!A37</f>
        <v>Alternative X factor</v>
      </c>
      <c r="B41" s="114">
        <f>IF(ISNUMBER(INDEX(Indiv_Data,MATCH(A41,Inputs!A:A,0),$C$5)),INDEX(Indiv_Data,MATCH(A41,Inputs!A:A,0),$C$5),"")</f>
        <v>0</v>
      </c>
      <c r="C41" s="4"/>
      <c r="D41" s="4"/>
      <c r="E41" s="4"/>
      <c r="F41" s="4"/>
      <c r="G41" s="4"/>
      <c r="H41" s="4"/>
      <c r="I41" s="4"/>
    </row>
    <row r="42" spans="1:9" x14ac:dyDescent="0.25">
      <c r="A42" s="22"/>
      <c r="B42" s="121"/>
      <c r="C42" s="4"/>
      <c r="D42" s="4"/>
      <c r="E42" s="4"/>
      <c r="F42" s="4"/>
      <c r="G42" s="4"/>
      <c r="H42" s="4"/>
      <c r="I42" s="4"/>
    </row>
    <row r="43" spans="1:9" s="13" customFormat="1" ht="21" x14ac:dyDescent="0.35">
      <c r="A43" s="158" t="s">
        <v>114</v>
      </c>
      <c r="B43" s="145"/>
      <c r="C43" s="146"/>
      <c r="D43" s="145"/>
      <c r="E43" s="145"/>
      <c r="F43" s="145"/>
      <c r="G43" s="145"/>
      <c r="H43" s="145"/>
      <c r="I43" s="145"/>
    </row>
    <row r="44" spans="1:9" x14ac:dyDescent="0.25">
      <c r="A44" s="33" t="str">
        <f>Inputs!A39</f>
        <v>Operating expenditure, 2013/14</v>
      </c>
      <c r="B44" s="174">
        <f>INDEX(Indiv_Data,MATCH(A44,Inputs!A:A,0),$C$5)</f>
        <v>0</v>
      </c>
      <c r="C44" s="4"/>
      <c r="D44" s="4"/>
      <c r="E44" s="4"/>
      <c r="F44" s="4"/>
      <c r="G44" s="4"/>
      <c r="H44" s="4"/>
      <c r="I44" s="4"/>
    </row>
    <row r="45" spans="1:9" x14ac:dyDescent="0.25">
      <c r="A45" s="33" t="str">
        <f>Inputs!A40</f>
        <v>Operating expenditure, 2014/15</v>
      </c>
      <c r="B45" s="174">
        <f>INDEX(Indiv_Data,MATCH(A45,Inputs!A:A,0),$C$5)</f>
        <v>0</v>
      </c>
      <c r="C45" s="4"/>
      <c r="D45" s="4"/>
      <c r="E45" s="4"/>
      <c r="F45" s="4"/>
      <c r="G45" s="4"/>
      <c r="H45" s="4"/>
      <c r="I45" s="4"/>
    </row>
    <row r="46" spans="1:9" x14ac:dyDescent="0.25">
      <c r="A46" s="33" t="str">
        <f>Inputs!A41</f>
        <v>Operating expenditure, 2015/16</v>
      </c>
      <c r="B46" s="174">
        <f>INDEX(Indiv_Data,MATCH(A46,Inputs!A:A,0),$C$5)</f>
        <v>0</v>
      </c>
      <c r="C46" s="4"/>
      <c r="D46" s="4"/>
      <c r="E46" s="4"/>
      <c r="F46" s="4"/>
      <c r="G46" s="4"/>
      <c r="H46" s="4"/>
      <c r="I46" s="4"/>
    </row>
    <row r="47" spans="1:9" x14ac:dyDescent="0.25">
      <c r="A47" s="33" t="str">
        <f>Inputs!A42</f>
        <v>Operating expenditure, 2016/17</v>
      </c>
      <c r="B47" s="174">
        <f>INDEX(Indiv_Data,MATCH(A47,Inputs!A:A,0),$C$5)</f>
        <v>0</v>
      </c>
      <c r="C47" s="4"/>
      <c r="D47" s="4"/>
      <c r="E47" s="4"/>
      <c r="F47" s="4"/>
      <c r="G47" s="4"/>
      <c r="H47" s="4"/>
      <c r="I47" s="4"/>
    </row>
    <row r="48" spans="1:9" x14ac:dyDescent="0.25">
      <c r="A48" s="33" t="str">
        <f>Inputs!A43</f>
        <v>Operating expenditure, 2017/18</v>
      </c>
      <c r="B48" s="174">
        <f>INDEX(Indiv_Data,MATCH(A48,Inputs!A:A,0),$C$5)</f>
        <v>0</v>
      </c>
      <c r="C48" s="4"/>
      <c r="D48" s="4"/>
      <c r="E48" s="4"/>
      <c r="F48" s="4"/>
      <c r="G48" s="4"/>
      <c r="H48" s="4"/>
      <c r="I48" s="4"/>
    </row>
    <row r="49" spans="1:9" x14ac:dyDescent="0.25">
      <c r="A49" s="33" t="str">
        <f>Inputs!A44</f>
        <v>Operating expenditure, 2018/19</v>
      </c>
      <c r="B49" s="174">
        <f>INDEX(Indiv_Data,MATCH(A49,Inputs!A:A,0),$C$5)</f>
        <v>0</v>
      </c>
      <c r="C49" s="4"/>
      <c r="D49" s="4"/>
      <c r="E49" s="4"/>
      <c r="F49" s="4"/>
      <c r="G49" s="4"/>
      <c r="H49" s="4"/>
      <c r="I49" s="4"/>
    </row>
    <row r="50" spans="1:9" x14ac:dyDescent="0.25">
      <c r="A50" s="38" t="str">
        <f>Inputs!A45</f>
        <v>Operating expenditure, 2019/20</v>
      </c>
      <c r="B50" s="174">
        <f>INDEX(Indiv_Data,MATCH(A50,Inputs!A:A,0),$C$5)</f>
        <v>0</v>
      </c>
      <c r="C50" s="4"/>
      <c r="D50" s="4"/>
      <c r="E50" s="4"/>
      <c r="F50" s="4"/>
      <c r="G50" s="4"/>
      <c r="H50" s="4"/>
      <c r="I50" s="4"/>
    </row>
    <row r="51" spans="1:9" x14ac:dyDescent="0.25">
      <c r="A51" s="22"/>
      <c r="B51" s="122"/>
      <c r="C51" s="4"/>
      <c r="D51" s="4"/>
      <c r="E51" s="4"/>
      <c r="F51" s="4"/>
      <c r="G51" s="4"/>
      <c r="H51" s="4"/>
      <c r="I51" s="4"/>
    </row>
    <row r="52" spans="1:9" s="13" customFormat="1" ht="21" x14ac:dyDescent="0.35">
      <c r="A52" s="158" t="s">
        <v>121</v>
      </c>
      <c r="B52" s="145"/>
      <c r="C52" s="146"/>
      <c r="D52" s="145"/>
      <c r="E52" s="145"/>
      <c r="F52" s="145"/>
      <c r="G52" s="145"/>
      <c r="H52" s="145"/>
      <c r="I52" s="145"/>
    </row>
    <row r="53" spans="1:9" x14ac:dyDescent="0.25">
      <c r="A53" s="33" t="str">
        <f>Inputs!A47</f>
        <v>Constant price revenue growth, 2015/16</v>
      </c>
      <c r="B53" s="123">
        <f>INDEX(Indiv_Data,MATCH(A53,Inputs!A:A,0),$C$5)</f>
        <v>0</v>
      </c>
      <c r="C53" s="4"/>
      <c r="D53" s="4"/>
      <c r="E53" s="4"/>
      <c r="F53" s="4"/>
      <c r="G53" s="4"/>
      <c r="H53" s="4"/>
      <c r="I53" s="4"/>
    </row>
    <row r="54" spans="1:9" x14ac:dyDescent="0.25">
      <c r="A54" s="33" t="str">
        <f>Inputs!A48</f>
        <v>Constant price revenue growth, 2016/17</v>
      </c>
      <c r="B54" s="123">
        <f>INDEX(Indiv_Data,MATCH(A54,Inputs!A:A,0),$C$5)</f>
        <v>0</v>
      </c>
      <c r="C54" s="4"/>
      <c r="D54" s="4"/>
      <c r="E54" s="4"/>
      <c r="F54" s="4"/>
      <c r="G54" s="4"/>
      <c r="H54" s="4"/>
      <c r="I54" s="4"/>
    </row>
    <row r="55" spans="1:9" x14ac:dyDescent="0.25">
      <c r="A55" s="33" t="str">
        <f>Inputs!A49</f>
        <v>Constant price revenue growth, 2017/18</v>
      </c>
      <c r="B55" s="123">
        <f>INDEX(Indiv_Data,MATCH(A55,Inputs!A:A,0),$C$5)</f>
        <v>0</v>
      </c>
      <c r="C55" s="4"/>
      <c r="D55" s="4"/>
      <c r="E55" s="4"/>
      <c r="F55" s="4"/>
      <c r="G55" s="4"/>
      <c r="H55" s="4"/>
      <c r="I55" s="4"/>
    </row>
    <row r="56" spans="1:9" x14ac:dyDescent="0.25">
      <c r="A56" s="33" t="str">
        <f>Inputs!A50</f>
        <v>Constant price revenue growth, 2018/19</v>
      </c>
      <c r="B56" s="123">
        <f>INDEX(Indiv_Data,MATCH(A56,Inputs!A:A,0),$C$5)</f>
        <v>0</v>
      </c>
      <c r="C56" s="4"/>
      <c r="D56" s="4"/>
      <c r="E56" s="4"/>
      <c r="F56" s="4"/>
      <c r="G56" s="4"/>
      <c r="H56" s="4"/>
      <c r="I56" s="4"/>
    </row>
    <row r="57" spans="1:9" x14ac:dyDescent="0.25">
      <c r="A57" s="38" t="str">
        <f>Inputs!A51</f>
        <v>Constant price revenue growth, 2019/20</v>
      </c>
      <c r="B57" s="123">
        <f>INDEX(Indiv_Data,MATCH(A57,Inputs!A:A,0),$C$5)</f>
        <v>0</v>
      </c>
      <c r="C57" s="4"/>
      <c r="D57" s="4"/>
      <c r="E57" s="4"/>
      <c r="F57" s="4"/>
      <c r="G57" s="4"/>
      <c r="H57" s="4"/>
      <c r="I57" s="4"/>
    </row>
    <row r="58" spans="1:9" x14ac:dyDescent="0.25">
      <c r="A58" s="22"/>
      <c r="B58" s="122"/>
      <c r="C58" s="4"/>
      <c r="D58" s="4"/>
      <c r="E58" s="4"/>
      <c r="F58" s="4"/>
      <c r="G58" s="4"/>
      <c r="H58" s="4"/>
      <c r="I58" s="4"/>
    </row>
    <row r="59" spans="1:9" s="13" customFormat="1" ht="21" x14ac:dyDescent="0.35">
      <c r="A59" s="158" t="s">
        <v>67</v>
      </c>
      <c r="B59" s="145"/>
      <c r="C59" s="146"/>
      <c r="D59" s="145"/>
      <c r="E59" s="145"/>
      <c r="F59" s="145"/>
      <c r="G59" s="145"/>
      <c r="H59" s="145"/>
      <c r="I59" s="145"/>
    </row>
    <row r="60" spans="1:9" x14ac:dyDescent="0.25">
      <c r="A60" s="33" t="str">
        <f>Inputs!A53</f>
        <v>Value of commissioned assets, 2013/14</v>
      </c>
      <c r="B60" s="174">
        <f>INDEX(Indiv_Data,MATCH(A60,Inputs!A:A,0),$C$5)</f>
        <v>0</v>
      </c>
      <c r="C60" s="4"/>
      <c r="D60" s="4"/>
      <c r="E60" s="4"/>
      <c r="F60" s="4"/>
      <c r="G60" s="4"/>
      <c r="H60" s="4"/>
      <c r="I60" s="4"/>
    </row>
    <row r="61" spans="1:9" x14ac:dyDescent="0.25">
      <c r="A61" s="33" t="str">
        <f>Inputs!A54</f>
        <v>Value of commissioned assets, 2014/15</v>
      </c>
      <c r="B61" s="174">
        <f>INDEX(Indiv_Data,MATCH(A61,Inputs!A:A,0),$C$5)</f>
        <v>0</v>
      </c>
      <c r="C61" s="4"/>
      <c r="D61" s="4"/>
      <c r="E61" s="4"/>
      <c r="F61" s="4"/>
      <c r="G61" s="4"/>
      <c r="H61" s="4"/>
      <c r="I61" s="4"/>
    </row>
    <row r="62" spans="1:9" x14ac:dyDescent="0.25">
      <c r="A62" s="33" t="str">
        <f>Inputs!A55</f>
        <v>Value of commissioned assets, 2015/16</v>
      </c>
      <c r="B62" s="174">
        <f>INDEX(Indiv_Data,MATCH(A62,Inputs!A:A,0),$C$5)</f>
        <v>0</v>
      </c>
      <c r="C62" s="4"/>
      <c r="D62" s="4"/>
      <c r="E62" s="4"/>
      <c r="F62" s="4"/>
      <c r="G62" s="4"/>
      <c r="H62" s="4"/>
      <c r="I62" s="4"/>
    </row>
    <row r="63" spans="1:9" x14ac:dyDescent="0.25">
      <c r="A63" s="33" t="str">
        <f>Inputs!A56</f>
        <v>Value of commissioned assets, 2016/17</v>
      </c>
      <c r="B63" s="174">
        <f>INDEX(Indiv_Data,MATCH(A63,Inputs!A:A,0),$C$5)</f>
        <v>0</v>
      </c>
      <c r="C63" s="4"/>
      <c r="D63" s="4"/>
      <c r="E63" s="4"/>
      <c r="F63" s="4"/>
      <c r="G63" s="4"/>
      <c r="H63" s="4"/>
      <c r="I63" s="4"/>
    </row>
    <row r="64" spans="1:9" x14ac:dyDescent="0.25">
      <c r="A64" s="33" t="str">
        <f>Inputs!A57</f>
        <v>Value of commissioned assets, 2017/18</v>
      </c>
      <c r="B64" s="174">
        <f>INDEX(Indiv_Data,MATCH(A64,Inputs!A:A,0),$C$5)</f>
        <v>0</v>
      </c>
      <c r="C64" s="4"/>
      <c r="D64" s="4"/>
      <c r="E64" s="4"/>
      <c r="F64" s="4"/>
      <c r="G64" s="4"/>
      <c r="H64" s="4"/>
      <c r="I64" s="4"/>
    </row>
    <row r="65" spans="1:9" x14ac:dyDescent="0.25">
      <c r="A65" s="33" t="str">
        <f>Inputs!A58</f>
        <v>Value of commissioned assets, 2018/19</v>
      </c>
      <c r="B65" s="174">
        <f>INDEX(Indiv_Data,MATCH(A65,Inputs!A:A,0),$C$5)</f>
        <v>0</v>
      </c>
      <c r="C65" s="4"/>
      <c r="D65" s="4"/>
      <c r="E65" s="4"/>
      <c r="F65" s="4"/>
      <c r="G65" s="4"/>
      <c r="H65" s="4"/>
      <c r="I65" s="4"/>
    </row>
    <row r="66" spans="1:9" x14ac:dyDescent="0.25">
      <c r="A66" s="38" t="str">
        <f>Inputs!A59</f>
        <v>Value of commissioned assets, 2019/20</v>
      </c>
      <c r="B66" s="174">
        <f>INDEX(Indiv_Data,MATCH(A66,Inputs!A:A,0),$C$5)</f>
        <v>0</v>
      </c>
      <c r="C66" s="4"/>
      <c r="D66" s="4"/>
      <c r="E66" s="4"/>
      <c r="F66" s="4"/>
      <c r="G66" s="4"/>
      <c r="H66" s="4"/>
      <c r="I66" s="4"/>
    </row>
    <row r="67" spans="1:9" x14ac:dyDescent="0.25">
      <c r="A67" s="22"/>
      <c r="B67" s="122"/>
      <c r="C67" s="4"/>
      <c r="D67" s="4"/>
      <c r="E67" s="4"/>
      <c r="F67" s="4"/>
      <c r="G67" s="4"/>
      <c r="H67" s="4"/>
      <c r="I67" s="4"/>
    </row>
    <row r="68" spans="1:9" s="13" customFormat="1" ht="21" x14ac:dyDescent="0.35">
      <c r="A68" s="158" t="s">
        <v>30</v>
      </c>
      <c r="B68" s="145"/>
      <c r="C68" s="146"/>
      <c r="D68" s="145"/>
      <c r="E68" s="145"/>
      <c r="F68" s="145"/>
      <c r="G68" s="145"/>
      <c r="H68" s="145"/>
      <c r="I68" s="145"/>
    </row>
    <row r="69" spans="1:9" x14ac:dyDescent="0.25">
      <c r="A69" s="33" t="str">
        <f>Inputs!A61</f>
        <v>Value of disposed assets, 2013/14</v>
      </c>
      <c r="B69" s="174">
        <f>INDEX(Indiv_Data,MATCH(A69,Inputs!A:A,0),$C$5)</f>
        <v>0</v>
      </c>
      <c r="C69" s="4"/>
      <c r="D69" s="4"/>
      <c r="E69" s="4"/>
      <c r="F69" s="4"/>
      <c r="G69" s="4"/>
      <c r="H69" s="4"/>
      <c r="I69" s="4"/>
    </row>
    <row r="70" spans="1:9" x14ac:dyDescent="0.25">
      <c r="A70" s="33" t="str">
        <f>Inputs!A62</f>
        <v>Value of disposed assets, 2014/15</v>
      </c>
      <c r="B70" s="174">
        <f>INDEX(Indiv_Data,MATCH(A70,Inputs!A:A,0),$C$5)</f>
        <v>0</v>
      </c>
      <c r="C70" s="4"/>
      <c r="D70" s="4"/>
      <c r="E70" s="4"/>
      <c r="F70" s="4"/>
      <c r="G70" s="4"/>
      <c r="H70" s="4"/>
      <c r="I70" s="4"/>
    </row>
    <row r="71" spans="1:9" x14ac:dyDescent="0.25">
      <c r="A71" s="33" t="str">
        <f>Inputs!A63</f>
        <v>Value of disposed assets, 2015/16</v>
      </c>
      <c r="B71" s="174">
        <f>INDEX(Indiv_Data,MATCH(A71,Inputs!A:A,0),$C$5)</f>
        <v>0</v>
      </c>
      <c r="C71" s="4"/>
      <c r="D71" s="4"/>
      <c r="E71" s="4"/>
      <c r="F71" s="4"/>
      <c r="G71" s="4"/>
      <c r="H71" s="4"/>
      <c r="I71" s="4"/>
    </row>
    <row r="72" spans="1:9" x14ac:dyDescent="0.25">
      <c r="A72" s="33" t="str">
        <f>Inputs!A64</f>
        <v>Value of disposed assets, 2016/17</v>
      </c>
      <c r="B72" s="174">
        <f>INDEX(Indiv_Data,MATCH(A72,Inputs!A:A,0),$C$5)</f>
        <v>0</v>
      </c>
      <c r="C72" s="4"/>
      <c r="D72" s="4"/>
      <c r="E72" s="4"/>
      <c r="F72" s="4"/>
      <c r="G72" s="4"/>
      <c r="H72" s="4"/>
      <c r="I72" s="4"/>
    </row>
    <row r="73" spans="1:9" x14ac:dyDescent="0.25">
      <c r="A73" s="33" t="str">
        <f>Inputs!A65</f>
        <v>Value of disposed assets, 2017/18</v>
      </c>
      <c r="B73" s="174">
        <f>INDEX(Indiv_Data,MATCH(A73,Inputs!A:A,0),$C$5)</f>
        <v>0</v>
      </c>
      <c r="C73" s="4"/>
      <c r="D73" s="4"/>
      <c r="E73" s="4"/>
      <c r="F73" s="4"/>
      <c r="G73" s="4"/>
      <c r="H73" s="4"/>
      <c r="I73" s="4"/>
    </row>
    <row r="74" spans="1:9" x14ac:dyDescent="0.25">
      <c r="A74" s="33" t="str">
        <f>Inputs!A66</f>
        <v>Value of disposed assets, 2018/19</v>
      </c>
      <c r="B74" s="174">
        <f>INDEX(Indiv_Data,MATCH(A74,Inputs!A:A,0),$C$5)</f>
        <v>0</v>
      </c>
      <c r="C74" s="4"/>
      <c r="D74" s="4"/>
      <c r="E74" s="4"/>
      <c r="F74" s="4"/>
      <c r="G74" s="4"/>
      <c r="H74" s="4"/>
      <c r="I74" s="4"/>
    </row>
    <row r="75" spans="1:9" x14ac:dyDescent="0.25">
      <c r="A75" s="38" t="str">
        <f>Inputs!A67</f>
        <v>Value of disposed assets, 2019/20</v>
      </c>
      <c r="B75" s="174">
        <f>INDEX(Indiv_Data,MATCH(A75,Inputs!A:A,0),$C$5)</f>
        <v>0</v>
      </c>
      <c r="C75" s="4"/>
      <c r="D75" s="4"/>
      <c r="E75" s="4"/>
      <c r="F75" s="4"/>
      <c r="G75" s="4"/>
      <c r="H75" s="4"/>
      <c r="I75" s="4"/>
    </row>
    <row r="76" spans="1:9" x14ac:dyDescent="0.25">
      <c r="A76" s="22"/>
      <c r="B76" s="122"/>
      <c r="C76" s="4"/>
      <c r="D76" s="4"/>
      <c r="E76" s="4"/>
      <c r="F76" s="4"/>
      <c r="G76" s="4"/>
      <c r="H76" s="4"/>
      <c r="I76" s="4"/>
    </row>
    <row r="77" spans="1:9" s="13" customFormat="1" ht="21" x14ac:dyDescent="0.35">
      <c r="A77" s="158" t="s">
        <v>78</v>
      </c>
      <c r="B77" s="145"/>
      <c r="C77" s="146"/>
      <c r="D77" s="145"/>
      <c r="E77" s="145"/>
      <c r="F77" s="145"/>
      <c r="G77" s="145"/>
      <c r="H77" s="145"/>
      <c r="I77" s="145"/>
    </row>
    <row r="78" spans="1:9" x14ac:dyDescent="0.25">
      <c r="A78" s="33" t="str">
        <f>Inputs!A69</f>
        <v>Other regulated income, 2013/14</v>
      </c>
      <c r="B78" s="174">
        <f>INDEX(Indiv_Data,MATCH(A78,Inputs!A:A,0),$C$5)</f>
        <v>0</v>
      </c>
      <c r="C78" s="4"/>
      <c r="D78" s="4"/>
      <c r="E78" s="4"/>
      <c r="F78" s="4"/>
      <c r="G78" s="4"/>
      <c r="H78" s="4"/>
      <c r="I78" s="4"/>
    </row>
    <row r="79" spans="1:9" x14ac:dyDescent="0.25">
      <c r="A79" s="33" t="str">
        <f>Inputs!A70</f>
        <v>Other regulated income, 2014/15</v>
      </c>
      <c r="B79" s="174">
        <f>INDEX(Indiv_Data,MATCH(A79,Inputs!A:A,0),$C$5)</f>
        <v>0</v>
      </c>
      <c r="C79" s="4"/>
      <c r="D79" s="4"/>
      <c r="E79" s="4"/>
      <c r="F79" s="4"/>
      <c r="G79" s="4"/>
      <c r="H79" s="4"/>
      <c r="I79" s="4"/>
    </row>
    <row r="80" spans="1:9" x14ac:dyDescent="0.25">
      <c r="A80" s="33" t="str">
        <f>Inputs!A71</f>
        <v>Other regulated income, 2015/16</v>
      </c>
      <c r="B80" s="174">
        <f>INDEX(Indiv_Data,MATCH(A80,Inputs!A:A,0),$C$5)</f>
        <v>0</v>
      </c>
      <c r="C80" s="4"/>
      <c r="D80" s="4"/>
      <c r="E80" s="4"/>
      <c r="F80" s="4"/>
      <c r="G80" s="4"/>
      <c r="H80" s="4"/>
      <c r="I80" s="4"/>
    </row>
    <row r="81" spans="1:9" x14ac:dyDescent="0.25">
      <c r="A81" s="33" t="str">
        <f>Inputs!A72</f>
        <v>Other regulated income, 2016/17</v>
      </c>
      <c r="B81" s="174">
        <f>INDEX(Indiv_Data,MATCH(A81,Inputs!A:A,0),$C$5)</f>
        <v>0</v>
      </c>
      <c r="C81" s="4"/>
      <c r="D81" s="4"/>
      <c r="E81" s="4"/>
      <c r="F81" s="4"/>
      <c r="G81" s="4"/>
      <c r="H81" s="4"/>
      <c r="I81" s="4"/>
    </row>
    <row r="82" spans="1:9" x14ac:dyDescent="0.25">
      <c r="A82" s="33" t="str">
        <f>Inputs!A73</f>
        <v>Other regulated income, 2017/18</v>
      </c>
      <c r="B82" s="174">
        <f>INDEX(Indiv_Data,MATCH(A82,Inputs!A:A,0),$C$5)</f>
        <v>0</v>
      </c>
      <c r="C82" s="4"/>
      <c r="D82" s="4"/>
      <c r="E82" s="4"/>
      <c r="F82" s="4"/>
      <c r="G82" s="4"/>
      <c r="H82" s="4"/>
      <c r="I82" s="4"/>
    </row>
    <row r="83" spans="1:9" x14ac:dyDescent="0.25">
      <c r="A83" s="33" t="str">
        <f>Inputs!A74</f>
        <v>Other regulated income, 2018/19</v>
      </c>
      <c r="B83" s="174">
        <f>INDEX(Indiv_Data,MATCH(A83,Inputs!A:A,0),$C$5)</f>
        <v>0</v>
      </c>
      <c r="C83" s="4"/>
      <c r="D83" s="4"/>
      <c r="E83" s="4"/>
      <c r="F83" s="4"/>
      <c r="G83" s="4"/>
      <c r="H83" s="4"/>
      <c r="I83" s="4"/>
    </row>
    <row r="84" spans="1:9" x14ac:dyDescent="0.25">
      <c r="A84" s="38" t="str">
        <f>Inputs!A75</f>
        <v>Other regulated income, 2019/20</v>
      </c>
      <c r="B84" s="174">
        <f>INDEX(Indiv_Data,MATCH(A84,Inputs!A:A,0),$C$5)</f>
        <v>0</v>
      </c>
      <c r="C84" s="4"/>
      <c r="D84" s="4"/>
      <c r="E84" s="4"/>
      <c r="F84" s="4"/>
      <c r="G84" s="4"/>
      <c r="H84" s="4"/>
      <c r="I84" s="4"/>
    </row>
    <row r="85" spans="1:9" x14ac:dyDescent="0.25">
      <c r="A85" s="4"/>
      <c r="B85" s="4"/>
      <c r="C85" s="4"/>
      <c r="D85" s="4"/>
      <c r="E85" s="4"/>
      <c r="F85" s="4"/>
      <c r="G85" s="4"/>
      <c r="H85" s="4"/>
      <c r="I85" s="4"/>
    </row>
  </sheetData>
  <customSheetViews>
    <customSheetView guid="{2F530BD0-D284-4ADF-AC7F-C1C966DD4D52}" showPageBreaks="1" showGridLines="0" fitToPage="1" printArea="1" view="pageBreakPreview" topLeftCell="A40">
      <selection activeCell="B51" sqref="B51"/>
      <rowBreaks count="1" manualBreakCount="1">
        <brk id="55" max="9" man="1"/>
      </rowBreaks>
      <pageMargins left="0.25" right="0.25" top="0.75" bottom="0.75" header="0.3" footer="0.3"/>
      <pageSetup paperSize="9" scale="79" fitToHeight="0" orientation="portrait" r:id="rId1"/>
      <headerFooter>
        <oddHeader>&amp;R&amp;D &amp;T</oddHeader>
        <oddFooter>&amp;L&amp;F&amp;C&amp;A&amp;R&amp;P</oddFooter>
      </headerFooter>
    </customSheetView>
  </customSheetViews>
  <pageMargins left="0.25" right="0.25" top="0.75" bottom="0.75" header="0.3" footer="0.3"/>
  <pageSetup paperSize="9" scale="75" fitToHeight="0" orientation="portrait" r:id="rId2"/>
  <headerFooter>
    <oddHeader>&amp;R&amp;D &amp;T</oddHeader>
    <oddFooter>&amp;L&amp;F&amp;C&amp;A&amp;R&amp;P</oddFooter>
  </headerFooter>
  <rowBreaks count="1" manualBreakCount="1">
    <brk id="5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Inputs!$B$20:$R$20</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9988E"/>
    <pageSetUpPr fitToPage="1"/>
  </sheetPr>
  <dimension ref="A1:P110"/>
  <sheetViews>
    <sheetView showGridLines="0" view="pageBreakPreview" zoomScaleNormal="100" zoomScaleSheetLayoutView="100" workbookViewId="0"/>
  </sheetViews>
  <sheetFormatPr defaultRowHeight="15" x14ac:dyDescent="0.25"/>
  <cols>
    <col min="1" max="1" width="42.85546875" style="14" customWidth="1"/>
    <col min="2" max="2" width="10.28515625" style="14" customWidth="1"/>
    <col min="3" max="3" width="13" style="14" customWidth="1"/>
    <col min="4" max="4" width="15.5703125" style="14" customWidth="1"/>
    <col min="5" max="14" width="10" style="14" customWidth="1"/>
    <col min="15" max="15" width="11" style="14" customWidth="1"/>
    <col min="16" max="16" width="2.7109375" style="14" customWidth="1"/>
  </cols>
  <sheetData>
    <row r="1" spans="1:16" ht="39.950000000000003" customHeight="1" x14ac:dyDescent="0.25">
      <c r="A1" s="153" t="s">
        <v>62</v>
      </c>
      <c r="B1" s="4"/>
      <c r="C1" s="4"/>
      <c r="D1" s="4"/>
      <c r="E1" s="4"/>
      <c r="F1" s="4"/>
      <c r="G1" s="4"/>
      <c r="H1" s="4"/>
      <c r="I1" s="4"/>
      <c r="J1" s="4"/>
      <c r="K1" s="4"/>
      <c r="L1" s="4"/>
      <c r="M1" s="4"/>
      <c r="N1" s="4"/>
      <c r="O1" s="4"/>
      <c r="P1" s="4"/>
    </row>
    <row r="2" spans="1:16" ht="20.100000000000001" customHeight="1" x14ac:dyDescent="0.25">
      <c r="A2" s="213" t="s">
        <v>453</v>
      </c>
      <c r="B2" s="6"/>
      <c r="C2" s="4"/>
      <c r="D2" s="4"/>
      <c r="E2" s="4"/>
      <c r="F2" s="4"/>
      <c r="G2" s="4"/>
      <c r="H2" s="4"/>
      <c r="I2" s="4"/>
      <c r="J2" s="4"/>
      <c r="K2" s="4"/>
      <c r="L2" s="4"/>
      <c r="M2" s="4"/>
      <c r="N2" s="4"/>
      <c r="O2" s="4"/>
      <c r="P2" s="4"/>
    </row>
    <row r="3" spans="1:16" ht="39.950000000000003" customHeight="1" x14ac:dyDescent="0.35">
      <c r="A3" s="159" t="s">
        <v>1</v>
      </c>
      <c r="B3" s="4"/>
      <c r="C3" s="4"/>
      <c r="D3" s="4"/>
      <c r="E3" s="4"/>
      <c r="F3" s="4"/>
      <c r="G3" s="4"/>
      <c r="H3" s="4"/>
      <c r="I3" s="4"/>
      <c r="J3" s="4"/>
      <c r="K3" s="4"/>
      <c r="L3" s="4"/>
      <c r="M3" s="4"/>
      <c r="N3" s="4"/>
      <c r="O3" s="4"/>
      <c r="P3" s="4"/>
    </row>
    <row r="4" spans="1:16" x14ac:dyDescent="0.25">
      <c r="A4" s="4"/>
      <c r="B4" s="15" t="s">
        <v>339</v>
      </c>
      <c r="C4" s="160" t="s">
        <v>232</v>
      </c>
      <c r="D4" s="4"/>
      <c r="E4" s="4"/>
      <c r="F4" s="4"/>
      <c r="G4" s="4"/>
      <c r="H4" s="4"/>
      <c r="I4" s="4"/>
      <c r="J4" s="4"/>
      <c r="K4" s="4"/>
      <c r="L4" s="4"/>
      <c r="M4" s="4"/>
      <c r="N4" s="4"/>
      <c r="O4" s="4"/>
      <c r="P4" s="4"/>
    </row>
    <row r="5" spans="1:16" x14ac:dyDescent="0.25">
      <c r="A5" s="36" t="s">
        <v>252</v>
      </c>
      <c r="B5" s="73" t="s">
        <v>273</v>
      </c>
      <c r="C5" s="74">
        <f>'EDB data'!B17</f>
        <v>42460</v>
      </c>
      <c r="D5" s="4"/>
      <c r="E5" s="4"/>
      <c r="F5" s="4"/>
      <c r="G5" s="4"/>
      <c r="H5" s="4"/>
      <c r="I5" s="4"/>
      <c r="J5" s="4"/>
      <c r="K5" s="4"/>
      <c r="L5" s="4"/>
      <c r="M5" s="4"/>
      <c r="N5" s="4"/>
      <c r="O5" s="4"/>
      <c r="P5" s="4"/>
    </row>
    <row r="6" spans="1:16" x14ac:dyDescent="0.25">
      <c r="A6" s="36" t="s">
        <v>60</v>
      </c>
      <c r="B6" s="73" t="s">
        <v>273</v>
      </c>
      <c r="C6" s="176">
        <f>'EDB data'!B14</f>
        <v>365</v>
      </c>
      <c r="D6" s="4"/>
      <c r="E6" s="4"/>
      <c r="F6" s="4"/>
      <c r="G6" s="4"/>
      <c r="H6" s="4"/>
      <c r="I6" s="4"/>
      <c r="J6" s="4"/>
      <c r="K6" s="4"/>
      <c r="L6" s="4"/>
      <c r="M6" s="4"/>
      <c r="N6" s="4"/>
      <c r="O6" s="4"/>
      <c r="P6" s="4"/>
    </row>
    <row r="7" spans="1:16" x14ac:dyDescent="0.25">
      <c r="A7" s="36" t="s">
        <v>52</v>
      </c>
      <c r="B7" s="73" t="s">
        <v>273</v>
      </c>
      <c r="C7" s="176">
        <f>'EDB data'!B15</f>
        <v>182</v>
      </c>
      <c r="D7" s="4"/>
      <c r="E7" s="4"/>
      <c r="F7" s="4"/>
      <c r="G7" s="4"/>
      <c r="H7" s="4"/>
      <c r="I7" s="4"/>
      <c r="J7" s="4"/>
      <c r="K7" s="4"/>
      <c r="L7" s="4"/>
      <c r="M7" s="4"/>
      <c r="N7" s="4"/>
      <c r="O7" s="4"/>
      <c r="P7" s="4"/>
    </row>
    <row r="8" spans="1:16" x14ac:dyDescent="0.25">
      <c r="A8" s="36" t="s">
        <v>51</v>
      </c>
      <c r="B8" s="73" t="s">
        <v>273</v>
      </c>
      <c r="C8" s="176">
        <f>'EDB data'!B16</f>
        <v>148</v>
      </c>
      <c r="D8" s="4"/>
      <c r="E8" s="4"/>
      <c r="F8" s="4"/>
      <c r="G8" s="4"/>
      <c r="H8" s="4"/>
      <c r="I8" s="4"/>
      <c r="J8" s="4"/>
      <c r="K8" s="4"/>
      <c r="L8" s="4"/>
      <c r="M8" s="4"/>
      <c r="N8" s="4"/>
      <c r="O8" s="4"/>
      <c r="P8" s="4"/>
    </row>
    <row r="9" spans="1:16" x14ac:dyDescent="0.25">
      <c r="A9" s="36" t="s">
        <v>307</v>
      </c>
      <c r="B9" s="73" t="s">
        <v>273</v>
      </c>
      <c r="C9" s="42">
        <f>WACC</f>
        <v>7.4099999999999999E-2</v>
      </c>
      <c r="D9" s="4"/>
      <c r="E9" s="4"/>
      <c r="F9" s="4"/>
      <c r="G9" s="4"/>
      <c r="H9" s="4"/>
      <c r="I9" s="4"/>
      <c r="J9" s="4"/>
      <c r="K9" s="4"/>
      <c r="L9" s="4"/>
      <c r="M9" s="4"/>
      <c r="N9" s="4"/>
      <c r="O9" s="4"/>
      <c r="P9" s="4"/>
    </row>
    <row r="10" spans="1:16" ht="39.950000000000003" customHeight="1" x14ac:dyDescent="0.35">
      <c r="A10" s="159" t="s">
        <v>2</v>
      </c>
      <c r="B10" s="5"/>
      <c r="C10" s="5"/>
      <c r="D10" s="4"/>
      <c r="E10" s="4"/>
      <c r="F10" s="4"/>
      <c r="G10" s="4"/>
      <c r="H10" s="4"/>
      <c r="I10" s="4"/>
      <c r="J10" s="4"/>
      <c r="K10" s="4"/>
      <c r="L10" s="4"/>
      <c r="M10" s="4"/>
      <c r="N10" s="4"/>
      <c r="O10" s="4"/>
      <c r="P10" s="4"/>
    </row>
    <row r="11" spans="1:16" x14ac:dyDescent="0.25">
      <c r="A11" s="15"/>
      <c r="B11" s="15"/>
      <c r="C11" s="160" t="s">
        <v>232</v>
      </c>
      <c r="D11" s="72"/>
      <c r="E11" s="72"/>
      <c r="F11" s="72"/>
      <c r="G11" s="72"/>
      <c r="H11" s="72"/>
      <c r="I11" s="72"/>
      <c r="J11" s="72"/>
      <c r="K11" s="72"/>
      <c r="L11" s="4"/>
      <c r="M11" s="4"/>
      <c r="N11" s="4"/>
      <c r="O11" s="4"/>
      <c r="P11" s="4"/>
    </row>
    <row r="12" spans="1:16" x14ac:dyDescent="0.25">
      <c r="A12" s="161" t="s">
        <v>59</v>
      </c>
      <c r="B12" s="33"/>
      <c r="C12" s="75">
        <f>EOMONTH(C5,-6)</f>
        <v>42277</v>
      </c>
      <c r="D12" s="4"/>
      <c r="E12" s="4"/>
      <c r="F12" s="4"/>
      <c r="G12" s="4"/>
      <c r="H12" s="4"/>
      <c r="I12" s="4"/>
      <c r="J12" s="4"/>
      <c r="K12" s="4"/>
      <c r="L12" s="4"/>
      <c r="M12" s="4"/>
      <c r="N12" s="4"/>
      <c r="O12" s="4"/>
      <c r="P12" s="4"/>
    </row>
    <row r="13" spans="1:16" x14ac:dyDescent="0.25">
      <c r="A13" s="161" t="s">
        <v>58</v>
      </c>
      <c r="B13" s="33"/>
      <c r="C13" s="75">
        <f>C5-C8</f>
        <v>42312</v>
      </c>
      <c r="D13" s="156" t="s">
        <v>413</v>
      </c>
      <c r="E13" s="4"/>
      <c r="F13" s="4"/>
      <c r="G13" s="4"/>
      <c r="H13" s="4"/>
      <c r="I13" s="4"/>
      <c r="J13" s="4"/>
      <c r="K13" s="4"/>
      <c r="L13" s="4"/>
      <c r="M13" s="4"/>
      <c r="N13" s="4"/>
      <c r="O13" s="4"/>
      <c r="P13" s="4"/>
    </row>
    <row r="14" spans="1:16" x14ac:dyDescent="0.25">
      <c r="A14" s="161" t="s">
        <v>456</v>
      </c>
      <c r="B14" s="33"/>
      <c r="C14" s="75">
        <f>C12</f>
        <v>42277</v>
      </c>
      <c r="D14" s="156" t="s">
        <v>53</v>
      </c>
      <c r="E14" s="4"/>
      <c r="F14" s="4"/>
      <c r="G14" s="4"/>
      <c r="H14" s="4"/>
      <c r="I14" s="4"/>
      <c r="J14" s="4"/>
      <c r="K14" s="4"/>
      <c r="L14" s="4"/>
      <c r="M14" s="4"/>
      <c r="N14" s="4"/>
      <c r="O14" s="4"/>
      <c r="P14" s="4"/>
    </row>
    <row r="15" spans="1:16" x14ac:dyDescent="0.25">
      <c r="A15" s="161" t="s">
        <v>253</v>
      </c>
      <c r="B15" s="33"/>
      <c r="C15" s="75">
        <f>C12</f>
        <v>42277</v>
      </c>
      <c r="D15" s="156" t="s">
        <v>53</v>
      </c>
      <c r="E15" s="4"/>
      <c r="F15" s="4"/>
      <c r="G15" s="4"/>
      <c r="H15" s="4"/>
      <c r="I15" s="4"/>
      <c r="J15" s="4"/>
      <c r="K15" s="4"/>
      <c r="L15" s="4"/>
      <c r="M15" s="4"/>
      <c r="N15" s="4"/>
      <c r="O15" s="4"/>
      <c r="P15" s="4"/>
    </row>
    <row r="16" spans="1:16" x14ac:dyDescent="0.25">
      <c r="A16" s="161" t="s">
        <v>254</v>
      </c>
      <c r="B16" s="33"/>
      <c r="C16" s="75">
        <f>C12</f>
        <v>42277</v>
      </c>
      <c r="D16" s="156" t="s">
        <v>53</v>
      </c>
      <c r="E16" s="4"/>
      <c r="F16" s="4"/>
      <c r="G16" s="4"/>
      <c r="H16" s="4"/>
      <c r="I16" s="4"/>
      <c r="J16" s="4"/>
      <c r="K16" s="4"/>
      <c r="L16" s="4"/>
      <c r="M16" s="4"/>
      <c r="N16" s="4"/>
      <c r="O16" s="4"/>
      <c r="P16" s="4"/>
    </row>
    <row r="17" spans="1:16" x14ac:dyDescent="0.25">
      <c r="A17" s="161" t="s">
        <v>55</v>
      </c>
      <c r="B17" s="33"/>
      <c r="C17" s="75">
        <f>C12</f>
        <v>42277</v>
      </c>
      <c r="D17" s="156" t="s">
        <v>53</v>
      </c>
      <c r="E17" s="4"/>
      <c r="F17" s="4"/>
      <c r="G17" s="4"/>
      <c r="H17" s="4"/>
      <c r="I17" s="4"/>
      <c r="J17" s="4"/>
      <c r="K17" s="4"/>
      <c r="L17" s="4"/>
      <c r="M17" s="4"/>
      <c r="N17" s="4"/>
      <c r="O17" s="4"/>
      <c r="P17" s="4"/>
    </row>
    <row r="18" spans="1:16" x14ac:dyDescent="0.25">
      <c r="A18" s="161" t="s">
        <v>54</v>
      </c>
      <c r="B18" s="33"/>
      <c r="C18" s="76">
        <f>C12</f>
        <v>42277</v>
      </c>
      <c r="D18" s="156" t="s">
        <v>53</v>
      </c>
      <c r="E18" s="4"/>
      <c r="F18" s="4"/>
      <c r="G18" s="4"/>
      <c r="H18" s="4"/>
      <c r="I18" s="4"/>
      <c r="J18" s="4"/>
      <c r="K18" s="4"/>
      <c r="L18" s="4"/>
      <c r="M18" s="4"/>
      <c r="N18" s="4"/>
      <c r="O18" s="4"/>
      <c r="P18" s="4"/>
    </row>
    <row r="19" spans="1:16" x14ac:dyDescent="0.25">
      <c r="A19" s="161" t="s">
        <v>79</v>
      </c>
      <c r="B19" s="33"/>
      <c r="C19" s="61">
        <f>(1+$C$9)^(C7/C6)</f>
        <v>1.0362864779752177</v>
      </c>
      <c r="D19" s="156" t="s">
        <v>414</v>
      </c>
      <c r="E19" s="4"/>
      <c r="F19" s="4"/>
      <c r="G19" s="4"/>
      <c r="H19" s="4"/>
      <c r="I19" s="4"/>
      <c r="J19" s="4"/>
      <c r="K19" s="4"/>
      <c r="L19" s="4"/>
      <c r="M19" s="4"/>
      <c r="N19" s="4"/>
      <c r="O19" s="4"/>
      <c r="P19" s="4"/>
    </row>
    <row r="20" spans="1:16" ht="18" x14ac:dyDescent="0.35">
      <c r="A20" s="36" t="s">
        <v>50</v>
      </c>
      <c r="B20" s="36"/>
      <c r="C20" s="77">
        <f>(1+$C$9)^(C8/C6)</f>
        <v>1.029409080007164</v>
      </c>
      <c r="D20" s="156" t="s">
        <v>458</v>
      </c>
      <c r="E20" s="4"/>
      <c r="F20" s="4"/>
      <c r="G20" s="4"/>
      <c r="H20" s="4"/>
      <c r="I20" s="4"/>
      <c r="J20" s="4"/>
      <c r="K20" s="4"/>
      <c r="L20" s="4"/>
      <c r="M20" s="4"/>
      <c r="N20" s="4"/>
      <c r="O20" s="4"/>
      <c r="P20" s="4"/>
    </row>
    <row r="21" spans="1:16" ht="39.950000000000003" customHeight="1" x14ac:dyDescent="0.35">
      <c r="A21" s="159" t="s">
        <v>258</v>
      </c>
      <c r="B21" s="5"/>
      <c r="C21" s="5"/>
      <c r="D21" s="4"/>
      <c r="E21" s="4"/>
      <c r="F21" s="4"/>
      <c r="G21" s="4"/>
      <c r="H21" s="4"/>
      <c r="I21" s="4"/>
      <c r="J21" s="4"/>
      <c r="K21" s="4"/>
      <c r="L21" s="4"/>
      <c r="M21" s="4"/>
      <c r="N21" s="4"/>
      <c r="O21" s="4"/>
      <c r="P21" s="4"/>
    </row>
    <row r="22" spans="1:16" x14ac:dyDescent="0.25">
      <c r="A22" s="148"/>
      <c r="B22" s="148"/>
      <c r="C22" s="160" t="s">
        <v>232</v>
      </c>
      <c r="D22" s="4"/>
      <c r="E22" s="4"/>
      <c r="F22" s="4"/>
      <c r="G22" s="4"/>
      <c r="H22" s="4"/>
      <c r="I22" s="4"/>
      <c r="J22" s="4"/>
      <c r="K22" s="4"/>
      <c r="L22" s="4"/>
      <c r="M22" s="4"/>
      <c r="N22" s="4"/>
      <c r="O22" s="4"/>
      <c r="P22" s="4"/>
    </row>
    <row r="23" spans="1:16" x14ac:dyDescent="0.25">
      <c r="A23" s="20" t="s">
        <v>454</v>
      </c>
      <c r="B23" s="20"/>
      <c r="C23" s="59">
        <f>$C$19</f>
        <v>1.0362864779752177</v>
      </c>
      <c r="D23" s="149"/>
      <c r="E23" s="4"/>
      <c r="F23" s="4"/>
      <c r="G23" s="4"/>
      <c r="H23" s="4"/>
      <c r="I23" s="4"/>
      <c r="J23" s="4"/>
      <c r="K23" s="4"/>
      <c r="L23" s="4"/>
      <c r="M23" s="4"/>
      <c r="N23" s="4"/>
      <c r="O23" s="4"/>
      <c r="P23" s="4"/>
    </row>
    <row r="24" spans="1:16" x14ac:dyDescent="0.25">
      <c r="A24" s="20" t="s">
        <v>274</v>
      </c>
      <c r="B24" s="20"/>
      <c r="C24" s="59">
        <f t="shared" ref="C24:C26" si="0">$C$19</f>
        <v>1.0362864779752177</v>
      </c>
      <c r="D24" s="149"/>
      <c r="E24" s="4"/>
      <c r="F24" s="4"/>
      <c r="G24" s="4"/>
      <c r="H24" s="4"/>
      <c r="I24" s="4"/>
      <c r="J24" s="4"/>
      <c r="K24" s="4"/>
      <c r="L24" s="4"/>
      <c r="M24" s="4"/>
      <c r="N24" s="4"/>
      <c r="O24" s="4"/>
      <c r="P24" s="4"/>
    </row>
    <row r="25" spans="1:16" x14ac:dyDescent="0.25">
      <c r="A25" s="20" t="s">
        <v>275</v>
      </c>
      <c r="B25" s="20"/>
      <c r="C25" s="59">
        <f t="shared" si="0"/>
        <v>1.0362864779752177</v>
      </c>
      <c r="D25" s="149"/>
      <c r="E25" s="4"/>
      <c r="F25" s="4"/>
      <c r="G25" s="4"/>
      <c r="H25" s="4"/>
      <c r="I25" s="4"/>
      <c r="J25" s="4"/>
      <c r="K25" s="4"/>
      <c r="L25" s="4"/>
      <c r="M25" s="4"/>
      <c r="N25" s="4"/>
      <c r="O25" s="4"/>
      <c r="P25" s="4"/>
    </row>
    <row r="26" spans="1:16" x14ac:dyDescent="0.25">
      <c r="A26" s="20" t="s">
        <v>276</v>
      </c>
      <c r="B26" s="20"/>
      <c r="C26" s="59">
        <f t="shared" si="0"/>
        <v>1.0362864779752177</v>
      </c>
      <c r="D26" s="149"/>
      <c r="E26" s="4"/>
      <c r="F26" s="4"/>
      <c r="G26" s="4"/>
      <c r="H26" s="4"/>
      <c r="I26" s="4"/>
      <c r="J26" s="4"/>
      <c r="K26" s="4"/>
      <c r="L26" s="4"/>
      <c r="M26" s="4"/>
      <c r="N26" s="4"/>
      <c r="O26" s="4"/>
      <c r="P26" s="4"/>
    </row>
    <row r="27" spans="1:16" x14ac:dyDescent="0.25">
      <c r="A27" s="20" t="s">
        <v>277</v>
      </c>
      <c r="B27" s="20"/>
      <c r="C27" s="59">
        <f>$C$20</f>
        <v>1.029409080007164</v>
      </c>
      <c r="D27" s="78"/>
      <c r="E27" s="4"/>
      <c r="F27" s="147"/>
      <c r="G27" s="4"/>
      <c r="H27" s="4"/>
      <c r="I27" s="4"/>
      <c r="J27" s="4"/>
      <c r="K27" s="4"/>
      <c r="L27" s="4"/>
      <c r="M27" s="4"/>
      <c r="N27" s="4"/>
      <c r="O27" s="4"/>
      <c r="P27" s="4"/>
    </row>
    <row r="28" spans="1:16" ht="39.950000000000003" customHeight="1" x14ac:dyDescent="0.35">
      <c r="A28" s="162" t="s">
        <v>340</v>
      </c>
      <c r="B28" s="79"/>
      <c r="C28" s="79"/>
      <c r="D28" s="79"/>
      <c r="E28" s="79"/>
      <c r="F28" s="79"/>
      <c r="G28" s="79"/>
      <c r="H28" s="79"/>
      <c r="I28" s="79"/>
      <c r="J28" s="79"/>
      <c r="K28" s="79"/>
      <c r="L28" s="79"/>
      <c r="M28" s="79"/>
      <c r="N28" s="79"/>
      <c r="O28" s="79"/>
      <c r="P28" s="4"/>
    </row>
    <row r="29" spans="1:16" ht="15.75" x14ac:dyDescent="0.25">
      <c r="A29" s="208" t="s">
        <v>455</v>
      </c>
      <c r="B29" s="80"/>
      <c r="C29" s="79"/>
      <c r="D29" s="79"/>
      <c r="E29" s="79"/>
      <c r="F29" s="79"/>
      <c r="G29" s="79"/>
      <c r="H29" s="79"/>
      <c r="I29" s="79"/>
      <c r="J29" s="79"/>
      <c r="K29" s="79"/>
      <c r="L29" s="79"/>
      <c r="M29" s="79"/>
      <c r="N29" s="79"/>
      <c r="O29" s="79"/>
      <c r="P29" s="4"/>
    </row>
    <row r="30" spans="1:16" ht="15.75" x14ac:dyDescent="0.25">
      <c r="A30" s="208" t="s">
        <v>76</v>
      </c>
      <c r="B30" s="80"/>
      <c r="C30" s="79"/>
      <c r="D30" s="79"/>
      <c r="E30" s="79"/>
      <c r="F30" s="79"/>
      <c r="G30" s="79"/>
      <c r="H30" s="79"/>
      <c r="I30" s="79"/>
      <c r="J30" s="79"/>
      <c r="K30" s="79"/>
      <c r="L30" s="79"/>
      <c r="M30" s="79"/>
      <c r="N30" s="79"/>
      <c r="O30" s="79"/>
      <c r="P30" s="4"/>
    </row>
    <row r="31" spans="1:16" ht="39.950000000000003" customHeight="1" x14ac:dyDescent="0.25">
      <c r="A31" s="163" t="s">
        <v>111</v>
      </c>
      <c r="B31" s="81"/>
      <c r="C31" s="79"/>
      <c r="D31" s="79"/>
      <c r="E31" s="79"/>
      <c r="F31" s="79"/>
      <c r="G31" s="79"/>
      <c r="H31" s="79"/>
      <c r="I31" s="79"/>
      <c r="J31" s="79"/>
      <c r="K31" s="79"/>
      <c r="L31" s="79"/>
      <c r="M31" s="79"/>
      <c r="N31" s="79"/>
      <c r="O31" s="79"/>
      <c r="P31" s="4"/>
    </row>
    <row r="32" spans="1:16" x14ac:dyDescent="0.25">
      <c r="A32" s="82" t="s">
        <v>69</v>
      </c>
      <c r="B32" s="82"/>
      <c r="C32" s="223">
        <f>EDATE(C5,-12)</f>
        <v>42094</v>
      </c>
      <c r="D32" s="223">
        <f>EOMONTH(C32,1)+20</f>
        <v>42144</v>
      </c>
      <c r="E32" s="83">
        <f>EDATE(D32,1)</f>
        <v>42175</v>
      </c>
      <c r="F32" s="83">
        <f t="shared" ref="F32:M32" si="1">EDATE(E32,1)</f>
        <v>42205</v>
      </c>
      <c r="G32" s="83">
        <f t="shared" si="1"/>
        <v>42236</v>
      </c>
      <c r="H32" s="83">
        <f t="shared" si="1"/>
        <v>42267</v>
      </c>
      <c r="I32" s="83">
        <f t="shared" si="1"/>
        <v>42297</v>
      </c>
      <c r="J32" s="83">
        <f t="shared" si="1"/>
        <v>42328</v>
      </c>
      <c r="K32" s="83">
        <f t="shared" si="1"/>
        <v>42358</v>
      </c>
      <c r="L32" s="83">
        <f t="shared" si="1"/>
        <v>42389</v>
      </c>
      <c r="M32" s="83">
        <f t="shared" si="1"/>
        <v>42420</v>
      </c>
      <c r="N32" s="83">
        <f>EDATE(M32,1)</f>
        <v>42449</v>
      </c>
      <c r="O32" s="83">
        <f>EDATE(N32,1)</f>
        <v>42480</v>
      </c>
      <c r="P32" s="4"/>
    </row>
    <row r="33" spans="1:16" x14ac:dyDescent="0.25">
      <c r="A33" s="84" t="s">
        <v>65</v>
      </c>
      <c r="B33" s="84"/>
      <c r="C33" s="85">
        <v>0</v>
      </c>
      <c r="D33" s="85">
        <v>1</v>
      </c>
      <c r="E33" s="85">
        <v>1</v>
      </c>
      <c r="F33" s="85">
        <v>1</v>
      </c>
      <c r="G33" s="85">
        <v>1</v>
      </c>
      <c r="H33" s="85">
        <v>1</v>
      </c>
      <c r="I33" s="85">
        <v>1</v>
      </c>
      <c r="J33" s="85">
        <v>1</v>
      </c>
      <c r="K33" s="85">
        <v>1</v>
      </c>
      <c r="L33" s="85">
        <v>1</v>
      </c>
      <c r="M33" s="85">
        <v>1</v>
      </c>
      <c r="N33" s="85">
        <v>1</v>
      </c>
      <c r="O33" s="85">
        <v>1</v>
      </c>
      <c r="P33" s="4"/>
    </row>
    <row r="34" spans="1:16" x14ac:dyDescent="0.25">
      <c r="A34" s="86"/>
      <c r="B34" s="79"/>
      <c r="C34" s="79"/>
      <c r="D34" s="79"/>
      <c r="E34" s="79"/>
      <c r="F34" s="79"/>
      <c r="G34" s="79"/>
      <c r="H34" s="79"/>
      <c r="I34" s="79"/>
      <c r="J34" s="79"/>
      <c r="K34" s="79"/>
      <c r="L34" s="79"/>
      <c r="M34" s="79"/>
      <c r="N34" s="79"/>
      <c r="O34" s="79"/>
      <c r="P34" s="4"/>
    </row>
    <row r="35" spans="1:16" x14ac:dyDescent="0.25">
      <c r="A35" s="163" t="s">
        <v>75</v>
      </c>
      <c r="B35" s="81"/>
      <c r="C35" s="79"/>
      <c r="D35" s="79"/>
      <c r="E35" s="79"/>
      <c r="F35" s="79"/>
      <c r="G35" s="79"/>
      <c r="H35" s="79"/>
      <c r="I35" s="79"/>
      <c r="J35" s="79"/>
      <c r="K35" s="79"/>
      <c r="L35" s="79"/>
      <c r="M35" s="79"/>
      <c r="N35" s="79"/>
      <c r="O35" s="79"/>
      <c r="P35" s="4"/>
    </row>
    <row r="36" spans="1:16" x14ac:dyDescent="0.25">
      <c r="A36" s="82" t="s">
        <v>69</v>
      </c>
      <c r="B36" s="82"/>
      <c r="C36" s="83">
        <f>C32</f>
        <v>42094</v>
      </c>
      <c r="D36" s="83">
        <f>C13</f>
        <v>42312</v>
      </c>
      <c r="E36" s="79"/>
      <c r="F36" s="79"/>
      <c r="G36" s="79"/>
      <c r="H36" s="79"/>
      <c r="I36" s="79"/>
      <c r="J36" s="79"/>
      <c r="K36" s="79"/>
      <c r="L36" s="79"/>
      <c r="M36" s="79"/>
      <c r="N36" s="79"/>
      <c r="O36" s="79"/>
      <c r="P36" s="4"/>
    </row>
    <row r="37" spans="1:16" x14ac:dyDescent="0.25">
      <c r="A37" s="84" t="s">
        <v>65</v>
      </c>
      <c r="B37" s="84"/>
      <c r="C37" s="85">
        <v>0</v>
      </c>
      <c r="D37" s="85">
        <v>12</v>
      </c>
      <c r="E37" s="79"/>
      <c r="F37" s="79"/>
      <c r="G37" s="79"/>
      <c r="H37" s="79"/>
      <c r="I37" s="79"/>
      <c r="J37" s="79"/>
      <c r="K37" s="79"/>
      <c r="L37" s="79"/>
      <c r="M37" s="79"/>
      <c r="N37" s="79"/>
      <c r="O37" s="79"/>
      <c r="P37" s="4"/>
    </row>
    <row r="38" spans="1:16" x14ac:dyDescent="0.25">
      <c r="A38" s="79"/>
      <c r="B38" s="79"/>
      <c r="C38" s="79"/>
      <c r="D38" s="79"/>
      <c r="E38" s="79"/>
      <c r="F38" s="79"/>
      <c r="G38" s="79"/>
      <c r="H38" s="79"/>
      <c r="I38" s="79"/>
      <c r="J38" s="79"/>
      <c r="K38" s="79"/>
      <c r="L38" s="79"/>
      <c r="M38" s="79"/>
      <c r="N38" s="79"/>
      <c r="O38" s="79"/>
      <c r="P38" s="4"/>
    </row>
    <row r="39" spans="1:16" x14ac:dyDescent="0.25">
      <c r="A39" s="82" t="s">
        <v>238</v>
      </c>
      <c r="B39" s="82"/>
      <c r="C39" s="87" t="s">
        <v>232</v>
      </c>
      <c r="D39" s="79"/>
      <c r="E39" s="79"/>
      <c r="F39" s="79"/>
      <c r="G39" s="79"/>
      <c r="H39" s="79"/>
      <c r="I39" s="79"/>
      <c r="J39" s="79"/>
      <c r="K39" s="79"/>
      <c r="L39" s="79"/>
      <c r="M39" s="79"/>
      <c r="N39" s="79"/>
      <c r="O39" s="79"/>
      <c r="P39" s="4"/>
    </row>
    <row r="40" spans="1:16" x14ac:dyDescent="0.25">
      <c r="A40" s="84" t="str">
        <f>"PV as at "&amp;TEXT(C5,"dd mmm yy")&amp;" of the series of unit amounts"</f>
        <v>PV as at 31 Mar 16 of the series of unit amounts</v>
      </c>
      <c r="B40" s="84"/>
      <c r="C40" s="88">
        <f>XNPV(WACC,C33:O33,C32:O32)</f>
        <v>11.500155751681399</v>
      </c>
      <c r="D40" s="79"/>
      <c r="E40" s="79"/>
      <c r="F40" s="79"/>
      <c r="G40" s="79"/>
      <c r="H40" s="79"/>
      <c r="I40" s="79"/>
      <c r="J40" s="79"/>
      <c r="K40" s="79"/>
      <c r="L40" s="79"/>
      <c r="M40" s="79"/>
      <c r="N40" s="79"/>
      <c r="O40" s="79"/>
      <c r="P40" s="4"/>
    </row>
    <row r="41" spans="1:16" x14ac:dyDescent="0.25">
      <c r="A41" s="84" t="s">
        <v>68</v>
      </c>
      <c r="B41" s="84"/>
      <c r="C41" s="88">
        <f>XNPV(WACC,C37:D37,C36:D36)</f>
        <v>11.4984544758001</v>
      </c>
      <c r="D41" s="79"/>
      <c r="E41" s="79"/>
      <c r="F41" s="79"/>
      <c r="G41" s="79"/>
      <c r="H41" s="79"/>
      <c r="I41" s="79"/>
      <c r="J41" s="79"/>
      <c r="K41" s="79"/>
      <c r="L41" s="79"/>
      <c r="M41" s="79"/>
      <c r="N41" s="79"/>
      <c r="O41" s="79"/>
      <c r="P41" s="4"/>
    </row>
    <row r="42" spans="1:16" x14ac:dyDescent="0.25">
      <c r="A42" s="84" t="str">
        <f>"Difference in PV for a date of " &amp; TEXT(D36,"d mmm")</f>
        <v>Difference in PV for a date of 4 Nov</v>
      </c>
      <c r="B42" s="84"/>
      <c r="C42" s="88">
        <f>C40-C41</f>
        <v>1.7012758812988693E-3</v>
      </c>
      <c r="D42" s="79"/>
      <c r="E42" s="79"/>
      <c r="F42" s="79"/>
      <c r="G42" s="79"/>
      <c r="H42" s="79"/>
      <c r="I42" s="79"/>
      <c r="J42" s="79"/>
      <c r="K42" s="79"/>
      <c r="L42" s="79"/>
      <c r="M42" s="79"/>
      <c r="N42" s="79"/>
      <c r="O42" s="79"/>
      <c r="P42" s="4"/>
    </row>
    <row r="43" spans="1:16" x14ac:dyDescent="0.25">
      <c r="A43" s="84" t="s">
        <v>332</v>
      </c>
      <c r="B43" s="84"/>
      <c r="C43" s="89">
        <f>C42/C40</f>
        <v>1.4793502957993691E-4</v>
      </c>
      <c r="D43" s="79"/>
      <c r="E43" s="79"/>
      <c r="F43" s="79"/>
      <c r="G43" s="79"/>
      <c r="H43" s="79"/>
      <c r="I43" s="79"/>
      <c r="J43" s="79"/>
      <c r="K43" s="79"/>
      <c r="L43" s="79"/>
      <c r="M43" s="79"/>
      <c r="N43" s="79"/>
      <c r="O43" s="79"/>
      <c r="P43" s="4"/>
    </row>
    <row r="44" spans="1:16" x14ac:dyDescent="0.25">
      <c r="A44" s="4"/>
      <c r="B44" s="4"/>
      <c r="C44" s="4"/>
      <c r="D44" s="4"/>
      <c r="E44" s="4"/>
      <c r="F44" s="4"/>
      <c r="G44" s="4"/>
      <c r="H44" s="4"/>
      <c r="I44" s="4"/>
      <c r="J44" s="4"/>
      <c r="K44" s="4"/>
      <c r="L44" s="4"/>
      <c r="M44" s="4"/>
      <c r="N44" s="4"/>
      <c r="O44" s="4"/>
      <c r="P44" s="4"/>
    </row>
    <row r="45" spans="1:16" x14ac:dyDescent="0.25">
      <c r="A45" s="4"/>
      <c r="B45" s="4"/>
      <c r="C45" s="4"/>
      <c r="D45" s="4"/>
      <c r="E45" s="4"/>
      <c r="F45" s="4"/>
      <c r="G45" s="4"/>
      <c r="H45" s="4"/>
      <c r="I45" s="4"/>
      <c r="J45" s="4"/>
      <c r="K45" s="4"/>
      <c r="L45" s="4"/>
      <c r="M45" s="4"/>
      <c r="N45" s="4"/>
      <c r="O45" s="4"/>
      <c r="P45" s="4"/>
    </row>
    <row r="46" spans="1:16" x14ac:dyDescent="0.25">
      <c r="A46" s="4"/>
      <c r="B46" s="4"/>
      <c r="C46" s="4"/>
      <c r="D46" s="4"/>
      <c r="E46" s="4"/>
      <c r="F46" s="4"/>
      <c r="G46" s="4"/>
      <c r="H46" s="4"/>
      <c r="I46" s="4"/>
      <c r="J46" s="4"/>
      <c r="K46" s="4"/>
      <c r="L46" s="4"/>
      <c r="M46" s="4"/>
      <c r="N46" s="4"/>
      <c r="O46" s="4"/>
      <c r="P46" s="4"/>
    </row>
    <row r="47" spans="1:16" x14ac:dyDescent="0.25">
      <c r="A47" s="4"/>
      <c r="B47" s="4"/>
      <c r="C47" s="4"/>
      <c r="D47" s="4"/>
      <c r="E47" s="4"/>
      <c r="F47" s="4"/>
      <c r="G47" s="4"/>
      <c r="H47" s="4"/>
      <c r="I47" s="4"/>
      <c r="J47" s="4"/>
      <c r="K47" s="4"/>
      <c r="L47" s="4"/>
      <c r="M47" s="4"/>
      <c r="N47" s="4"/>
      <c r="O47" s="4"/>
      <c r="P47" s="4"/>
    </row>
    <row r="48" spans="1:16" x14ac:dyDescent="0.25">
      <c r="A48" s="4"/>
      <c r="B48" s="4"/>
      <c r="C48" s="4"/>
      <c r="D48" s="4"/>
      <c r="E48" s="4"/>
      <c r="F48" s="4"/>
      <c r="G48" s="4"/>
      <c r="H48" s="4"/>
      <c r="I48" s="4"/>
      <c r="J48" s="4"/>
      <c r="K48" s="4"/>
      <c r="L48" s="4"/>
      <c r="M48" s="4"/>
      <c r="N48" s="4"/>
      <c r="O48" s="4"/>
      <c r="P48" s="4"/>
    </row>
    <row r="49" spans="1:16" x14ac:dyDescent="0.25">
      <c r="A49" s="4"/>
      <c r="B49" s="4"/>
      <c r="C49" s="4"/>
      <c r="D49" s="4"/>
      <c r="E49" s="4"/>
      <c r="F49" s="4"/>
      <c r="G49" s="4"/>
      <c r="H49" s="4"/>
      <c r="I49" s="4"/>
      <c r="J49" s="4"/>
      <c r="K49" s="4"/>
      <c r="L49" s="4"/>
      <c r="M49" s="4"/>
      <c r="N49" s="4"/>
      <c r="O49" s="4"/>
      <c r="P49" s="4"/>
    </row>
    <row r="50" spans="1:16" x14ac:dyDescent="0.25">
      <c r="A50" s="4"/>
      <c r="B50" s="4"/>
      <c r="C50" s="4"/>
      <c r="D50" s="4"/>
      <c r="E50" s="4"/>
      <c r="F50" s="4"/>
      <c r="G50" s="4"/>
      <c r="H50" s="4"/>
      <c r="I50" s="4"/>
      <c r="J50" s="4"/>
      <c r="K50" s="4"/>
      <c r="L50" s="4"/>
      <c r="M50" s="4"/>
      <c r="N50" s="4"/>
      <c r="O50" s="4"/>
      <c r="P50" s="4"/>
    </row>
    <row r="51" spans="1:16" x14ac:dyDescent="0.25">
      <c r="A51" s="4"/>
      <c r="B51" s="4"/>
      <c r="C51" s="4"/>
      <c r="D51" s="4"/>
      <c r="E51" s="4"/>
      <c r="F51" s="4"/>
      <c r="G51" s="4"/>
      <c r="H51" s="4"/>
      <c r="I51" s="4"/>
      <c r="J51" s="4"/>
      <c r="K51" s="4"/>
      <c r="L51" s="4"/>
      <c r="M51" s="4"/>
      <c r="N51" s="4"/>
      <c r="O51" s="4"/>
      <c r="P51" s="4"/>
    </row>
    <row r="52" spans="1:16" x14ac:dyDescent="0.25">
      <c r="A52" s="4"/>
      <c r="B52" s="4"/>
      <c r="C52" s="4"/>
      <c r="D52" s="4"/>
      <c r="E52" s="4"/>
      <c r="F52" s="4"/>
      <c r="G52" s="4"/>
      <c r="H52" s="4"/>
      <c r="I52" s="4"/>
      <c r="J52" s="4"/>
      <c r="K52" s="4"/>
      <c r="L52" s="4"/>
      <c r="M52" s="4"/>
      <c r="N52" s="4"/>
      <c r="O52" s="4"/>
      <c r="P52" s="4"/>
    </row>
    <row r="53" spans="1:16" x14ac:dyDescent="0.25">
      <c r="A53" s="4"/>
      <c r="B53" s="4"/>
      <c r="C53" s="4"/>
      <c r="D53" s="4"/>
      <c r="E53" s="4"/>
      <c r="F53" s="4"/>
      <c r="G53" s="4"/>
      <c r="H53" s="4"/>
      <c r="I53" s="4"/>
      <c r="J53" s="4"/>
      <c r="K53" s="4"/>
      <c r="L53" s="4"/>
      <c r="M53" s="4"/>
      <c r="N53" s="4"/>
      <c r="O53" s="4"/>
      <c r="P53" s="4"/>
    </row>
    <row r="54" spans="1:16" x14ac:dyDescent="0.25">
      <c r="A54" s="4"/>
      <c r="B54" s="4"/>
      <c r="C54" s="4"/>
      <c r="D54" s="4"/>
      <c r="E54" s="4"/>
      <c r="F54" s="4"/>
      <c r="G54" s="4"/>
      <c r="H54" s="4"/>
      <c r="I54" s="4"/>
      <c r="J54" s="4"/>
      <c r="K54" s="4"/>
      <c r="L54" s="4"/>
      <c r="M54" s="4"/>
      <c r="N54" s="4"/>
      <c r="O54" s="4"/>
      <c r="P54" s="4"/>
    </row>
    <row r="55" spans="1:16" x14ac:dyDescent="0.25">
      <c r="A55" s="4"/>
      <c r="B55" s="4"/>
      <c r="C55" s="4"/>
      <c r="D55" s="4"/>
      <c r="E55" s="4"/>
      <c r="F55" s="4"/>
      <c r="G55" s="4"/>
      <c r="H55" s="4"/>
      <c r="I55" s="4"/>
      <c r="J55" s="4"/>
      <c r="K55" s="4"/>
      <c r="L55" s="4"/>
      <c r="M55" s="4"/>
      <c r="N55" s="4"/>
      <c r="O55" s="4"/>
      <c r="P55" s="4"/>
    </row>
    <row r="56" spans="1:16" x14ac:dyDescent="0.25">
      <c r="A56" s="4"/>
      <c r="B56" s="4"/>
      <c r="C56" s="4"/>
      <c r="D56" s="4"/>
      <c r="E56" s="4"/>
      <c r="F56" s="4"/>
      <c r="G56" s="4"/>
      <c r="H56" s="4"/>
      <c r="I56" s="4"/>
      <c r="J56" s="4"/>
      <c r="K56" s="4"/>
      <c r="L56" s="4"/>
      <c r="M56" s="4"/>
      <c r="N56" s="4"/>
      <c r="O56" s="4"/>
      <c r="P56" s="4"/>
    </row>
    <row r="57" spans="1:16" x14ac:dyDescent="0.25">
      <c r="A57" s="4"/>
      <c r="B57" s="4"/>
      <c r="C57" s="4"/>
      <c r="D57" s="4"/>
      <c r="E57" s="4"/>
      <c r="F57" s="4"/>
      <c r="G57" s="4"/>
      <c r="H57" s="4"/>
      <c r="I57" s="4"/>
      <c r="J57" s="4"/>
      <c r="K57" s="4"/>
      <c r="L57" s="4"/>
      <c r="M57" s="4"/>
      <c r="N57" s="4"/>
      <c r="O57" s="4"/>
      <c r="P57" s="4"/>
    </row>
    <row r="58" spans="1:16" x14ac:dyDescent="0.25">
      <c r="A58" s="4"/>
      <c r="B58" s="4"/>
      <c r="C58" s="4"/>
      <c r="D58" s="4"/>
      <c r="E58" s="4"/>
      <c r="F58" s="4"/>
      <c r="G58" s="4"/>
      <c r="H58" s="4"/>
      <c r="I58" s="4"/>
      <c r="J58" s="4"/>
      <c r="K58" s="4"/>
      <c r="L58" s="4"/>
      <c r="M58" s="4"/>
      <c r="N58" s="4"/>
      <c r="O58" s="4"/>
      <c r="P58" s="4"/>
    </row>
    <row r="59" spans="1:16" x14ac:dyDescent="0.25">
      <c r="A59" s="4"/>
      <c r="B59" s="4"/>
      <c r="C59" s="4"/>
      <c r="D59" s="4"/>
      <c r="E59" s="4"/>
      <c r="F59" s="4"/>
      <c r="G59" s="4"/>
      <c r="H59" s="4"/>
      <c r="I59" s="4"/>
      <c r="J59" s="4"/>
      <c r="K59" s="4"/>
      <c r="L59" s="4"/>
      <c r="M59" s="4"/>
      <c r="N59" s="4"/>
      <c r="O59" s="4"/>
      <c r="P59" s="4"/>
    </row>
    <row r="60" spans="1:16" x14ac:dyDescent="0.25">
      <c r="A60" s="4"/>
      <c r="B60" s="4"/>
      <c r="C60" s="4"/>
      <c r="D60" s="4"/>
      <c r="E60" s="4"/>
      <c r="F60" s="4"/>
      <c r="G60" s="4"/>
      <c r="H60" s="4"/>
      <c r="I60" s="4"/>
      <c r="J60" s="4"/>
      <c r="K60" s="4"/>
      <c r="L60" s="4"/>
      <c r="M60" s="4"/>
      <c r="N60" s="4"/>
      <c r="O60" s="4"/>
      <c r="P60" s="4"/>
    </row>
    <row r="61" spans="1:16" x14ac:dyDescent="0.25">
      <c r="A61" s="4"/>
      <c r="B61" s="4"/>
      <c r="C61" s="4"/>
      <c r="D61" s="4"/>
      <c r="E61" s="4"/>
      <c r="F61" s="4"/>
      <c r="G61" s="4"/>
      <c r="H61" s="4"/>
      <c r="I61" s="4"/>
      <c r="J61" s="4"/>
      <c r="K61" s="4"/>
      <c r="L61" s="4"/>
      <c r="M61" s="4"/>
      <c r="N61" s="4"/>
      <c r="O61" s="4"/>
      <c r="P61" s="4"/>
    </row>
    <row r="62" spans="1:16" x14ac:dyDescent="0.25">
      <c r="A62" s="4"/>
      <c r="B62" s="4"/>
      <c r="C62" s="4"/>
      <c r="D62" s="4"/>
      <c r="E62" s="4"/>
      <c r="F62" s="4"/>
      <c r="G62" s="4"/>
      <c r="H62" s="4"/>
      <c r="I62" s="4"/>
      <c r="J62" s="4"/>
      <c r="K62" s="4"/>
      <c r="L62" s="4"/>
      <c r="M62" s="4"/>
      <c r="N62" s="4"/>
      <c r="O62" s="4"/>
      <c r="P62" s="4"/>
    </row>
    <row r="63" spans="1:16" x14ac:dyDescent="0.25">
      <c r="A63" s="4"/>
      <c r="B63" s="4"/>
      <c r="C63" s="4"/>
      <c r="D63" s="4"/>
      <c r="E63" s="4"/>
      <c r="F63" s="4"/>
      <c r="G63" s="4"/>
      <c r="H63" s="4"/>
      <c r="I63" s="4"/>
      <c r="J63" s="4"/>
      <c r="K63" s="4"/>
      <c r="L63" s="4"/>
      <c r="M63" s="4"/>
      <c r="N63" s="4"/>
      <c r="O63" s="4"/>
      <c r="P63" s="4"/>
    </row>
    <row r="64" spans="1:16" x14ac:dyDescent="0.25">
      <c r="A64" s="4"/>
      <c r="B64" s="4"/>
      <c r="C64" s="4"/>
      <c r="D64" s="4"/>
      <c r="E64" s="4"/>
      <c r="F64" s="4"/>
      <c r="G64" s="4"/>
      <c r="H64" s="4"/>
      <c r="I64" s="4"/>
      <c r="J64" s="4"/>
      <c r="K64" s="4"/>
      <c r="L64" s="4"/>
      <c r="M64" s="4"/>
      <c r="N64" s="4"/>
      <c r="O64" s="4"/>
      <c r="P64" s="4"/>
    </row>
    <row r="65" spans="1:16" x14ac:dyDescent="0.25">
      <c r="A65" s="4"/>
      <c r="B65" s="4"/>
      <c r="C65" s="4"/>
      <c r="D65" s="4"/>
      <c r="E65" s="4"/>
      <c r="F65" s="4"/>
      <c r="G65" s="4"/>
      <c r="H65" s="4"/>
      <c r="I65" s="4"/>
      <c r="J65" s="4"/>
      <c r="K65" s="4"/>
      <c r="L65" s="4"/>
      <c r="M65" s="4"/>
      <c r="N65" s="4"/>
      <c r="O65" s="4"/>
      <c r="P65" s="4"/>
    </row>
    <row r="66" spans="1:16" x14ac:dyDescent="0.25">
      <c r="A66" s="4"/>
      <c r="B66" s="4"/>
      <c r="C66" s="4"/>
      <c r="D66" s="4"/>
      <c r="E66" s="4"/>
      <c r="F66" s="4"/>
      <c r="G66" s="4"/>
      <c r="H66" s="4"/>
      <c r="I66" s="4"/>
      <c r="J66" s="4"/>
      <c r="K66" s="4"/>
      <c r="L66" s="4"/>
      <c r="M66" s="4"/>
      <c r="N66" s="4"/>
      <c r="O66" s="4"/>
      <c r="P66" s="4"/>
    </row>
    <row r="67" spans="1:16" x14ac:dyDescent="0.25">
      <c r="A67" s="4"/>
      <c r="B67" s="4"/>
      <c r="C67" s="4"/>
      <c r="D67" s="4"/>
      <c r="E67" s="4"/>
      <c r="F67" s="4"/>
      <c r="G67" s="4"/>
      <c r="H67" s="4"/>
      <c r="I67" s="4"/>
      <c r="J67" s="4"/>
      <c r="K67" s="4"/>
      <c r="L67" s="4"/>
      <c r="M67" s="4"/>
      <c r="N67" s="4"/>
      <c r="O67" s="4"/>
      <c r="P67" s="4"/>
    </row>
    <row r="68" spans="1:16" x14ac:dyDescent="0.25">
      <c r="A68" s="4"/>
      <c r="B68" s="4"/>
      <c r="C68" s="4"/>
      <c r="D68" s="4"/>
      <c r="E68" s="4"/>
      <c r="F68" s="4"/>
      <c r="G68" s="4"/>
      <c r="H68" s="4"/>
      <c r="I68" s="4"/>
      <c r="J68" s="4"/>
      <c r="K68" s="4"/>
      <c r="L68" s="4"/>
      <c r="M68" s="4"/>
      <c r="N68" s="4"/>
      <c r="O68" s="4"/>
      <c r="P68" s="4"/>
    </row>
    <row r="69" spans="1:16" x14ac:dyDescent="0.25">
      <c r="A69" s="4"/>
      <c r="B69" s="4"/>
      <c r="C69" s="4"/>
      <c r="D69" s="4"/>
      <c r="E69" s="4"/>
      <c r="F69" s="4"/>
      <c r="G69" s="4"/>
      <c r="H69" s="4"/>
      <c r="I69" s="4"/>
      <c r="J69" s="4"/>
      <c r="K69" s="4"/>
      <c r="L69" s="4"/>
      <c r="M69" s="4"/>
      <c r="N69" s="4"/>
      <c r="O69" s="4"/>
      <c r="P69" s="4"/>
    </row>
    <row r="70" spans="1:16" x14ac:dyDescent="0.25">
      <c r="A70" s="4"/>
      <c r="B70" s="4"/>
      <c r="C70" s="4"/>
      <c r="D70" s="4"/>
      <c r="E70" s="4"/>
      <c r="F70" s="4"/>
      <c r="G70" s="4"/>
      <c r="H70" s="4"/>
      <c r="I70" s="4"/>
      <c r="J70" s="4"/>
      <c r="K70" s="4"/>
      <c r="L70" s="4"/>
    </row>
    <row r="71" spans="1:16" x14ac:dyDescent="0.25">
      <c r="A71" s="4"/>
      <c r="B71" s="4"/>
      <c r="C71" s="4"/>
      <c r="D71" s="4"/>
      <c r="E71" s="4"/>
      <c r="F71" s="4"/>
      <c r="G71" s="4"/>
      <c r="H71" s="4"/>
      <c r="I71" s="4"/>
      <c r="J71" s="4"/>
      <c r="K71" s="4"/>
      <c r="L71" s="4"/>
    </row>
    <row r="72" spans="1:16" x14ac:dyDescent="0.25">
      <c r="A72" s="4"/>
      <c r="B72" s="4"/>
      <c r="C72" s="4"/>
      <c r="D72" s="4"/>
      <c r="E72" s="4"/>
      <c r="F72" s="4"/>
      <c r="G72" s="4"/>
      <c r="H72" s="4"/>
      <c r="I72" s="4"/>
      <c r="J72" s="4"/>
      <c r="K72" s="4"/>
      <c r="L72" s="4"/>
    </row>
    <row r="73" spans="1:16" x14ac:dyDescent="0.25">
      <c r="A73" s="4"/>
      <c r="B73" s="4"/>
      <c r="C73" s="4"/>
      <c r="D73" s="4"/>
      <c r="E73" s="4"/>
      <c r="F73" s="4"/>
      <c r="G73" s="4"/>
      <c r="H73" s="4"/>
      <c r="I73" s="4"/>
      <c r="J73" s="4"/>
      <c r="K73" s="4"/>
      <c r="L73" s="4"/>
    </row>
    <row r="74" spans="1:16" x14ac:dyDescent="0.25">
      <c r="A74" s="4"/>
      <c r="B74" s="4"/>
      <c r="C74" s="4"/>
      <c r="D74" s="4"/>
      <c r="E74" s="4"/>
      <c r="F74" s="4"/>
      <c r="G74" s="4"/>
      <c r="H74" s="4"/>
      <c r="I74" s="4"/>
      <c r="J74" s="4"/>
      <c r="K74" s="4"/>
      <c r="L74" s="4"/>
    </row>
    <row r="75" spans="1:16" x14ac:dyDescent="0.25">
      <c r="A75" s="4"/>
      <c r="B75" s="4"/>
      <c r="C75" s="4"/>
      <c r="D75" s="4"/>
      <c r="E75" s="4"/>
      <c r="F75" s="4"/>
      <c r="G75" s="4"/>
      <c r="H75" s="4"/>
      <c r="I75" s="4"/>
      <c r="J75" s="4"/>
      <c r="K75" s="4"/>
      <c r="L75" s="4"/>
    </row>
    <row r="76" spans="1:16" x14ac:dyDescent="0.25">
      <c r="A76" s="4"/>
      <c r="B76" s="4"/>
      <c r="C76" s="4"/>
      <c r="D76" s="4"/>
      <c r="E76" s="4"/>
      <c r="F76" s="4"/>
      <c r="G76" s="4"/>
      <c r="H76" s="4"/>
      <c r="I76" s="4"/>
      <c r="J76" s="4"/>
      <c r="K76" s="4"/>
      <c r="L76" s="4"/>
    </row>
    <row r="77" spans="1:16" x14ac:dyDescent="0.25">
      <c r="A77" s="4"/>
      <c r="B77" s="4"/>
      <c r="C77" s="4"/>
      <c r="D77" s="4"/>
      <c r="E77" s="4"/>
      <c r="F77" s="4"/>
      <c r="G77" s="4"/>
      <c r="H77" s="4"/>
      <c r="I77" s="4"/>
      <c r="J77" s="4"/>
      <c r="K77" s="4"/>
      <c r="L77" s="4"/>
    </row>
    <row r="78" spans="1:16" x14ac:dyDescent="0.25">
      <c r="A78" s="4"/>
      <c r="B78" s="4"/>
      <c r="C78" s="4"/>
      <c r="D78" s="4"/>
      <c r="E78" s="4"/>
      <c r="F78" s="4"/>
      <c r="G78" s="4"/>
      <c r="H78" s="4"/>
      <c r="I78" s="4"/>
      <c r="J78" s="4"/>
      <c r="K78" s="4"/>
      <c r="L78" s="4"/>
    </row>
    <row r="79" spans="1:16" x14ac:dyDescent="0.25">
      <c r="A79" s="4"/>
      <c r="B79" s="4"/>
      <c r="C79" s="4"/>
      <c r="D79" s="4"/>
      <c r="E79" s="4"/>
      <c r="F79" s="4"/>
      <c r="G79" s="4"/>
      <c r="H79" s="4"/>
      <c r="I79" s="4"/>
      <c r="J79" s="4"/>
      <c r="K79" s="4"/>
      <c r="L79" s="4"/>
    </row>
    <row r="80" spans="1:16" x14ac:dyDescent="0.25">
      <c r="A80" s="4"/>
      <c r="B80" s="4"/>
      <c r="C80" s="4"/>
      <c r="D80" s="4"/>
      <c r="E80" s="4"/>
      <c r="F80" s="4"/>
      <c r="G80" s="4"/>
      <c r="H80" s="4"/>
      <c r="I80" s="4"/>
      <c r="J80" s="4"/>
      <c r="K80" s="4"/>
      <c r="L80" s="4"/>
    </row>
    <row r="81" spans="1:12" x14ac:dyDescent="0.25">
      <c r="A81" s="4"/>
      <c r="B81" s="4"/>
      <c r="C81" s="4"/>
      <c r="D81" s="4"/>
      <c r="E81" s="4"/>
      <c r="F81" s="4"/>
      <c r="G81" s="4"/>
      <c r="H81" s="4"/>
      <c r="I81" s="4"/>
      <c r="J81" s="4"/>
      <c r="K81" s="4"/>
      <c r="L81" s="4"/>
    </row>
    <row r="82" spans="1:12" x14ac:dyDescent="0.25">
      <c r="A82" s="4"/>
      <c r="B82" s="4"/>
      <c r="C82" s="4"/>
      <c r="D82" s="4"/>
      <c r="E82" s="4"/>
      <c r="F82" s="4"/>
      <c r="G82" s="4"/>
      <c r="H82" s="4"/>
      <c r="I82" s="4"/>
      <c r="J82" s="4"/>
      <c r="K82" s="4"/>
      <c r="L82" s="4"/>
    </row>
    <row r="83" spans="1:12" x14ac:dyDescent="0.25">
      <c r="A83" s="4"/>
      <c r="B83" s="4"/>
      <c r="C83" s="4"/>
      <c r="D83" s="4"/>
      <c r="E83" s="4"/>
      <c r="F83" s="4"/>
      <c r="G83" s="4"/>
      <c r="H83" s="4"/>
      <c r="I83" s="4"/>
      <c r="J83" s="4"/>
      <c r="K83" s="4"/>
      <c r="L83" s="4"/>
    </row>
    <row r="84" spans="1:12" x14ac:dyDescent="0.25">
      <c r="A84" s="4"/>
      <c r="B84" s="4"/>
      <c r="C84" s="4"/>
      <c r="D84" s="4"/>
      <c r="E84" s="4"/>
      <c r="F84" s="4"/>
      <c r="G84" s="4"/>
      <c r="H84" s="4"/>
      <c r="I84" s="4"/>
      <c r="J84" s="4"/>
      <c r="K84" s="4"/>
      <c r="L84" s="4"/>
    </row>
    <row r="85" spans="1:12" x14ac:dyDescent="0.25">
      <c r="A85" s="4"/>
      <c r="B85" s="4"/>
      <c r="C85" s="4"/>
      <c r="D85" s="4"/>
      <c r="E85" s="4"/>
      <c r="F85" s="4"/>
      <c r="G85" s="4"/>
      <c r="H85" s="4"/>
      <c r="I85" s="4"/>
      <c r="J85" s="4"/>
      <c r="K85" s="4"/>
      <c r="L85" s="4"/>
    </row>
    <row r="86" spans="1:12" x14ac:dyDescent="0.25">
      <c r="A86" s="4"/>
      <c r="B86" s="4"/>
      <c r="C86" s="4"/>
      <c r="D86" s="4"/>
      <c r="E86" s="4"/>
      <c r="F86" s="4"/>
      <c r="G86" s="4"/>
      <c r="H86" s="4"/>
      <c r="I86" s="4"/>
      <c r="J86" s="4"/>
      <c r="K86" s="4"/>
      <c r="L86" s="4"/>
    </row>
    <row r="87" spans="1:12" x14ac:dyDescent="0.25">
      <c r="A87" s="4"/>
      <c r="B87" s="4"/>
      <c r="C87" s="4"/>
      <c r="D87" s="4"/>
      <c r="E87" s="4"/>
      <c r="F87" s="4"/>
      <c r="G87" s="4"/>
      <c r="H87" s="4"/>
      <c r="I87" s="4"/>
      <c r="J87" s="4"/>
      <c r="K87" s="4"/>
      <c r="L87" s="4"/>
    </row>
    <row r="88" spans="1:12" x14ac:dyDescent="0.25">
      <c r="A88" s="4"/>
      <c r="B88" s="4"/>
      <c r="C88" s="4"/>
      <c r="D88" s="4"/>
      <c r="E88" s="4"/>
      <c r="F88" s="4"/>
      <c r="G88" s="4"/>
      <c r="H88" s="4"/>
      <c r="I88" s="4"/>
      <c r="J88" s="4"/>
      <c r="K88" s="4"/>
      <c r="L88" s="4"/>
    </row>
    <row r="89" spans="1:12" x14ac:dyDescent="0.25">
      <c r="A89" s="4"/>
      <c r="B89" s="4"/>
      <c r="C89" s="4"/>
      <c r="D89" s="4"/>
      <c r="E89" s="4"/>
      <c r="F89" s="4"/>
      <c r="G89" s="4"/>
      <c r="H89" s="4"/>
      <c r="I89" s="4"/>
      <c r="J89" s="4"/>
      <c r="K89" s="4"/>
      <c r="L89" s="4"/>
    </row>
    <row r="90" spans="1:12" x14ac:dyDescent="0.25">
      <c r="A90" s="4"/>
      <c r="B90" s="4"/>
      <c r="C90" s="4"/>
      <c r="D90" s="4"/>
      <c r="E90" s="4"/>
      <c r="F90" s="4"/>
      <c r="G90" s="4"/>
      <c r="H90" s="4"/>
      <c r="I90" s="4"/>
      <c r="J90" s="4"/>
      <c r="K90" s="4"/>
      <c r="L90" s="4"/>
    </row>
    <row r="91" spans="1:12" x14ac:dyDescent="0.25">
      <c r="A91" s="4"/>
      <c r="B91" s="4"/>
      <c r="C91" s="4"/>
      <c r="D91" s="4"/>
      <c r="E91" s="4"/>
      <c r="F91" s="4"/>
      <c r="G91" s="4"/>
      <c r="H91" s="4"/>
      <c r="I91" s="4"/>
      <c r="J91" s="4"/>
      <c r="K91" s="4"/>
      <c r="L91" s="4"/>
    </row>
    <row r="92" spans="1:12" x14ac:dyDescent="0.25">
      <c r="A92" s="4"/>
      <c r="B92" s="4"/>
      <c r="C92" s="4"/>
      <c r="D92" s="4"/>
      <c r="E92" s="4"/>
      <c r="F92" s="4"/>
      <c r="G92" s="4"/>
      <c r="H92" s="4"/>
      <c r="I92" s="4"/>
      <c r="J92" s="4"/>
      <c r="K92" s="4"/>
      <c r="L92" s="4"/>
    </row>
    <row r="93" spans="1:12" x14ac:dyDescent="0.25">
      <c r="A93" s="4"/>
      <c r="B93" s="4"/>
      <c r="C93" s="4"/>
      <c r="D93" s="4"/>
      <c r="E93" s="4"/>
      <c r="F93" s="4"/>
      <c r="G93" s="4"/>
      <c r="H93" s="4"/>
      <c r="I93" s="4"/>
      <c r="J93" s="4"/>
      <c r="K93" s="4"/>
      <c r="L93" s="4"/>
    </row>
    <row r="94" spans="1:12" x14ac:dyDescent="0.25">
      <c r="A94" s="4"/>
      <c r="B94" s="4"/>
      <c r="C94" s="4"/>
      <c r="D94" s="4"/>
      <c r="E94" s="4"/>
      <c r="F94" s="4"/>
      <c r="G94" s="4"/>
      <c r="H94" s="4"/>
      <c r="I94" s="4"/>
      <c r="J94" s="4"/>
      <c r="K94" s="4"/>
      <c r="L94" s="4"/>
    </row>
    <row r="95" spans="1:12" x14ac:dyDescent="0.25">
      <c r="A95" s="4"/>
      <c r="B95" s="4"/>
      <c r="C95" s="4"/>
      <c r="D95" s="4"/>
      <c r="E95" s="4"/>
      <c r="F95" s="4"/>
      <c r="G95" s="4"/>
      <c r="H95" s="4"/>
      <c r="I95" s="4"/>
      <c r="J95" s="4"/>
      <c r="K95" s="4"/>
      <c r="L95" s="4"/>
    </row>
    <row r="96" spans="1:12" x14ac:dyDescent="0.25">
      <c r="A96" s="4"/>
      <c r="B96" s="4"/>
      <c r="C96" s="4"/>
      <c r="D96" s="4"/>
      <c r="E96" s="4"/>
      <c r="F96" s="4"/>
      <c r="G96" s="4"/>
      <c r="H96" s="4"/>
      <c r="I96" s="4"/>
      <c r="J96" s="4"/>
      <c r="K96" s="4"/>
      <c r="L96" s="4"/>
    </row>
    <row r="97" spans="1:12" x14ac:dyDescent="0.25">
      <c r="A97" s="4"/>
      <c r="B97" s="4"/>
      <c r="C97" s="4"/>
      <c r="D97" s="4"/>
      <c r="E97" s="4"/>
      <c r="F97" s="4"/>
      <c r="G97" s="4"/>
      <c r="H97" s="4"/>
      <c r="I97" s="4"/>
      <c r="J97" s="4"/>
      <c r="K97" s="4"/>
      <c r="L97" s="4"/>
    </row>
    <row r="98" spans="1:12" x14ac:dyDescent="0.25">
      <c r="A98" s="4"/>
      <c r="B98" s="4"/>
      <c r="C98" s="4"/>
      <c r="D98" s="4"/>
      <c r="E98" s="4"/>
      <c r="F98" s="4"/>
      <c r="G98" s="4"/>
      <c r="H98" s="4"/>
      <c r="I98" s="4"/>
      <c r="J98" s="4"/>
      <c r="K98" s="4"/>
      <c r="L98" s="4"/>
    </row>
    <row r="99" spans="1:12" x14ac:dyDescent="0.25">
      <c r="A99" s="4"/>
      <c r="B99" s="4"/>
      <c r="C99" s="4"/>
      <c r="D99" s="4"/>
      <c r="E99" s="4"/>
      <c r="F99" s="4"/>
      <c r="G99" s="4"/>
      <c r="H99" s="4"/>
      <c r="I99" s="4"/>
      <c r="J99" s="4"/>
      <c r="K99" s="4"/>
      <c r="L99" s="4"/>
    </row>
    <row r="100" spans="1:12" x14ac:dyDescent="0.25">
      <c r="A100" s="4"/>
      <c r="B100" s="4"/>
      <c r="C100" s="4"/>
      <c r="D100" s="4"/>
      <c r="E100" s="4"/>
      <c r="F100" s="4"/>
      <c r="G100" s="4"/>
      <c r="H100" s="4"/>
      <c r="I100" s="4"/>
      <c r="J100" s="4"/>
      <c r="K100" s="4"/>
      <c r="L100" s="4"/>
    </row>
    <row r="101" spans="1:12" x14ac:dyDescent="0.25">
      <c r="A101" s="4"/>
      <c r="B101" s="4"/>
      <c r="C101" s="4"/>
      <c r="D101" s="4"/>
      <c r="E101" s="4"/>
      <c r="F101" s="4"/>
      <c r="G101" s="4"/>
      <c r="H101" s="4"/>
      <c r="I101" s="4"/>
      <c r="J101" s="4"/>
      <c r="K101" s="4"/>
      <c r="L101" s="4"/>
    </row>
    <row r="102" spans="1:12" x14ac:dyDescent="0.25">
      <c r="A102" s="4"/>
      <c r="B102" s="4"/>
      <c r="C102" s="4"/>
      <c r="D102" s="4"/>
      <c r="E102" s="4"/>
      <c r="F102" s="4"/>
      <c r="G102" s="4"/>
      <c r="H102" s="4"/>
      <c r="I102" s="4"/>
      <c r="J102" s="4"/>
      <c r="K102" s="4"/>
      <c r="L102" s="4"/>
    </row>
    <row r="103" spans="1:12" x14ac:dyDescent="0.25">
      <c r="A103" s="4"/>
      <c r="B103" s="4"/>
      <c r="C103" s="4"/>
      <c r="D103" s="4"/>
      <c r="E103" s="4"/>
      <c r="F103" s="4"/>
      <c r="G103" s="4"/>
      <c r="H103" s="4"/>
      <c r="I103" s="4"/>
      <c r="J103" s="4"/>
      <c r="K103" s="4"/>
      <c r="L103" s="4"/>
    </row>
    <row r="104" spans="1:12" x14ac:dyDescent="0.25">
      <c r="A104" s="4"/>
      <c r="B104" s="4"/>
      <c r="C104" s="4"/>
      <c r="D104" s="4"/>
      <c r="E104" s="4"/>
      <c r="F104" s="4"/>
      <c r="G104" s="4"/>
      <c r="H104" s="4"/>
      <c r="I104" s="4"/>
      <c r="J104" s="4"/>
      <c r="K104" s="4"/>
      <c r="L104" s="4"/>
    </row>
    <row r="105" spans="1:12" x14ac:dyDescent="0.25">
      <c r="A105" s="4"/>
      <c r="B105" s="4"/>
      <c r="C105" s="4"/>
      <c r="D105" s="4"/>
      <c r="E105" s="4"/>
      <c r="F105" s="4"/>
      <c r="G105" s="4"/>
      <c r="H105" s="4"/>
      <c r="I105" s="4"/>
      <c r="J105" s="4"/>
      <c r="K105" s="4"/>
      <c r="L105" s="4"/>
    </row>
    <row r="106" spans="1:12" x14ac:dyDescent="0.25">
      <c r="A106" s="4"/>
      <c r="B106" s="4"/>
      <c r="C106" s="4"/>
      <c r="D106" s="4"/>
      <c r="E106" s="4"/>
      <c r="F106" s="4"/>
      <c r="G106" s="4"/>
      <c r="H106" s="4"/>
      <c r="I106" s="4"/>
      <c r="J106" s="4"/>
      <c r="K106" s="4"/>
      <c r="L106" s="4"/>
    </row>
    <row r="107" spans="1:12" x14ac:dyDescent="0.25">
      <c r="A107" s="4"/>
      <c r="B107" s="4"/>
      <c r="C107" s="4"/>
      <c r="D107" s="4"/>
      <c r="E107" s="4"/>
      <c r="F107" s="4"/>
      <c r="G107" s="4"/>
      <c r="H107" s="4"/>
      <c r="I107" s="4"/>
      <c r="J107" s="4"/>
      <c r="K107" s="4"/>
      <c r="L107" s="4"/>
    </row>
    <row r="108" spans="1:12" x14ac:dyDescent="0.25">
      <c r="A108" s="4"/>
      <c r="B108" s="4"/>
      <c r="C108" s="4"/>
      <c r="D108" s="4"/>
      <c r="E108" s="4"/>
      <c r="F108" s="4"/>
      <c r="G108" s="4"/>
      <c r="H108" s="4"/>
      <c r="I108" s="4"/>
      <c r="J108" s="4"/>
      <c r="K108" s="4"/>
      <c r="L108" s="4"/>
    </row>
    <row r="109" spans="1:12" x14ac:dyDescent="0.25">
      <c r="A109" s="4"/>
      <c r="B109" s="4"/>
      <c r="C109" s="4"/>
      <c r="D109" s="4"/>
      <c r="E109" s="4"/>
      <c r="F109" s="4"/>
      <c r="G109" s="4"/>
      <c r="H109" s="4"/>
      <c r="I109" s="4"/>
      <c r="J109" s="4"/>
      <c r="K109" s="4"/>
      <c r="L109" s="4"/>
    </row>
    <row r="110" spans="1:12" x14ac:dyDescent="0.25">
      <c r="A110" s="4"/>
      <c r="B110" s="4"/>
      <c r="C110" s="4"/>
      <c r="D110" s="4"/>
      <c r="E110" s="4"/>
      <c r="F110" s="4"/>
      <c r="G110" s="4"/>
      <c r="H110" s="4"/>
      <c r="I110" s="4"/>
      <c r="J110" s="4"/>
      <c r="K110" s="4"/>
      <c r="L110" s="4"/>
    </row>
  </sheetData>
  <customSheetViews>
    <customSheetView guid="{2F530BD0-D284-4ADF-AC7F-C1C966DD4D52}" showPageBreaks="1" showGridLines="0" fitToPage="1" printArea="1" view="pageBreakPreview">
      <selection activeCell="D33" sqref="D33:O33"/>
      <rowBreaks count="1" manualBreakCount="1">
        <brk id="27" max="15" man="1"/>
      </rowBreaks>
      <pageMargins left="0.25" right="0.25" top="0.75" bottom="0.75" header="0.3" footer="0.3"/>
      <pageSetup paperSize="9" scale="73" fitToHeight="0" orientation="landscape" r:id="rId1"/>
      <headerFooter>
        <oddHeader>&amp;R&amp;D &amp;T</oddHeader>
        <oddFooter>&amp;L&amp;F&amp;C&amp;A&amp;R&amp;P</oddFooter>
      </headerFooter>
    </customSheetView>
  </customSheetViews>
  <pageMargins left="0.25" right="0.25" top="0.75" bottom="0.75" header="0.3" footer="0.3"/>
  <pageSetup paperSize="9" scale="73" fitToHeight="0" orientation="landscape" r:id="rId2"/>
  <headerFooter>
    <oddHeader>&amp;R&amp;D &amp;T</oddHeader>
    <oddFooter>&amp;L&amp;F&amp;C&amp;A&amp;R&amp;P</oddFooter>
  </headerFooter>
  <rowBreaks count="1" manualBreakCount="1">
    <brk id="27"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988E"/>
    <pageSetUpPr fitToPage="1"/>
  </sheetPr>
  <dimension ref="A1:O95"/>
  <sheetViews>
    <sheetView showGridLines="0" view="pageBreakPreview" zoomScaleNormal="100" zoomScaleSheetLayoutView="100" workbookViewId="0"/>
  </sheetViews>
  <sheetFormatPr defaultRowHeight="15" x14ac:dyDescent="0.25"/>
  <cols>
    <col min="1" max="1" width="50.5703125" customWidth="1"/>
    <col min="2" max="2" width="12.5703125" customWidth="1"/>
    <col min="3" max="3" width="12" customWidth="1"/>
    <col min="4" max="10" width="11.85546875" customWidth="1"/>
    <col min="11" max="11" width="3.140625" customWidth="1"/>
  </cols>
  <sheetData>
    <row r="1" spans="1:15" ht="39.950000000000003" customHeight="1" x14ac:dyDescent="0.25">
      <c r="A1" s="153" t="s">
        <v>242</v>
      </c>
      <c r="B1" s="4"/>
      <c r="C1" s="105"/>
      <c r="D1" s="4"/>
      <c r="E1" s="4"/>
      <c r="F1" s="4"/>
      <c r="G1" s="4"/>
      <c r="H1" s="4"/>
      <c r="I1" s="4"/>
      <c r="J1" s="240" t="str">
        <f>EDB_Name</f>
        <v>Aurora Energy</v>
      </c>
      <c r="K1" s="4"/>
    </row>
    <row r="2" spans="1:15" s="10" customFormat="1" ht="20.100000000000001" customHeight="1" x14ac:dyDescent="0.25">
      <c r="A2" s="213" t="s">
        <v>425</v>
      </c>
      <c r="B2" s="6"/>
      <c r="C2" s="4"/>
      <c r="D2" s="4"/>
      <c r="E2" s="4"/>
      <c r="F2" s="4"/>
      <c r="G2" s="4"/>
      <c r="H2" s="4"/>
      <c r="I2" s="4"/>
      <c r="J2" s="4"/>
      <c r="K2" s="4"/>
      <c r="L2" s="4"/>
      <c r="M2" s="4"/>
      <c r="N2" s="4"/>
      <c r="O2" s="4"/>
    </row>
    <row r="3" spans="1:15" ht="39.950000000000003" customHeight="1" x14ac:dyDescent="0.35">
      <c r="A3" s="159" t="s">
        <v>1</v>
      </c>
      <c r="B3" s="4"/>
      <c r="C3" s="105"/>
      <c r="D3" s="8"/>
      <c r="E3" s="8"/>
      <c r="F3" s="4"/>
      <c r="G3" s="4"/>
      <c r="H3" s="4"/>
      <c r="I3" s="4"/>
      <c r="J3" s="4"/>
      <c r="K3" s="4"/>
    </row>
    <row r="4" spans="1:15" x14ac:dyDescent="0.25">
      <c r="A4" s="15"/>
      <c r="B4" s="15" t="s">
        <v>339</v>
      </c>
      <c r="C4" s="160" t="s">
        <v>232</v>
      </c>
      <c r="D4" s="16" t="str">
        <f>Inputs!C$4</f>
        <v>2013/14</v>
      </c>
      <c r="E4" s="16" t="str">
        <f>Inputs!D$4</f>
        <v>2014/15</v>
      </c>
      <c r="F4" s="16" t="str">
        <f>Inputs!E$4</f>
        <v>2015/16</v>
      </c>
      <c r="G4" s="16" t="str">
        <f>Inputs!F$4</f>
        <v>2016/17</v>
      </c>
      <c r="H4" s="16" t="str">
        <f>Inputs!G$4</f>
        <v>2017/18</v>
      </c>
      <c r="I4" s="16" t="str">
        <f>Inputs!H$4</f>
        <v>2018/19</v>
      </c>
      <c r="J4" s="16" t="str">
        <f>Inputs!I$4</f>
        <v>2019/20</v>
      </c>
      <c r="K4" s="4"/>
    </row>
    <row r="5" spans="1:15" x14ac:dyDescent="0.25">
      <c r="A5" s="20" t="s">
        <v>23</v>
      </c>
      <c r="B5" s="26" t="s">
        <v>273</v>
      </c>
      <c r="C5" s="177">
        <f>'EDB data'!B27</f>
        <v>316693</v>
      </c>
      <c r="D5" s="60"/>
      <c r="E5" s="60"/>
      <c r="F5" s="60"/>
      <c r="G5" s="60"/>
      <c r="H5" s="60"/>
      <c r="I5" s="60"/>
      <c r="J5" s="60"/>
      <c r="K5" s="4"/>
    </row>
    <row r="6" spans="1:15" x14ac:dyDescent="0.25">
      <c r="A6" s="20" t="s">
        <v>95</v>
      </c>
      <c r="B6" s="26" t="s">
        <v>273</v>
      </c>
      <c r="C6" s="177">
        <f>'EDB data'!B30</f>
        <v>11616.091638622831</v>
      </c>
      <c r="D6" s="60"/>
      <c r="E6" s="60"/>
      <c r="F6" s="60"/>
      <c r="G6" s="60"/>
      <c r="H6" s="60"/>
      <c r="I6" s="60"/>
      <c r="J6" s="60"/>
      <c r="K6" s="4"/>
    </row>
    <row r="7" spans="1:15" s="10" customFormat="1" x14ac:dyDescent="0.25">
      <c r="A7" s="20" t="s">
        <v>440</v>
      </c>
      <c r="B7" s="26" t="s">
        <v>273</v>
      </c>
      <c r="C7" s="177">
        <f>'EDB data'!B31</f>
        <v>4845.7684628409015</v>
      </c>
      <c r="D7" s="60"/>
      <c r="E7" s="60"/>
      <c r="F7" s="60"/>
      <c r="G7" s="60"/>
      <c r="H7" s="60"/>
      <c r="I7" s="60"/>
      <c r="J7" s="60"/>
      <c r="K7" s="4"/>
    </row>
    <row r="8" spans="1:15" s="10" customFormat="1" x14ac:dyDescent="0.25">
      <c r="A8" s="20" t="s">
        <v>312</v>
      </c>
      <c r="B8" s="26" t="s">
        <v>273</v>
      </c>
      <c r="C8" s="177">
        <f>'EDB data'!B32</f>
        <v>321783.97834506561</v>
      </c>
      <c r="D8" s="60"/>
      <c r="E8" s="60"/>
      <c r="F8" s="60"/>
      <c r="G8" s="60"/>
      <c r="H8" s="60"/>
      <c r="I8" s="60"/>
      <c r="J8" s="60"/>
      <c r="K8" s="4"/>
    </row>
    <row r="9" spans="1:15" x14ac:dyDescent="0.25">
      <c r="A9" s="20" t="s">
        <v>30</v>
      </c>
      <c r="B9" s="26" t="s">
        <v>273</v>
      </c>
      <c r="C9" s="178"/>
      <c r="D9" s="179">
        <f>'EDB data'!$B69</f>
        <v>0</v>
      </c>
      <c r="E9" s="179">
        <f>'EDB data'!$B70</f>
        <v>0</v>
      </c>
      <c r="F9" s="179">
        <f>'EDB data'!$B71</f>
        <v>0</v>
      </c>
      <c r="G9" s="179">
        <f>'EDB data'!$B72</f>
        <v>0</v>
      </c>
      <c r="H9" s="179">
        <f>'EDB data'!$B73</f>
        <v>0</v>
      </c>
      <c r="I9" s="179">
        <f>'EDB data'!$B74</f>
        <v>0</v>
      </c>
      <c r="J9" s="179">
        <f>'EDB data'!$B75</f>
        <v>0</v>
      </c>
      <c r="K9" s="4"/>
    </row>
    <row r="10" spans="1:15" x14ac:dyDescent="0.25">
      <c r="A10" s="124" t="s">
        <v>67</v>
      </c>
      <c r="B10" s="26" t="s">
        <v>273</v>
      </c>
      <c r="C10" s="125"/>
      <c r="D10" s="179">
        <f>'EDB data'!$B60</f>
        <v>0</v>
      </c>
      <c r="E10" s="179">
        <f>'EDB data'!$B61</f>
        <v>0</v>
      </c>
      <c r="F10" s="179">
        <f>'EDB data'!$B62</f>
        <v>0</v>
      </c>
      <c r="G10" s="179">
        <f>'EDB data'!$B63</f>
        <v>0</v>
      </c>
      <c r="H10" s="179">
        <f>'EDB data'!$B64</f>
        <v>0</v>
      </c>
      <c r="I10" s="179">
        <f>'EDB data'!$B65</f>
        <v>0</v>
      </c>
      <c r="J10" s="179">
        <f>'EDB data'!$B66</f>
        <v>0</v>
      </c>
      <c r="K10" s="4"/>
    </row>
    <row r="11" spans="1:15" x14ac:dyDescent="0.25">
      <c r="A11" s="20" t="s">
        <v>42</v>
      </c>
      <c r="B11" s="26" t="s">
        <v>273</v>
      </c>
      <c r="C11" s="177">
        <f>'EDB data'!B12</f>
        <v>44</v>
      </c>
      <c r="D11" s="60"/>
      <c r="E11" s="60"/>
      <c r="F11" s="60"/>
      <c r="G11" s="60"/>
      <c r="H11" s="60"/>
      <c r="I11" s="60"/>
      <c r="J11" s="60"/>
      <c r="K11" s="4"/>
    </row>
    <row r="12" spans="1:15" x14ac:dyDescent="0.25">
      <c r="A12" s="20" t="s">
        <v>320</v>
      </c>
      <c r="B12" s="26" t="s">
        <v>273</v>
      </c>
      <c r="C12" s="126"/>
      <c r="D12" s="127">
        <f>'EDB data'!B22</f>
        <v>1.5332197614991383E-2</v>
      </c>
      <c r="E12" s="127">
        <f>'EDB data'!C22</f>
        <v>1.926300000000003E-2</v>
      </c>
      <c r="F12" s="127">
        <f>'EDB data'!D22</f>
        <v>2.054200000000006E-2</v>
      </c>
      <c r="G12" s="127">
        <f>'EDB data'!E22</f>
        <v>2.0934000000000008E-2</v>
      </c>
      <c r="H12" s="127">
        <f>'EDB data'!F22</f>
        <v>2.0622666666666678E-2</v>
      </c>
      <c r="I12" s="127">
        <f>'EDB data'!G22</f>
        <v>2.0311333333333348E-2</v>
      </c>
      <c r="J12" s="127">
        <f>'EDB data'!H22</f>
        <v>2.0000000000000018E-2</v>
      </c>
      <c r="K12" s="4"/>
    </row>
    <row r="13" spans="1:15" ht="39.950000000000003" customHeight="1" x14ac:dyDescent="0.35">
      <c r="A13" s="159" t="s">
        <v>2</v>
      </c>
      <c r="B13" s="4"/>
      <c r="C13" s="105"/>
      <c r="D13" s="8"/>
      <c r="E13" s="8"/>
      <c r="F13" s="4"/>
      <c r="G13" s="4"/>
      <c r="H13" s="4"/>
      <c r="I13" s="4"/>
      <c r="J13" s="4"/>
      <c r="K13" s="4"/>
    </row>
    <row r="14" spans="1:15" ht="21" x14ac:dyDescent="0.35">
      <c r="A14" s="145"/>
      <c r="B14" s="145"/>
      <c r="C14" s="146"/>
      <c r="D14" s="145"/>
      <c r="E14" s="145"/>
      <c r="F14" s="145"/>
      <c r="G14" s="145"/>
      <c r="H14" s="145"/>
      <c r="I14" s="145"/>
      <c r="J14" s="145"/>
      <c r="K14" s="5"/>
    </row>
    <row r="15" spans="1:15" ht="21" x14ac:dyDescent="0.35">
      <c r="A15" s="158" t="s">
        <v>342</v>
      </c>
      <c r="B15" s="145"/>
      <c r="C15" s="146"/>
      <c r="D15" s="145"/>
      <c r="E15" s="145"/>
      <c r="F15" s="145"/>
      <c r="G15" s="145"/>
      <c r="H15" s="145"/>
      <c r="I15" s="145"/>
      <c r="J15" s="145"/>
      <c r="K15" s="5"/>
    </row>
    <row r="16" spans="1:15" x14ac:dyDescent="0.25">
      <c r="A16" s="4"/>
      <c r="B16" s="15"/>
      <c r="C16" s="148"/>
      <c r="D16" s="128" t="str">
        <f>Inputs!C$4</f>
        <v>2013/14</v>
      </c>
      <c r="E16" s="128" t="str">
        <f>Inputs!D$4</f>
        <v>2014/15</v>
      </c>
      <c r="F16" s="128" t="str">
        <f>Inputs!E$4</f>
        <v>2015/16</v>
      </c>
      <c r="G16" s="128" t="str">
        <f>Inputs!F$4</f>
        <v>2016/17</v>
      </c>
      <c r="H16" s="128" t="str">
        <f>Inputs!G$4</f>
        <v>2017/18</v>
      </c>
      <c r="I16" s="128" t="str">
        <f>Inputs!H$4</f>
        <v>2018/19</v>
      </c>
      <c r="J16" s="128" t="str">
        <f>Inputs!I$4</f>
        <v>2019/20</v>
      </c>
      <c r="K16" s="4"/>
    </row>
    <row r="17" spans="1:11" x14ac:dyDescent="0.25">
      <c r="A17" s="20" t="s">
        <v>28</v>
      </c>
      <c r="B17" s="26"/>
      <c r="C17" s="129"/>
      <c r="D17" s="219">
        <f>C5/C6</f>
        <v>27.263300760043432</v>
      </c>
      <c r="E17" s="130">
        <f t="shared" ref="E17:J17" si="0">D17-1</f>
        <v>26.263300760043432</v>
      </c>
      <c r="F17" s="130">
        <f t="shared" si="0"/>
        <v>25.263300760043432</v>
      </c>
      <c r="G17" s="130">
        <f t="shared" si="0"/>
        <v>24.263300760043432</v>
      </c>
      <c r="H17" s="130">
        <f t="shared" si="0"/>
        <v>23.263300760043432</v>
      </c>
      <c r="I17" s="130">
        <f t="shared" si="0"/>
        <v>22.263300760043432</v>
      </c>
      <c r="J17" s="130">
        <f t="shared" si="0"/>
        <v>21.263300760043432</v>
      </c>
      <c r="K17" s="4"/>
    </row>
    <row r="18" spans="1:11" x14ac:dyDescent="0.25">
      <c r="A18" s="33" t="s">
        <v>73</v>
      </c>
      <c r="B18" s="36"/>
      <c r="C18" s="131"/>
      <c r="D18" s="218"/>
      <c r="E18" s="180">
        <f t="shared" ref="E18" si="1">D22</f>
        <v>321783.97834506561</v>
      </c>
      <c r="F18" s="181">
        <f>E22</f>
        <v>315724.07547570218</v>
      </c>
      <c r="G18" s="181">
        <f>F22</f>
        <v>309705.85318277671</v>
      </c>
      <c r="H18" s="181">
        <f>G22</f>
        <v>303418.3778092087</v>
      </c>
      <c r="I18" s="181">
        <f>H22</f>
        <v>296626.6252342434</v>
      </c>
      <c r="J18" s="181">
        <f>I22</f>
        <v>289321.91355022026</v>
      </c>
      <c r="K18" s="4"/>
    </row>
    <row r="19" spans="1:11" x14ac:dyDescent="0.25">
      <c r="A19" s="33" t="s">
        <v>30</v>
      </c>
      <c r="B19" s="36"/>
      <c r="C19" s="65"/>
      <c r="D19" s="218"/>
      <c r="E19" s="180">
        <f t="shared" ref="E19:J19" si="2">E9</f>
        <v>0</v>
      </c>
      <c r="F19" s="180">
        <f t="shared" si="2"/>
        <v>0</v>
      </c>
      <c r="G19" s="180">
        <f t="shared" si="2"/>
        <v>0</v>
      </c>
      <c r="H19" s="180">
        <f t="shared" si="2"/>
        <v>0</v>
      </c>
      <c r="I19" s="180">
        <f t="shared" si="2"/>
        <v>0</v>
      </c>
      <c r="J19" s="180">
        <f t="shared" si="2"/>
        <v>0</v>
      </c>
      <c r="K19" s="4"/>
    </row>
    <row r="20" spans="1:11" x14ac:dyDescent="0.25">
      <c r="A20" s="33" t="s">
        <v>31</v>
      </c>
      <c r="B20" s="36"/>
      <c r="C20" s="65"/>
      <c r="D20" s="218"/>
      <c r="E20" s="180">
        <f t="shared" ref="E20:J20" si="3">(E18*0.999-E19)*E27</f>
        <v>6192.3262500861483</v>
      </c>
      <c r="F20" s="184">
        <f t="shared" si="3"/>
        <v>6479.1183544634714</v>
      </c>
      <c r="G20" s="184">
        <f t="shared" si="3"/>
        <v>6476.8989481977223</v>
      </c>
      <c r="H20" s="184">
        <f t="shared" si="3"/>
        <v>6251.0387700339443</v>
      </c>
      <c r="I20" s="184">
        <f t="shared" si="3"/>
        <v>6018.8573784137916</v>
      </c>
      <c r="J20" s="184">
        <f t="shared" si="3"/>
        <v>5780.6518327334061</v>
      </c>
      <c r="K20" s="4"/>
    </row>
    <row r="21" spans="1:11" x14ac:dyDescent="0.25">
      <c r="A21" s="33" t="s">
        <v>32</v>
      </c>
      <c r="B21" s="36"/>
      <c r="C21" s="65"/>
      <c r="D21" s="218"/>
      <c r="E21" s="180">
        <f t="shared" ref="E21:J21" si="4">E18/E17</f>
        <v>12252.229119449548</v>
      </c>
      <c r="F21" s="184">
        <f t="shared" si="4"/>
        <v>12497.340647388921</v>
      </c>
      <c r="G21" s="184">
        <f t="shared" si="4"/>
        <v>12764.374321765707</v>
      </c>
      <c r="H21" s="184">
        <f t="shared" si="4"/>
        <v>13042.791344999239</v>
      </c>
      <c r="I21" s="184">
        <f t="shared" si="4"/>
        <v>13323.569062436936</v>
      </c>
      <c r="J21" s="184">
        <f t="shared" si="4"/>
        <v>13606.632235287505</v>
      </c>
      <c r="K21" s="4"/>
    </row>
    <row r="22" spans="1:11" x14ac:dyDescent="0.25">
      <c r="A22" s="33" t="s">
        <v>33</v>
      </c>
      <c r="B22" s="36"/>
      <c r="C22" s="65"/>
      <c r="D22" s="218">
        <f>C8</f>
        <v>321783.97834506561</v>
      </c>
      <c r="E22" s="184">
        <f t="shared" ref="E22:J22" si="5">E18-E19+E20-E21</f>
        <v>315724.07547570218</v>
      </c>
      <c r="F22" s="184">
        <f t="shared" si="5"/>
        <v>309705.85318277671</v>
      </c>
      <c r="G22" s="184">
        <f t="shared" si="5"/>
        <v>303418.3778092087</v>
      </c>
      <c r="H22" s="184">
        <f t="shared" si="5"/>
        <v>296626.6252342434</v>
      </c>
      <c r="I22" s="184">
        <f t="shared" si="5"/>
        <v>289321.91355022026</v>
      </c>
      <c r="J22" s="184">
        <f t="shared" si="5"/>
        <v>281495.93314766616</v>
      </c>
      <c r="K22" s="4"/>
    </row>
    <row r="23" spans="1:11" x14ac:dyDescent="0.25">
      <c r="A23" s="33"/>
      <c r="B23" s="132"/>
      <c r="C23" s="133"/>
      <c r="D23" s="185"/>
      <c r="E23" s="185"/>
      <c r="F23" s="184"/>
      <c r="G23" s="184"/>
      <c r="H23" s="184"/>
      <c r="I23" s="184"/>
      <c r="J23" s="184"/>
      <c r="K23" s="58"/>
    </row>
    <row r="24" spans="1:11" ht="15.75" x14ac:dyDescent="0.25">
      <c r="A24" s="158" t="s">
        <v>343</v>
      </c>
      <c r="B24" s="100"/>
      <c r="C24" s="134"/>
      <c r="D24" s="100"/>
      <c r="E24" s="100"/>
      <c r="F24" s="100"/>
      <c r="G24" s="100"/>
      <c r="H24" s="100"/>
      <c r="I24" s="100"/>
      <c r="J24" s="100"/>
      <c r="K24" s="5"/>
    </row>
    <row r="25" spans="1:11" x14ac:dyDescent="0.25">
      <c r="A25" s="15"/>
      <c r="B25" s="15"/>
      <c r="C25" s="148"/>
      <c r="D25" s="128" t="str">
        <f>Inputs!C$4</f>
        <v>2013/14</v>
      </c>
      <c r="E25" s="128" t="str">
        <f>Inputs!D$4</f>
        <v>2014/15</v>
      </c>
      <c r="F25" s="128" t="str">
        <f>Inputs!E$4</f>
        <v>2015/16</v>
      </c>
      <c r="G25" s="128" t="str">
        <f>Inputs!F$4</f>
        <v>2016/17</v>
      </c>
      <c r="H25" s="128" t="str">
        <f>Inputs!G$4</f>
        <v>2017/18</v>
      </c>
      <c r="I25" s="128" t="str">
        <f>Inputs!H$4</f>
        <v>2018/19</v>
      </c>
      <c r="J25" s="128" t="str">
        <f>Inputs!I$4</f>
        <v>2019/20</v>
      </c>
      <c r="K25" s="4"/>
    </row>
    <row r="26" spans="1:11" x14ac:dyDescent="0.25">
      <c r="A26" s="33" t="s">
        <v>259</v>
      </c>
      <c r="B26" s="36"/>
      <c r="C26" s="65"/>
      <c r="D26" s="232">
        <v>1</v>
      </c>
      <c r="E26" s="180">
        <f t="shared" ref="E26" si="6">D26+1</f>
        <v>2</v>
      </c>
      <c r="F26" s="184">
        <f t="shared" ref="F26:H26" si="7">E26+1</f>
        <v>3</v>
      </c>
      <c r="G26" s="184">
        <f t="shared" si="7"/>
        <v>4</v>
      </c>
      <c r="H26" s="184">
        <f t="shared" si="7"/>
        <v>5</v>
      </c>
      <c r="I26" s="184">
        <f>H26+1</f>
        <v>6</v>
      </c>
      <c r="J26" s="184">
        <f>I26+1</f>
        <v>7</v>
      </c>
      <c r="K26" s="33"/>
    </row>
    <row r="27" spans="1:11" x14ac:dyDescent="0.25">
      <c r="A27" s="20" t="s">
        <v>82</v>
      </c>
      <c r="B27" s="135"/>
      <c r="C27" s="136"/>
      <c r="D27" s="37">
        <f t="shared" ref="D27:J27" si="8">D12</f>
        <v>1.5332197614991383E-2</v>
      </c>
      <c r="E27" s="37">
        <f t="shared" si="8"/>
        <v>1.926300000000003E-2</v>
      </c>
      <c r="F27" s="37">
        <f t="shared" si="8"/>
        <v>2.054200000000006E-2</v>
      </c>
      <c r="G27" s="37">
        <f t="shared" si="8"/>
        <v>2.0934000000000008E-2</v>
      </c>
      <c r="H27" s="37">
        <f t="shared" si="8"/>
        <v>2.0622666666666678E-2</v>
      </c>
      <c r="I27" s="37">
        <f t="shared" si="8"/>
        <v>2.0311333333333348E-2</v>
      </c>
      <c r="J27" s="37">
        <f t="shared" si="8"/>
        <v>2.0000000000000018E-2</v>
      </c>
      <c r="K27" s="4"/>
    </row>
    <row r="28" spans="1:11" x14ac:dyDescent="0.25">
      <c r="A28" s="20" t="s">
        <v>322</v>
      </c>
      <c r="B28" s="20"/>
      <c r="C28" s="129"/>
      <c r="D28" s="180">
        <f t="shared" ref="D28:J28" si="9">D$10</f>
        <v>0</v>
      </c>
      <c r="E28" s="180">
        <f t="shared" si="9"/>
        <v>0</v>
      </c>
      <c r="F28" s="180">
        <f t="shared" si="9"/>
        <v>0</v>
      </c>
      <c r="G28" s="180">
        <f t="shared" si="9"/>
        <v>0</v>
      </c>
      <c r="H28" s="180">
        <f t="shared" si="9"/>
        <v>0</v>
      </c>
      <c r="I28" s="180">
        <f t="shared" si="9"/>
        <v>0</v>
      </c>
      <c r="J28" s="180">
        <f t="shared" si="9"/>
        <v>0</v>
      </c>
      <c r="K28" s="4"/>
    </row>
    <row r="29" spans="1:11" ht="24.95" customHeight="1" x14ac:dyDescent="0.25">
      <c r="A29" s="164" t="s">
        <v>313</v>
      </c>
      <c r="B29" s="22"/>
      <c r="C29" s="31"/>
      <c r="D29" s="24"/>
      <c r="E29" s="22"/>
      <c r="F29" s="22"/>
      <c r="G29" s="22"/>
      <c r="H29" s="22"/>
      <c r="I29" s="22"/>
      <c r="J29" s="22"/>
      <c r="K29" s="4"/>
    </row>
    <row r="30" spans="1:11" x14ac:dyDescent="0.25">
      <c r="A30" s="25" t="s">
        <v>341</v>
      </c>
      <c r="B30" s="28"/>
      <c r="C30" s="186">
        <f>E26</f>
        <v>2</v>
      </c>
      <c r="D30" s="182"/>
      <c r="E30" s="182"/>
      <c r="F30" s="182"/>
      <c r="G30" s="182"/>
      <c r="H30" s="182"/>
      <c r="I30" s="182"/>
      <c r="J30" s="182"/>
      <c r="K30" s="4"/>
    </row>
    <row r="31" spans="1:11" x14ac:dyDescent="0.25">
      <c r="A31" s="25" t="s">
        <v>23</v>
      </c>
      <c r="B31" s="28"/>
      <c r="C31" s="65"/>
      <c r="D31" s="232">
        <v>0</v>
      </c>
      <c r="E31" s="182">
        <f t="shared" ref="E31:J31" si="10">D35</f>
        <v>0</v>
      </c>
      <c r="F31" s="182">
        <f t="shared" si="10"/>
        <v>0</v>
      </c>
      <c r="G31" s="182">
        <f t="shared" si="10"/>
        <v>0</v>
      </c>
      <c r="H31" s="182">
        <f t="shared" si="10"/>
        <v>0</v>
      </c>
      <c r="I31" s="182">
        <f t="shared" si="10"/>
        <v>0</v>
      </c>
      <c r="J31" s="182">
        <f t="shared" si="10"/>
        <v>0</v>
      </c>
      <c r="K31" s="4"/>
    </row>
    <row r="32" spans="1:11" x14ac:dyDescent="0.25">
      <c r="A32" s="25" t="s">
        <v>309</v>
      </c>
      <c r="B32" s="28"/>
      <c r="C32" s="65"/>
      <c r="D32" s="220">
        <f>$C$11+$C30</f>
        <v>46</v>
      </c>
      <c r="E32" s="182">
        <f t="shared" ref="E32" si="11">D32-1</f>
        <v>45</v>
      </c>
      <c r="F32" s="182">
        <f t="shared" ref="F32:G32" si="12">E32-1</f>
        <v>44</v>
      </c>
      <c r="G32" s="182">
        <f t="shared" si="12"/>
        <v>43</v>
      </c>
      <c r="H32" s="182">
        <f t="shared" ref="H32" si="13">G32-1</f>
        <v>42</v>
      </c>
      <c r="I32" s="182">
        <f t="shared" ref="I32" si="14">H32-1</f>
        <v>41</v>
      </c>
      <c r="J32" s="182">
        <f t="shared" ref="J32" si="15">I32-1</f>
        <v>40</v>
      </c>
      <c r="K32" s="4"/>
    </row>
    <row r="33" spans="1:11" x14ac:dyDescent="0.25">
      <c r="A33" s="25" t="s">
        <v>310</v>
      </c>
      <c r="B33" s="28"/>
      <c r="C33" s="65"/>
      <c r="D33" s="183">
        <f t="shared" ref="D33:J33" si="16">D31*D$27</f>
        <v>0</v>
      </c>
      <c r="E33" s="183">
        <f t="shared" si="16"/>
        <v>0</v>
      </c>
      <c r="F33" s="183">
        <f t="shared" si="16"/>
        <v>0</v>
      </c>
      <c r="G33" s="183">
        <f t="shared" si="16"/>
        <v>0</v>
      </c>
      <c r="H33" s="183">
        <f t="shared" si="16"/>
        <v>0</v>
      </c>
      <c r="I33" s="183">
        <f t="shared" si="16"/>
        <v>0</v>
      </c>
      <c r="J33" s="183">
        <f t="shared" si="16"/>
        <v>0</v>
      </c>
      <c r="K33" s="4"/>
    </row>
    <row r="34" spans="1:11" x14ac:dyDescent="0.25">
      <c r="A34" s="25" t="s">
        <v>311</v>
      </c>
      <c r="B34" s="28"/>
      <c r="C34" s="65"/>
      <c r="D34" s="182">
        <f t="shared" ref="D34:J34" si="17">D31/D32</f>
        <v>0</v>
      </c>
      <c r="E34" s="182">
        <f t="shared" si="17"/>
        <v>0</v>
      </c>
      <c r="F34" s="182">
        <f t="shared" si="17"/>
        <v>0</v>
      </c>
      <c r="G34" s="182">
        <f t="shared" si="17"/>
        <v>0</v>
      </c>
      <c r="H34" s="182">
        <f t="shared" si="17"/>
        <v>0</v>
      </c>
      <c r="I34" s="182">
        <f t="shared" si="17"/>
        <v>0</v>
      </c>
      <c r="J34" s="182">
        <f t="shared" si="17"/>
        <v>0</v>
      </c>
      <c r="K34" s="4"/>
    </row>
    <row r="35" spans="1:11" x14ac:dyDescent="0.25">
      <c r="A35" s="27" t="s">
        <v>312</v>
      </c>
      <c r="B35" s="21"/>
      <c r="C35" s="129"/>
      <c r="D35" s="180">
        <f t="shared" ref="D35:J35" si="18">D31+D33-D34+IF($C30=D$26,D$28,0)</f>
        <v>0</v>
      </c>
      <c r="E35" s="180">
        <f t="shared" si="18"/>
        <v>0</v>
      </c>
      <c r="F35" s="180">
        <f t="shared" si="18"/>
        <v>0</v>
      </c>
      <c r="G35" s="180">
        <f t="shared" si="18"/>
        <v>0</v>
      </c>
      <c r="H35" s="180">
        <f t="shared" si="18"/>
        <v>0</v>
      </c>
      <c r="I35" s="180">
        <f t="shared" si="18"/>
        <v>0</v>
      </c>
      <c r="J35" s="180">
        <f t="shared" si="18"/>
        <v>0</v>
      </c>
      <c r="K35" s="4"/>
    </row>
    <row r="36" spans="1:11" ht="24.95" customHeight="1" x14ac:dyDescent="0.25">
      <c r="A36" s="164" t="s">
        <v>314</v>
      </c>
      <c r="B36" s="22"/>
      <c r="C36" s="31"/>
      <c r="D36" s="24"/>
      <c r="E36" s="22"/>
      <c r="F36" s="22"/>
      <c r="G36" s="22"/>
      <c r="H36" s="22"/>
      <c r="I36" s="22"/>
      <c r="J36" s="22"/>
      <c r="K36" s="4"/>
    </row>
    <row r="37" spans="1:11" x14ac:dyDescent="0.25">
      <c r="A37" s="25" t="s">
        <v>341</v>
      </c>
      <c r="B37" s="28"/>
      <c r="C37" s="186">
        <f>F26</f>
        <v>3</v>
      </c>
      <c r="D37" s="182"/>
      <c r="E37" s="182"/>
      <c r="F37" s="182"/>
      <c r="G37" s="182"/>
      <c r="H37" s="182"/>
      <c r="I37" s="182"/>
      <c r="J37" s="182"/>
      <c r="K37" s="4"/>
    </row>
    <row r="38" spans="1:11" x14ac:dyDescent="0.25">
      <c r="A38" s="25" t="s">
        <v>23</v>
      </c>
      <c r="B38" s="28"/>
      <c r="C38" s="65"/>
      <c r="D38" s="232">
        <v>0</v>
      </c>
      <c r="E38" s="182">
        <f t="shared" ref="E38:J38" si="19">D42</f>
        <v>0</v>
      </c>
      <c r="F38" s="182">
        <f t="shared" si="19"/>
        <v>0</v>
      </c>
      <c r="G38" s="182">
        <f t="shared" si="19"/>
        <v>0</v>
      </c>
      <c r="H38" s="182">
        <f t="shared" si="19"/>
        <v>0</v>
      </c>
      <c r="I38" s="182">
        <f t="shared" si="19"/>
        <v>0</v>
      </c>
      <c r="J38" s="182">
        <f t="shared" si="19"/>
        <v>0</v>
      </c>
      <c r="K38" s="4"/>
    </row>
    <row r="39" spans="1:11" x14ac:dyDescent="0.25">
      <c r="A39" s="25" t="s">
        <v>309</v>
      </c>
      <c r="B39" s="28"/>
      <c r="C39" s="65"/>
      <c r="D39" s="220">
        <f>$C$11+$C37</f>
        <v>47</v>
      </c>
      <c r="E39" s="182">
        <f t="shared" ref="E39:J39" si="20">D39-1</f>
        <v>46</v>
      </c>
      <c r="F39" s="182">
        <f t="shared" si="20"/>
        <v>45</v>
      </c>
      <c r="G39" s="182">
        <f t="shared" si="20"/>
        <v>44</v>
      </c>
      <c r="H39" s="182">
        <f t="shared" si="20"/>
        <v>43</v>
      </c>
      <c r="I39" s="182">
        <f t="shared" si="20"/>
        <v>42</v>
      </c>
      <c r="J39" s="182">
        <f t="shared" si="20"/>
        <v>41</v>
      </c>
      <c r="K39" s="4"/>
    </row>
    <row r="40" spans="1:11" x14ac:dyDescent="0.25">
      <c r="A40" s="25" t="s">
        <v>310</v>
      </c>
      <c r="B40" s="28"/>
      <c r="C40" s="65"/>
      <c r="D40" s="183">
        <f t="shared" ref="D40:J40" si="21">D38*D$27</f>
        <v>0</v>
      </c>
      <c r="E40" s="183">
        <f t="shared" si="21"/>
        <v>0</v>
      </c>
      <c r="F40" s="183">
        <f t="shared" si="21"/>
        <v>0</v>
      </c>
      <c r="G40" s="183">
        <f t="shared" si="21"/>
        <v>0</v>
      </c>
      <c r="H40" s="183">
        <f t="shared" si="21"/>
        <v>0</v>
      </c>
      <c r="I40" s="183">
        <f t="shared" si="21"/>
        <v>0</v>
      </c>
      <c r="J40" s="183">
        <f t="shared" si="21"/>
        <v>0</v>
      </c>
      <c r="K40" s="4"/>
    </row>
    <row r="41" spans="1:11" x14ac:dyDescent="0.25">
      <c r="A41" s="25" t="s">
        <v>311</v>
      </c>
      <c r="B41" s="28"/>
      <c r="C41" s="65"/>
      <c r="D41" s="182">
        <f t="shared" ref="D41:J41" si="22">D38/D39</f>
        <v>0</v>
      </c>
      <c r="E41" s="182">
        <f t="shared" si="22"/>
        <v>0</v>
      </c>
      <c r="F41" s="182">
        <f t="shared" si="22"/>
        <v>0</v>
      </c>
      <c r="G41" s="182">
        <f t="shared" si="22"/>
        <v>0</v>
      </c>
      <c r="H41" s="182">
        <f t="shared" si="22"/>
        <v>0</v>
      </c>
      <c r="I41" s="182">
        <f t="shared" si="22"/>
        <v>0</v>
      </c>
      <c r="J41" s="182">
        <f t="shared" si="22"/>
        <v>0</v>
      </c>
      <c r="K41" s="4"/>
    </row>
    <row r="42" spans="1:11" x14ac:dyDescent="0.25">
      <c r="A42" s="27" t="s">
        <v>312</v>
      </c>
      <c r="B42" s="21"/>
      <c r="C42" s="129"/>
      <c r="D42" s="180">
        <f t="shared" ref="D42:J42" si="23">D38+D40-D41+IF($C37=D$26,D$28,0)</f>
        <v>0</v>
      </c>
      <c r="E42" s="180">
        <f t="shared" si="23"/>
        <v>0</v>
      </c>
      <c r="F42" s="180">
        <f t="shared" si="23"/>
        <v>0</v>
      </c>
      <c r="G42" s="180">
        <f t="shared" si="23"/>
        <v>0</v>
      </c>
      <c r="H42" s="180">
        <f t="shared" si="23"/>
        <v>0</v>
      </c>
      <c r="I42" s="180">
        <f t="shared" si="23"/>
        <v>0</v>
      </c>
      <c r="J42" s="180">
        <f t="shared" si="23"/>
        <v>0</v>
      </c>
      <c r="K42" s="4"/>
    </row>
    <row r="43" spans="1:11" ht="24.95" customHeight="1" x14ac:dyDescent="0.25">
      <c r="A43" s="164" t="s">
        <v>315</v>
      </c>
      <c r="B43" s="22"/>
      <c r="C43" s="31"/>
      <c r="D43" s="22"/>
      <c r="E43" s="22"/>
      <c r="F43" s="22"/>
      <c r="G43" s="22"/>
      <c r="H43" s="22"/>
      <c r="I43" s="22"/>
      <c r="J43" s="22"/>
      <c r="K43" s="4"/>
    </row>
    <row r="44" spans="1:11" x14ac:dyDescent="0.25">
      <c r="A44" s="25" t="s">
        <v>341</v>
      </c>
      <c r="B44" s="28"/>
      <c r="C44" s="186">
        <f>G26</f>
        <v>4</v>
      </c>
      <c r="D44" s="182"/>
      <c r="E44" s="182"/>
      <c r="F44" s="182"/>
      <c r="G44" s="182"/>
      <c r="H44" s="182"/>
      <c r="I44" s="182"/>
      <c r="J44" s="182"/>
      <c r="K44" s="4"/>
    </row>
    <row r="45" spans="1:11" x14ac:dyDescent="0.25">
      <c r="A45" s="25" t="s">
        <v>23</v>
      </c>
      <c r="B45" s="28"/>
      <c r="C45" s="65"/>
      <c r="D45" s="232">
        <v>0</v>
      </c>
      <c r="E45" s="182">
        <f t="shared" ref="E45:J45" si="24">D49</f>
        <v>0</v>
      </c>
      <c r="F45" s="182">
        <f t="shared" si="24"/>
        <v>0</v>
      </c>
      <c r="G45" s="182">
        <f t="shared" si="24"/>
        <v>0</v>
      </c>
      <c r="H45" s="182">
        <f t="shared" si="24"/>
        <v>0</v>
      </c>
      <c r="I45" s="182">
        <f t="shared" si="24"/>
        <v>0</v>
      </c>
      <c r="J45" s="182">
        <f t="shared" si="24"/>
        <v>0</v>
      </c>
      <c r="K45" s="4"/>
    </row>
    <row r="46" spans="1:11" x14ac:dyDescent="0.25">
      <c r="A46" s="25" t="s">
        <v>309</v>
      </c>
      <c r="B46" s="28"/>
      <c r="C46" s="65"/>
      <c r="D46" s="220">
        <f>$C$11+$C44</f>
        <v>48</v>
      </c>
      <c r="E46" s="182">
        <f t="shared" ref="E46:J46" si="25">D46-1</f>
        <v>47</v>
      </c>
      <c r="F46" s="182">
        <f t="shared" si="25"/>
        <v>46</v>
      </c>
      <c r="G46" s="182">
        <f t="shared" si="25"/>
        <v>45</v>
      </c>
      <c r="H46" s="182">
        <f t="shared" si="25"/>
        <v>44</v>
      </c>
      <c r="I46" s="182">
        <f t="shared" si="25"/>
        <v>43</v>
      </c>
      <c r="J46" s="182">
        <f t="shared" si="25"/>
        <v>42</v>
      </c>
      <c r="K46" s="4"/>
    </row>
    <row r="47" spans="1:11" x14ac:dyDescent="0.25">
      <c r="A47" s="25" t="s">
        <v>310</v>
      </c>
      <c r="B47" s="28"/>
      <c r="C47" s="65"/>
      <c r="D47" s="183">
        <f t="shared" ref="D47:J47" si="26">D45*D$27</f>
        <v>0</v>
      </c>
      <c r="E47" s="183">
        <f t="shared" si="26"/>
        <v>0</v>
      </c>
      <c r="F47" s="183">
        <f t="shared" si="26"/>
        <v>0</v>
      </c>
      <c r="G47" s="183">
        <f t="shared" si="26"/>
        <v>0</v>
      </c>
      <c r="H47" s="183">
        <f t="shared" si="26"/>
        <v>0</v>
      </c>
      <c r="I47" s="183">
        <f t="shared" si="26"/>
        <v>0</v>
      </c>
      <c r="J47" s="183">
        <f t="shared" si="26"/>
        <v>0</v>
      </c>
      <c r="K47" s="4"/>
    </row>
    <row r="48" spans="1:11" x14ac:dyDescent="0.25">
      <c r="A48" s="25" t="s">
        <v>311</v>
      </c>
      <c r="B48" s="28"/>
      <c r="C48" s="65"/>
      <c r="D48" s="182">
        <f t="shared" ref="D48:J48" si="27">D45/D46</f>
        <v>0</v>
      </c>
      <c r="E48" s="182">
        <f t="shared" si="27"/>
        <v>0</v>
      </c>
      <c r="F48" s="182">
        <f t="shared" si="27"/>
        <v>0</v>
      </c>
      <c r="G48" s="182">
        <f t="shared" si="27"/>
        <v>0</v>
      </c>
      <c r="H48" s="182">
        <f t="shared" si="27"/>
        <v>0</v>
      </c>
      <c r="I48" s="182">
        <f t="shared" si="27"/>
        <v>0</v>
      </c>
      <c r="J48" s="182">
        <f t="shared" si="27"/>
        <v>0</v>
      </c>
      <c r="K48" s="4"/>
    </row>
    <row r="49" spans="1:11" x14ac:dyDescent="0.25">
      <c r="A49" s="27" t="s">
        <v>312</v>
      </c>
      <c r="B49" s="21"/>
      <c r="C49" s="129"/>
      <c r="D49" s="180">
        <f t="shared" ref="D49:J49" si="28">D45+D47-D48+IF($C44=D$26,D$28,0)</f>
        <v>0</v>
      </c>
      <c r="E49" s="180">
        <f t="shared" si="28"/>
        <v>0</v>
      </c>
      <c r="F49" s="180">
        <f t="shared" si="28"/>
        <v>0</v>
      </c>
      <c r="G49" s="180">
        <f t="shared" si="28"/>
        <v>0</v>
      </c>
      <c r="H49" s="180">
        <f t="shared" si="28"/>
        <v>0</v>
      </c>
      <c r="I49" s="180">
        <f t="shared" si="28"/>
        <v>0</v>
      </c>
      <c r="J49" s="180">
        <f t="shared" si="28"/>
        <v>0</v>
      </c>
      <c r="K49" s="4"/>
    </row>
    <row r="50" spans="1:11" ht="24.95" customHeight="1" x14ac:dyDescent="0.25">
      <c r="A50" s="164" t="s">
        <v>316</v>
      </c>
      <c r="B50" s="22"/>
      <c r="C50" s="31"/>
      <c r="D50" s="22"/>
      <c r="E50" s="22"/>
      <c r="F50" s="22"/>
      <c r="G50" s="22"/>
      <c r="H50" s="22"/>
      <c r="I50" s="22"/>
      <c r="J50" s="22"/>
      <c r="K50" s="4"/>
    </row>
    <row r="51" spans="1:11" x14ac:dyDescent="0.25">
      <c r="A51" s="25" t="s">
        <v>341</v>
      </c>
      <c r="B51" s="28"/>
      <c r="C51" s="186">
        <f>H26</f>
        <v>5</v>
      </c>
      <c r="D51" s="182"/>
      <c r="E51" s="182"/>
      <c r="F51" s="182"/>
      <c r="G51" s="182"/>
      <c r="H51" s="182"/>
      <c r="I51" s="182"/>
      <c r="J51" s="182"/>
      <c r="K51" s="4"/>
    </row>
    <row r="52" spans="1:11" x14ac:dyDescent="0.25">
      <c r="A52" s="25" t="s">
        <v>23</v>
      </c>
      <c r="B52" s="28"/>
      <c r="C52" s="65"/>
      <c r="D52" s="232">
        <v>0</v>
      </c>
      <c r="E52" s="182">
        <f t="shared" ref="E52:J52" si="29">D56</f>
        <v>0</v>
      </c>
      <c r="F52" s="182">
        <f t="shared" si="29"/>
        <v>0</v>
      </c>
      <c r="G52" s="182">
        <f t="shared" si="29"/>
        <v>0</v>
      </c>
      <c r="H52" s="182">
        <f t="shared" si="29"/>
        <v>0</v>
      </c>
      <c r="I52" s="182">
        <f t="shared" si="29"/>
        <v>0</v>
      </c>
      <c r="J52" s="182">
        <f t="shared" si="29"/>
        <v>0</v>
      </c>
      <c r="K52" s="4"/>
    </row>
    <row r="53" spans="1:11" x14ac:dyDescent="0.25">
      <c r="A53" s="25" t="s">
        <v>309</v>
      </c>
      <c r="B53" s="28"/>
      <c r="C53" s="65"/>
      <c r="D53" s="220">
        <f>$C$11+$C51</f>
        <v>49</v>
      </c>
      <c r="E53" s="182">
        <f t="shared" ref="E53:J53" si="30">D53-1</f>
        <v>48</v>
      </c>
      <c r="F53" s="182">
        <f t="shared" si="30"/>
        <v>47</v>
      </c>
      <c r="G53" s="182">
        <f t="shared" si="30"/>
        <v>46</v>
      </c>
      <c r="H53" s="182">
        <f t="shared" si="30"/>
        <v>45</v>
      </c>
      <c r="I53" s="182">
        <f t="shared" si="30"/>
        <v>44</v>
      </c>
      <c r="J53" s="182">
        <f t="shared" si="30"/>
        <v>43</v>
      </c>
      <c r="K53" s="4"/>
    </row>
    <row r="54" spans="1:11" x14ac:dyDescent="0.25">
      <c r="A54" s="25" t="s">
        <v>310</v>
      </c>
      <c r="B54" s="28"/>
      <c r="C54" s="65"/>
      <c r="D54" s="183">
        <f t="shared" ref="D54:J54" si="31">D52*D$27</f>
        <v>0</v>
      </c>
      <c r="E54" s="183">
        <f t="shared" si="31"/>
        <v>0</v>
      </c>
      <c r="F54" s="183">
        <f t="shared" si="31"/>
        <v>0</v>
      </c>
      <c r="G54" s="183">
        <f t="shared" si="31"/>
        <v>0</v>
      </c>
      <c r="H54" s="183">
        <f t="shared" si="31"/>
        <v>0</v>
      </c>
      <c r="I54" s="183">
        <f t="shared" si="31"/>
        <v>0</v>
      </c>
      <c r="J54" s="183">
        <f t="shared" si="31"/>
        <v>0</v>
      </c>
      <c r="K54" s="4"/>
    </row>
    <row r="55" spans="1:11" x14ac:dyDescent="0.25">
      <c r="A55" s="25" t="s">
        <v>311</v>
      </c>
      <c r="B55" s="28"/>
      <c r="C55" s="65"/>
      <c r="D55" s="182">
        <f t="shared" ref="D55:J55" si="32">D52/D53</f>
        <v>0</v>
      </c>
      <c r="E55" s="182">
        <f t="shared" si="32"/>
        <v>0</v>
      </c>
      <c r="F55" s="182">
        <f t="shared" si="32"/>
        <v>0</v>
      </c>
      <c r="G55" s="182">
        <f t="shared" si="32"/>
        <v>0</v>
      </c>
      <c r="H55" s="182">
        <f t="shared" si="32"/>
        <v>0</v>
      </c>
      <c r="I55" s="182">
        <f t="shared" si="32"/>
        <v>0</v>
      </c>
      <c r="J55" s="182">
        <f t="shared" si="32"/>
        <v>0</v>
      </c>
      <c r="K55" s="4"/>
    </row>
    <row r="56" spans="1:11" x14ac:dyDescent="0.25">
      <c r="A56" s="27" t="s">
        <v>312</v>
      </c>
      <c r="B56" s="21"/>
      <c r="C56" s="129"/>
      <c r="D56" s="180">
        <f t="shared" ref="D56:J56" si="33">D52+D54-D55+IF($C51=D$26,D$28,0)</f>
        <v>0</v>
      </c>
      <c r="E56" s="180">
        <f t="shared" si="33"/>
        <v>0</v>
      </c>
      <c r="F56" s="180">
        <f t="shared" si="33"/>
        <v>0</v>
      </c>
      <c r="G56" s="180">
        <f t="shared" si="33"/>
        <v>0</v>
      </c>
      <c r="H56" s="180">
        <f t="shared" si="33"/>
        <v>0</v>
      </c>
      <c r="I56" s="180">
        <f t="shared" si="33"/>
        <v>0</v>
      </c>
      <c r="J56" s="180">
        <f t="shared" si="33"/>
        <v>0</v>
      </c>
      <c r="K56" s="4"/>
    </row>
    <row r="57" spans="1:11" ht="24.95" customHeight="1" x14ac:dyDescent="0.25">
      <c r="A57" s="164" t="s">
        <v>317</v>
      </c>
      <c r="B57" s="22"/>
      <c r="C57" s="31"/>
      <c r="D57" s="22"/>
      <c r="E57" s="22"/>
      <c r="F57" s="22"/>
      <c r="G57" s="22"/>
      <c r="H57" s="22"/>
      <c r="I57" s="22"/>
      <c r="J57" s="22"/>
      <c r="K57" s="4"/>
    </row>
    <row r="58" spans="1:11" x14ac:dyDescent="0.25">
      <c r="A58" s="25" t="s">
        <v>341</v>
      </c>
      <c r="B58" s="28"/>
      <c r="C58" s="186">
        <f>I26</f>
        <v>6</v>
      </c>
      <c r="D58" s="182"/>
      <c r="E58" s="182"/>
      <c r="F58" s="182"/>
      <c r="G58" s="182"/>
      <c r="H58" s="182"/>
      <c r="I58" s="182"/>
      <c r="J58" s="182"/>
      <c r="K58" s="4"/>
    </row>
    <row r="59" spans="1:11" x14ac:dyDescent="0.25">
      <c r="A59" s="25" t="s">
        <v>23</v>
      </c>
      <c r="B59" s="28"/>
      <c r="C59" s="65"/>
      <c r="D59" s="232">
        <v>0</v>
      </c>
      <c r="E59" s="182">
        <f t="shared" ref="E59:J59" si="34">D63</f>
        <v>0</v>
      </c>
      <c r="F59" s="182">
        <f t="shared" si="34"/>
        <v>0</v>
      </c>
      <c r="G59" s="182">
        <f t="shared" si="34"/>
        <v>0</v>
      </c>
      <c r="H59" s="182">
        <f t="shared" si="34"/>
        <v>0</v>
      </c>
      <c r="I59" s="182">
        <f t="shared" si="34"/>
        <v>0</v>
      </c>
      <c r="J59" s="182">
        <f t="shared" si="34"/>
        <v>0</v>
      </c>
      <c r="K59" s="4"/>
    </row>
    <row r="60" spans="1:11" x14ac:dyDescent="0.25">
      <c r="A60" s="25" t="s">
        <v>309</v>
      </c>
      <c r="B60" s="28"/>
      <c r="C60" s="65"/>
      <c r="D60" s="220">
        <f>$C$11+$C58</f>
        <v>50</v>
      </c>
      <c r="E60" s="182">
        <f t="shared" ref="E60:J60" si="35">D60-1</f>
        <v>49</v>
      </c>
      <c r="F60" s="182">
        <f t="shared" si="35"/>
        <v>48</v>
      </c>
      <c r="G60" s="182">
        <f t="shared" si="35"/>
        <v>47</v>
      </c>
      <c r="H60" s="182">
        <f t="shared" si="35"/>
        <v>46</v>
      </c>
      <c r="I60" s="182">
        <f t="shared" si="35"/>
        <v>45</v>
      </c>
      <c r="J60" s="182">
        <f t="shared" si="35"/>
        <v>44</v>
      </c>
      <c r="K60" s="4"/>
    </row>
    <row r="61" spans="1:11" x14ac:dyDescent="0.25">
      <c r="A61" s="25" t="s">
        <v>310</v>
      </c>
      <c r="B61" s="28"/>
      <c r="C61" s="65"/>
      <c r="D61" s="183">
        <f t="shared" ref="D61:J61" si="36">D59*D$27</f>
        <v>0</v>
      </c>
      <c r="E61" s="183">
        <f t="shared" si="36"/>
        <v>0</v>
      </c>
      <c r="F61" s="183">
        <f t="shared" si="36"/>
        <v>0</v>
      </c>
      <c r="G61" s="183">
        <f t="shared" si="36"/>
        <v>0</v>
      </c>
      <c r="H61" s="183">
        <f t="shared" si="36"/>
        <v>0</v>
      </c>
      <c r="I61" s="183">
        <f t="shared" si="36"/>
        <v>0</v>
      </c>
      <c r="J61" s="183">
        <f t="shared" si="36"/>
        <v>0</v>
      </c>
      <c r="K61" s="4"/>
    </row>
    <row r="62" spans="1:11" x14ac:dyDescent="0.25">
      <c r="A62" s="25" t="s">
        <v>311</v>
      </c>
      <c r="B62" s="28"/>
      <c r="C62" s="65"/>
      <c r="D62" s="182">
        <f t="shared" ref="D62:J62" si="37">D59/D60</f>
        <v>0</v>
      </c>
      <c r="E62" s="182">
        <f t="shared" si="37"/>
        <v>0</v>
      </c>
      <c r="F62" s="182">
        <f t="shared" si="37"/>
        <v>0</v>
      </c>
      <c r="G62" s="182">
        <f t="shared" si="37"/>
        <v>0</v>
      </c>
      <c r="H62" s="182">
        <f t="shared" si="37"/>
        <v>0</v>
      </c>
      <c r="I62" s="182">
        <f t="shared" si="37"/>
        <v>0</v>
      </c>
      <c r="J62" s="182">
        <f t="shared" si="37"/>
        <v>0</v>
      </c>
      <c r="K62" s="4"/>
    </row>
    <row r="63" spans="1:11" x14ac:dyDescent="0.25">
      <c r="A63" s="27" t="s">
        <v>312</v>
      </c>
      <c r="B63" s="21"/>
      <c r="C63" s="129"/>
      <c r="D63" s="180">
        <f t="shared" ref="D63:J63" si="38">D59+D61-D62+IF($C58=D$26,D$28,0)</f>
        <v>0</v>
      </c>
      <c r="E63" s="180">
        <f t="shared" si="38"/>
        <v>0</v>
      </c>
      <c r="F63" s="180">
        <f t="shared" si="38"/>
        <v>0</v>
      </c>
      <c r="G63" s="180">
        <f t="shared" si="38"/>
        <v>0</v>
      </c>
      <c r="H63" s="180">
        <f t="shared" si="38"/>
        <v>0</v>
      </c>
      <c r="I63" s="180">
        <f t="shared" si="38"/>
        <v>0</v>
      </c>
      <c r="J63" s="180">
        <f t="shared" si="38"/>
        <v>0</v>
      </c>
      <c r="K63" s="4"/>
    </row>
    <row r="64" spans="1:11" ht="24.95" customHeight="1" x14ac:dyDescent="0.25">
      <c r="A64" s="164" t="s">
        <v>318</v>
      </c>
      <c r="B64" s="22"/>
      <c r="C64" s="31"/>
      <c r="D64" s="22"/>
      <c r="E64" s="22"/>
      <c r="F64" s="22"/>
      <c r="G64" s="22"/>
      <c r="H64" s="22"/>
      <c r="I64" s="22"/>
      <c r="J64" s="22"/>
      <c r="K64" s="4"/>
    </row>
    <row r="65" spans="1:11" x14ac:dyDescent="0.25">
      <c r="A65" s="25" t="s">
        <v>341</v>
      </c>
      <c r="B65" s="28"/>
      <c r="C65" s="186">
        <f>J26</f>
        <v>7</v>
      </c>
      <c r="D65" s="182"/>
      <c r="E65" s="182"/>
      <c r="F65" s="182"/>
      <c r="G65" s="182"/>
      <c r="H65" s="182"/>
      <c r="I65" s="182"/>
      <c r="J65" s="182"/>
      <c r="K65" s="4"/>
    </row>
    <row r="66" spans="1:11" x14ac:dyDescent="0.25">
      <c r="A66" s="25" t="s">
        <v>23</v>
      </c>
      <c r="B66" s="28"/>
      <c r="C66" s="65"/>
      <c r="D66" s="232">
        <v>0</v>
      </c>
      <c r="E66" s="187">
        <f t="shared" ref="E66:J66" si="39">D70</f>
        <v>0</v>
      </c>
      <c r="F66" s="187">
        <f t="shared" si="39"/>
        <v>0</v>
      </c>
      <c r="G66" s="187">
        <f t="shared" si="39"/>
        <v>0</v>
      </c>
      <c r="H66" s="187">
        <f t="shared" si="39"/>
        <v>0</v>
      </c>
      <c r="I66" s="187">
        <f t="shared" si="39"/>
        <v>0</v>
      </c>
      <c r="J66" s="187">
        <f t="shared" si="39"/>
        <v>0</v>
      </c>
      <c r="K66" s="4"/>
    </row>
    <row r="67" spans="1:11" x14ac:dyDescent="0.25">
      <c r="A67" s="25" t="s">
        <v>309</v>
      </c>
      <c r="B67" s="28"/>
      <c r="C67" s="65"/>
      <c r="D67" s="220">
        <f>$C$11+$C65</f>
        <v>51</v>
      </c>
      <c r="E67" s="183">
        <f>D67-1</f>
        <v>50</v>
      </c>
      <c r="F67" s="183">
        <f t="shared" ref="F67:G67" si="40">E67-1</f>
        <v>49</v>
      </c>
      <c r="G67" s="183">
        <f t="shared" si="40"/>
        <v>48</v>
      </c>
      <c r="H67" s="183">
        <f>G67-1</f>
        <v>47</v>
      </c>
      <c r="I67" s="183">
        <f>H67-1</f>
        <v>46</v>
      </c>
      <c r="J67" s="183">
        <f>I67-1</f>
        <v>45</v>
      </c>
      <c r="K67" s="4"/>
    </row>
    <row r="68" spans="1:11" x14ac:dyDescent="0.25">
      <c r="A68" s="25" t="s">
        <v>310</v>
      </c>
      <c r="B68" s="28"/>
      <c r="C68" s="65"/>
      <c r="D68" s="183">
        <f t="shared" ref="D68:J68" si="41">D66*D$27</f>
        <v>0</v>
      </c>
      <c r="E68" s="183">
        <f t="shared" si="41"/>
        <v>0</v>
      </c>
      <c r="F68" s="183">
        <f t="shared" si="41"/>
        <v>0</v>
      </c>
      <c r="G68" s="183">
        <f t="shared" si="41"/>
        <v>0</v>
      </c>
      <c r="H68" s="183">
        <f t="shared" si="41"/>
        <v>0</v>
      </c>
      <c r="I68" s="183">
        <f t="shared" si="41"/>
        <v>0</v>
      </c>
      <c r="J68" s="183">
        <f t="shared" si="41"/>
        <v>0</v>
      </c>
      <c r="K68" s="4"/>
    </row>
    <row r="69" spans="1:11" x14ac:dyDescent="0.25">
      <c r="A69" s="25" t="s">
        <v>311</v>
      </c>
      <c r="B69" s="28"/>
      <c r="C69" s="65"/>
      <c r="D69" s="183">
        <f t="shared" ref="D69:J69" si="42">D66/D67</f>
        <v>0</v>
      </c>
      <c r="E69" s="183">
        <f t="shared" si="42"/>
        <v>0</v>
      </c>
      <c r="F69" s="183">
        <f t="shared" si="42"/>
        <v>0</v>
      </c>
      <c r="G69" s="183">
        <f t="shared" si="42"/>
        <v>0</v>
      </c>
      <c r="H69" s="183">
        <f t="shared" si="42"/>
        <v>0</v>
      </c>
      <c r="I69" s="183">
        <f t="shared" si="42"/>
        <v>0</v>
      </c>
      <c r="J69" s="183">
        <f t="shared" si="42"/>
        <v>0</v>
      </c>
      <c r="K69" s="4"/>
    </row>
    <row r="70" spans="1:11" x14ac:dyDescent="0.25">
      <c r="A70" s="27" t="s">
        <v>312</v>
      </c>
      <c r="B70" s="28"/>
      <c r="C70" s="65"/>
      <c r="D70" s="183">
        <f t="shared" ref="D70:J70" si="43">D66+D68-D69+IF($C65=D$26,D$28,0)</f>
        <v>0</v>
      </c>
      <c r="E70" s="183">
        <f t="shared" si="43"/>
        <v>0</v>
      </c>
      <c r="F70" s="183">
        <f t="shared" si="43"/>
        <v>0</v>
      </c>
      <c r="G70" s="183">
        <f t="shared" si="43"/>
        <v>0</v>
      </c>
      <c r="H70" s="183">
        <f t="shared" si="43"/>
        <v>0</v>
      </c>
      <c r="I70" s="183">
        <f t="shared" si="43"/>
        <v>0</v>
      </c>
      <c r="J70" s="183">
        <f t="shared" si="43"/>
        <v>0</v>
      </c>
      <c r="K70" s="4"/>
    </row>
    <row r="71" spans="1:11" x14ac:dyDescent="0.25">
      <c r="A71" s="137"/>
      <c r="B71" s="35"/>
      <c r="C71" s="133"/>
      <c r="D71" s="185"/>
      <c r="E71" s="188"/>
      <c r="F71" s="188"/>
      <c r="G71" s="188"/>
      <c r="H71" s="188"/>
      <c r="I71" s="188"/>
      <c r="J71" s="188"/>
      <c r="K71" s="4"/>
    </row>
    <row r="72" spans="1:11" ht="15.75" x14ac:dyDescent="0.25">
      <c r="A72" s="158" t="s">
        <v>344</v>
      </c>
      <c r="B72" s="100"/>
      <c r="C72" s="134"/>
      <c r="D72" s="100"/>
      <c r="E72" s="100"/>
      <c r="F72" s="100"/>
      <c r="G72" s="100"/>
      <c r="H72" s="100"/>
      <c r="I72" s="100"/>
      <c r="J72" s="100"/>
      <c r="K72" s="5"/>
    </row>
    <row r="73" spans="1:11" ht="24.95" customHeight="1" x14ac:dyDescent="0.3">
      <c r="A73" s="150"/>
      <c r="B73" s="22"/>
      <c r="C73" s="31"/>
      <c r="D73" s="22"/>
      <c r="E73" s="22"/>
      <c r="F73" s="22"/>
      <c r="G73" s="22"/>
      <c r="H73" s="22"/>
      <c r="I73" s="22"/>
      <c r="J73" s="22"/>
      <c r="K73" s="4"/>
    </row>
    <row r="74" spans="1:11" x14ac:dyDescent="0.25">
      <c r="A74" s="20" t="s">
        <v>349</v>
      </c>
      <c r="B74" s="21"/>
      <c r="C74" s="129"/>
      <c r="D74" s="180">
        <f t="shared" ref="D74:J74" si="44">D31+D38+D45+D52+D59+D66</f>
        <v>0</v>
      </c>
      <c r="E74" s="180">
        <f t="shared" si="44"/>
        <v>0</v>
      </c>
      <c r="F74" s="180">
        <f>F31+F38+F45+F52+F59+F66</f>
        <v>0</v>
      </c>
      <c r="G74" s="180">
        <f t="shared" si="44"/>
        <v>0</v>
      </c>
      <c r="H74" s="180">
        <f t="shared" si="44"/>
        <v>0</v>
      </c>
      <c r="I74" s="180">
        <f t="shared" si="44"/>
        <v>0</v>
      </c>
      <c r="J74" s="180">
        <f t="shared" si="44"/>
        <v>0</v>
      </c>
      <c r="K74" s="4"/>
    </row>
    <row r="75" spans="1:11" x14ac:dyDescent="0.25">
      <c r="A75" s="20" t="s">
        <v>350</v>
      </c>
      <c r="B75" s="21"/>
      <c r="C75" s="129"/>
      <c r="D75" s="180">
        <f t="shared" ref="D75:J77" si="45">D33+D40+D47+D54+D61+D68</f>
        <v>0</v>
      </c>
      <c r="E75" s="180">
        <f t="shared" si="45"/>
        <v>0</v>
      </c>
      <c r="F75" s="180">
        <f>F33+F40+F47+F54+F61+F68</f>
        <v>0</v>
      </c>
      <c r="G75" s="180">
        <f t="shared" si="45"/>
        <v>0</v>
      </c>
      <c r="H75" s="180">
        <f t="shared" si="45"/>
        <v>0</v>
      </c>
      <c r="I75" s="180">
        <f t="shared" si="45"/>
        <v>0</v>
      </c>
      <c r="J75" s="180">
        <f t="shared" si="45"/>
        <v>0</v>
      </c>
      <c r="K75" s="4"/>
    </row>
    <row r="76" spans="1:11" x14ac:dyDescent="0.25">
      <c r="A76" s="20" t="s">
        <v>367</v>
      </c>
      <c r="B76" s="21"/>
      <c r="C76" s="129"/>
      <c r="D76" s="180">
        <f t="shared" si="45"/>
        <v>0</v>
      </c>
      <c r="E76" s="180">
        <f t="shared" si="45"/>
        <v>0</v>
      </c>
      <c r="F76" s="180">
        <f>F34+F41+F48+F55+F62+F69</f>
        <v>0</v>
      </c>
      <c r="G76" s="180">
        <f t="shared" si="45"/>
        <v>0</v>
      </c>
      <c r="H76" s="180">
        <f t="shared" si="45"/>
        <v>0</v>
      </c>
      <c r="I76" s="180">
        <f t="shared" si="45"/>
        <v>0</v>
      </c>
      <c r="J76" s="180">
        <f t="shared" si="45"/>
        <v>0</v>
      </c>
      <c r="K76" s="4"/>
    </row>
    <row r="77" spans="1:11" x14ac:dyDescent="0.25">
      <c r="A77" s="20" t="s">
        <v>368</v>
      </c>
      <c r="B77" s="21"/>
      <c r="C77" s="129"/>
      <c r="D77" s="180">
        <f t="shared" si="45"/>
        <v>0</v>
      </c>
      <c r="E77" s="180">
        <f t="shared" si="45"/>
        <v>0</v>
      </c>
      <c r="F77" s="180">
        <f>F35+F42+F49+F56+F63+F70</f>
        <v>0</v>
      </c>
      <c r="G77" s="180">
        <f t="shared" si="45"/>
        <v>0</v>
      </c>
      <c r="H77" s="180">
        <f t="shared" si="45"/>
        <v>0</v>
      </c>
      <c r="I77" s="180">
        <f t="shared" si="45"/>
        <v>0</v>
      </c>
      <c r="J77" s="180">
        <f t="shared" si="45"/>
        <v>0</v>
      </c>
      <c r="K77" s="4"/>
    </row>
    <row r="78" spans="1:11" x14ac:dyDescent="0.25">
      <c r="A78" s="22"/>
      <c r="B78" s="22"/>
      <c r="C78" s="31"/>
      <c r="D78" s="22"/>
      <c r="E78" s="22"/>
      <c r="F78" s="22"/>
      <c r="G78" s="22"/>
      <c r="H78" s="22"/>
      <c r="I78" s="22"/>
      <c r="J78" s="22"/>
      <c r="K78" s="4"/>
    </row>
    <row r="79" spans="1:11" ht="21" x14ac:dyDescent="0.35">
      <c r="A79" s="165" t="s">
        <v>345</v>
      </c>
      <c r="B79" s="145"/>
      <c r="C79" s="146"/>
      <c r="D79" s="145"/>
      <c r="E79" s="145"/>
      <c r="F79" s="145"/>
      <c r="G79" s="145"/>
      <c r="H79" s="145"/>
      <c r="I79" s="145"/>
      <c r="J79" s="145"/>
      <c r="K79" s="5"/>
    </row>
    <row r="80" spans="1:11" x14ac:dyDescent="0.25">
      <c r="A80" s="15"/>
      <c r="B80" s="15"/>
      <c r="C80" s="148"/>
      <c r="D80" s="16"/>
      <c r="E80" s="16"/>
      <c r="F80" s="16"/>
      <c r="G80" s="16"/>
      <c r="H80" s="16"/>
      <c r="I80" s="16"/>
      <c r="J80" s="16"/>
      <c r="K80" s="4"/>
    </row>
    <row r="81" spans="1:11" x14ac:dyDescent="0.25">
      <c r="A81" s="15"/>
      <c r="B81" s="15"/>
      <c r="C81" s="148"/>
      <c r="D81" s="16" t="str">
        <f>Inputs!C$4</f>
        <v>2013/14</v>
      </c>
      <c r="E81" s="16" t="str">
        <f>Inputs!D$4</f>
        <v>2014/15</v>
      </c>
      <c r="F81" s="16" t="str">
        <f>Inputs!E$4</f>
        <v>2015/16</v>
      </c>
      <c r="G81" s="16" t="str">
        <f>Inputs!F$4</f>
        <v>2016/17</v>
      </c>
      <c r="H81" s="16" t="str">
        <f>Inputs!G$4</f>
        <v>2017/18</v>
      </c>
      <c r="I81" s="16" t="str">
        <f>Inputs!H$4</f>
        <v>2018/19</v>
      </c>
      <c r="J81" s="16" t="str">
        <f>Inputs!I$4</f>
        <v>2019/20</v>
      </c>
      <c r="K81" s="4"/>
    </row>
    <row r="82" spans="1:11" x14ac:dyDescent="0.25">
      <c r="A82" s="33" t="s">
        <v>257</v>
      </c>
      <c r="B82" s="34"/>
      <c r="C82" s="131"/>
      <c r="D82" s="220">
        <f>C5</f>
        <v>316693</v>
      </c>
      <c r="E82" s="182">
        <f t="shared" ref="E82:J82" si="46">E18+E74</f>
        <v>321783.97834506561</v>
      </c>
      <c r="F82" s="182">
        <f t="shared" si="46"/>
        <v>315724.07547570218</v>
      </c>
      <c r="G82" s="182">
        <f t="shared" si="46"/>
        <v>309705.85318277671</v>
      </c>
      <c r="H82" s="182">
        <f t="shared" si="46"/>
        <v>303418.3778092087</v>
      </c>
      <c r="I82" s="182">
        <f t="shared" si="46"/>
        <v>296626.6252342434</v>
      </c>
      <c r="J82" s="182">
        <f t="shared" si="46"/>
        <v>289321.91355022026</v>
      </c>
      <c r="K82" s="4"/>
    </row>
    <row r="83" spans="1:11" x14ac:dyDescent="0.25">
      <c r="A83" s="33" t="s">
        <v>96</v>
      </c>
      <c r="B83" s="28"/>
      <c r="C83" s="65"/>
      <c r="D83" s="220">
        <f>C7</f>
        <v>4845.7684628409015</v>
      </c>
      <c r="E83" s="182">
        <f t="shared" ref="E83:J85" si="47">E20+E75</f>
        <v>6192.3262500861483</v>
      </c>
      <c r="F83" s="182">
        <f t="shared" si="47"/>
        <v>6479.1183544634714</v>
      </c>
      <c r="G83" s="182">
        <f t="shared" si="47"/>
        <v>6476.8989481977223</v>
      </c>
      <c r="H83" s="182">
        <f t="shared" si="47"/>
        <v>6251.0387700339443</v>
      </c>
      <c r="I83" s="182">
        <f t="shared" si="47"/>
        <v>6018.8573784137916</v>
      </c>
      <c r="J83" s="182">
        <f t="shared" si="47"/>
        <v>5780.6518327334061</v>
      </c>
      <c r="K83" s="4"/>
    </row>
    <row r="84" spans="1:11" x14ac:dyDescent="0.25">
      <c r="A84" s="33" t="s">
        <v>95</v>
      </c>
      <c r="B84" s="28"/>
      <c r="C84" s="65"/>
      <c r="D84" s="220">
        <f>C6</f>
        <v>11616.091638622831</v>
      </c>
      <c r="E84" s="182">
        <f t="shared" si="47"/>
        <v>12252.229119449548</v>
      </c>
      <c r="F84" s="182">
        <f t="shared" si="47"/>
        <v>12497.340647388921</v>
      </c>
      <c r="G84" s="182">
        <f t="shared" si="47"/>
        <v>12764.374321765707</v>
      </c>
      <c r="H84" s="182">
        <f t="shared" si="47"/>
        <v>13042.791344999239</v>
      </c>
      <c r="I84" s="182">
        <f t="shared" si="47"/>
        <v>13323.569062436936</v>
      </c>
      <c r="J84" s="182">
        <f t="shared" si="47"/>
        <v>13606.632235287505</v>
      </c>
      <c r="K84" s="4"/>
    </row>
    <row r="85" spans="1:11" x14ac:dyDescent="0.25">
      <c r="A85" s="33" t="s">
        <v>98</v>
      </c>
      <c r="B85" s="28"/>
      <c r="C85" s="65"/>
      <c r="D85" s="182">
        <f>D22+D77</f>
        <v>321783.97834506561</v>
      </c>
      <c r="E85" s="182">
        <f t="shared" si="47"/>
        <v>315724.07547570218</v>
      </c>
      <c r="F85" s="182">
        <f t="shared" si="47"/>
        <v>309705.85318277671</v>
      </c>
      <c r="G85" s="182">
        <f t="shared" si="47"/>
        <v>303418.3778092087</v>
      </c>
      <c r="H85" s="182">
        <f t="shared" si="47"/>
        <v>296626.6252342434</v>
      </c>
      <c r="I85" s="182">
        <f t="shared" si="47"/>
        <v>289321.91355022026</v>
      </c>
      <c r="J85" s="182">
        <f t="shared" si="47"/>
        <v>281495.93314766616</v>
      </c>
      <c r="K85" s="4"/>
    </row>
    <row r="86" spans="1:11" x14ac:dyDescent="0.25">
      <c r="A86" s="138" t="s">
        <v>291</v>
      </c>
      <c r="B86" s="139"/>
      <c r="C86" s="140"/>
      <c r="D86" s="235"/>
      <c r="E86" s="88">
        <f>E82+E28+E83-E84-E19-E85</f>
        <v>0</v>
      </c>
      <c r="F86" s="88">
        <f t="shared" ref="F86:J86" si="48">F82+F28+F83-F84-F19-F85</f>
        <v>0</v>
      </c>
      <c r="G86" s="88">
        <f t="shared" si="48"/>
        <v>0</v>
      </c>
      <c r="H86" s="88">
        <f t="shared" si="48"/>
        <v>0</v>
      </c>
      <c r="I86" s="88">
        <f t="shared" si="48"/>
        <v>0</v>
      </c>
      <c r="J86" s="88">
        <f t="shared" si="48"/>
        <v>0</v>
      </c>
      <c r="K86" s="79"/>
    </row>
    <row r="87" spans="1:11" ht="39.950000000000003" customHeight="1" x14ac:dyDescent="0.35">
      <c r="A87" s="159" t="s">
        <v>258</v>
      </c>
      <c r="B87" s="4"/>
      <c r="C87" s="105"/>
      <c r="D87" s="8"/>
      <c r="E87" s="8"/>
      <c r="F87" s="4"/>
      <c r="G87" s="4"/>
      <c r="H87" s="4"/>
      <c r="I87" s="4"/>
      <c r="J87" s="4"/>
      <c r="K87" s="4"/>
    </row>
    <row r="88" spans="1:11" x14ac:dyDescent="0.25">
      <c r="A88" s="71"/>
      <c r="B88" s="71"/>
      <c r="C88" s="141"/>
      <c r="D88" s="72"/>
      <c r="E88" s="72"/>
      <c r="F88" s="72"/>
      <c r="G88" s="72"/>
      <c r="H88" s="72"/>
      <c r="I88" s="72"/>
      <c r="J88" s="72"/>
      <c r="K88" s="4"/>
    </row>
    <row r="89" spans="1:11" x14ac:dyDescent="0.25">
      <c r="A89" s="18"/>
      <c r="B89" s="18"/>
      <c r="C89" s="142"/>
      <c r="D89" s="19" t="str">
        <f>Inputs!C$4</f>
        <v>2013/14</v>
      </c>
      <c r="E89" s="19" t="str">
        <f>Inputs!D$4</f>
        <v>2014/15</v>
      </c>
      <c r="F89" s="19" t="str">
        <f>Inputs!E$4</f>
        <v>2015/16</v>
      </c>
      <c r="G89" s="19" t="str">
        <f>Inputs!F$4</f>
        <v>2016/17</v>
      </c>
      <c r="H89" s="19" t="str">
        <f>Inputs!G$4</f>
        <v>2017/18</v>
      </c>
      <c r="I89" s="19" t="str">
        <f>Inputs!H$4</f>
        <v>2018/19</v>
      </c>
      <c r="J89" s="19" t="str">
        <f>Inputs!I$4</f>
        <v>2019/20</v>
      </c>
      <c r="K89" s="4"/>
    </row>
    <row r="90" spans="1:11" x14ac:dyDescent="0.25">
      <c r="A90" s="36" t="s">
        <v>28</v>
      </c>
      <c r="B90" s="36"/>
      <c r="C90" s="65"/>
      <c r="D90" s="143">
        <f t="shared" ref="D90:J90" si="49">D17</f>
        <v>27.263300760043432</v>
      </c>
      <c r="E90" s="143">
        <f t="shared" si="49"/>
        <v>26.263300760043432</v>
      </c>
      <c r="F90" s="143">
        <f t="shared" si="49"/>
        <v>25.263300760043432</v>
      </c>
      <c r="G90" s="143">
        <f t="shared" si="49"/>
        <v>24.263300760043432</v>
      </c>
      <c r="H90" s="143">
        <f t="shared" si="49"/>
        <v>23.263300760043432</v>
      </c>
      <c r="I90" s="143">
        <f t="shared" si="49"/>
        <v>22.263300760043432</v>
      </c>
      <c r="J90" s="143">
        <f t="shared" si="49"/>
        <v>21.263300760043432</v>
      </c>
      <c r="K90" s="4"/>
    </row>
    <row r="91" spans="1:11" x14ac:dyDescent="0.25">
      <c r="A91" s="33" t="s">
        <v>95</v>
      </c>
      <c r="B91" s="58"/>
      <c r="C91" s="65"/>
      <c r="D91" s="182">
        <f t="shared" ref="D91:J91" si="50">D84</f>
        <v>11616.091638622831</v>
      </c>
      <c r="E91" s="182">
        <f t="shared" si="50"/>
        <v>12252.229119449548</v>
      </c>
      <c r="F91" s="182">
        <f t="shared" si="50"/>
        <v>12497.340647388921</v>
      </c>
      <c r="G91" s="182">
        <f t="shared" si="50"/>
        <v>12764.374321765707</v>
      </c>
      <c r="H91" s="182">
        <f t="shared" si="50"/>
        <v>13042.791344999239</v>
      </c>
      <c r="I91" s="182">
        <f t="shared" si="50"/>
        <v>13323.569062436936</v>
      </c>
      <c r="J91" s="182">
        <f t="shared" si="50"/>
        <v>13606.632235287505</v>
      </c>
      <c r="K91" s="4"/>
    </row>
    <row r="92" spans="1:11" x14ac:dyDescent="0.25">
      <c r="A92" s="36" t="s">
        <v>257</v>
      </c>
      <c r="B92" s="36"/>
      <c r="C92" s="65"/>
      <c r="D92" s="187">
        <f>D82</f>
        <v>316693</v>
      </c>
      <c r="E92" s="187">
        <f t="shared" ref="E92:J92" si="51">E82</f>
        <v>321783.97834506561</v>
      </c>
      <c r="F92" s="187">
        <f t="shared" si="51"/>
        <v>315724.07547570218</v>
      </c>
      <c r="G92" s="187">
        <f t="shared" si="51"/>
        <v>309705.85318277671</v>
      </c>
      <c r="H92" s="187">
        <f t="shared" si="51"/>
        <v>303418.3778092087</v>
      </c>
      <c r="I92" s="187">
        <f t="shared" si="51"/>
        <v>296626.6252342434</v>
      </c>
      <c r="J92" s="187">
        <f t="shared" si="51"/>
        <v>289321.91355022026</v>
      </c>
      <c r="K92" s="4"/>
    </row>
    <row r="93" spans="1:11" x14ac:dyDescent="0.25">
      <c r="A93" s="36" t="s">
        <v>96</v>
      </c>
      <c r="B93" s="36"/>
      <c r="C93" s="65"/>
      <c r="D93" s="187">
        <f>D83</f>
        <v>4845.7684628409015</v>
      </c>
      <c r="E93" s="187">
        <f t="shared" ref="E93:J93" si="52">E83</f>
        <v>6192.3262500861483</v>
      </c>
      <c r="F93" s="187">
        <f t="shared" si="52"/>
        <v>6479.1183544634714</v>
      </c>
      <c r="G93" s="187">
        <f t="shared" si="52"/>
        <v>6476.8989481977223</v>
      </c>
      <c r="H93" s="187">
        <f t="shared" si="52"/>
        <v>6251.0387700339443</v>
      </c>
      <c r="I93" s="187">
        <f t="shared" si="52"/>
        <v>6018.8573784137916</v>
      </c>
      <c r="J93" s="187">
        <f t="shared" si="52"/>
        <v>5780.6518327334061</v>
      </c>
      <c r="K93" s="4"/>
    </row>
    <row r="94" spans="1:11" s="10" customFormat="1" x14ac:dyDescent="0.25">
      <c r="A94" s="36" t="s">
        <v>98</v>
      </c>
      <c r="B94" s="36"/>
      <c r="C94" s="65"/>
      <c r="D94" s="187">
        <f>D85</f>
        <v>321783.97834506561</v>
      </c>
      <c r="E94" s="187">
        <f t="shared" ref="E94:J94" si="53">E85</f>
        <v>315724.07547570218</v>
      </c>
      <c r="F94" s="187">
        <f t="shared" si="53"/>
        <v>309705.85318277671</v>
      </c>
      <c r="G94" s="187">
        <f t="shared" si="53"/>
        <v>303418.3778092087</v>
      </c>
      <c r="H94" s="187">
        <f t="shared" si="53"/>
        <v>296626.6252342434</v>
      </c>
      <c r="I94" s="187">
        <f t="shared" si="53"/>
        <v>289321.91355022026</v>
      </c>
      <c r="J94" s="187">
        <f t="shared" si="53"/>
        <v>281495.93314766616</v>
      </c>
      <c r="K94" s="4"/>
    </row>
    <row r="95" spans="1:11" x14ac:dyDescent="0.25">
      <c r="A95" s="4"/>
      <c r="B95" s="4"/>
      <c r="C95" s="105"/>
      <c r="D95" s="4"/>
      <c r="E95" s="4"/>
      <c r="F95" s="4"/>
      <c r="G95" s="4"/>
      <c r="H95" s="4"/>
      <c r="I95" s="4"/>
      <c r="J95" s="4"/>
      <c r="K95" s="4"/>
    </row>
  </sheetData>
  <customSheetViews>
    <customSheetView guid="{2F530BD0-D284-4ADF-AC7F-C1C966DD4D52}" showPageBreaks="1" showGridLines="0" fitToPage="1" printArea="1" view="pageBreakPreview" topLeftCell="A19">
      <selection activeCell="E38" sqref="E38"/>
      <rowBreaks count="1" manualBreakCount="1">
        <brk id="68" max="11" man="1"/>
      </rowBreaks>
      <pageMargins left="0.25" right="0.25" top="0.75" bottom="0.75" header="0.3" footer="0.3"/>
      <pageSetup paperSize="9" scale="61" fitToHeight="0" orientation="portrait" r:id="rId1"/>
      <headerFooter>
        <oddHeader>&amp;R&amp;D &amp;T</oddHeader>
        <oddFooter>&amp;L&amp;F&amp;C&amp;A&amp;R&amp;P</oddFooter>
      </headerFooter>
    </customSheetView>
  </customSheetViews>
  <pageMargins left="0.25" right="0.25" top="0.75" bottom="0.75" header="0.3" footer="0.3"/>
  <pageSetup paperSize="9" scale="61" fitToHeight="0" orientation="portrait" r:id="rId2"/>
  <headerFooter>
    <oddHeader>&amp;R&amp;D &amp;T</oddHeader>
    <oddFooter>&amp;L&amp;F&amp;C&amp;A&amp;R&amp;P</oddFooter>
  </headerFooter>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988E"/>
    <pageSetUpPr fitToPage="1"/>
  </sheetPr>
  <dimension ref="A1:O101"/>
  <sheetViews>
    <sheetView showGridLines="0" view="pageBreakPreview" zoomScaleNormal="100" zoomScaleSheetLayoutView="100" workbookViewId="0"/>
  </sheetViews>
  <sheetFormatPr defaultRowHeight="15" x14ac:dyDescent="0.25"/>
  <cols>
    <col min="1" max="1" width="55.140625" style="3" customWidth="1"/>
    <col min="2" max="2" width="12.5703125" style="10" customWidth="1"/>
    <col min="3" max="3" width="12" style="3" customWidth="1"/>
    <col min="4" max="5" width="11.85546875" style="10" customWidth="1"/>
    <col min="6" max="10" width="11.85546875" style="3" customWidth="1"/>
    <col min="11" max="11" width="3.140625" customWidth="1"/>
  </cols>
  <sheetData>
    <row r="1" spans="1:15" ht="39.950000000000003" customHeight="1" x14ac:dyDescent="0.25">
      <c r="A1" s="153" t="s">
        <v>243</v>
      </c>
      <c r="B1" s="5"/>
      <c r="C1" s="5"/>
      <c r="D1" s="5"/>
      <c r="E1" s="5"/>
      <c r="F1" s="5"/>
      <c r="G1" s="5"/>
      <c r="H1" s="5"/>
      <c r="I1" s="5"/>
      <c r="J1" s="240" t="str">
        <f>EDB_Name</f>
        <v>Aurora Energy</v>
      </c>
      <c r="K1" s="4"/>
    </row>
    <row r="2" spans="1:15" s="10" customFormat="1" ht="20.100000000000001" customHeight="1" x14ac:dyDescent="0.25">
      <c r="A2" s="213" t="s">
        <v>426</v>
      </c>
      <c r="B2" s="6"/>
      <c r="C2" s="4"/>
      <c r="D2" s="4"/>
      <c r="E2" s="4"/>
      <c r="F2" s="4"/>
      <c r="G2" s="4"/>
      <c r="H2" s="4"/>
      <c r="I2" s="4"/>
      <c r="J2" s="4"/>
      <c r="K2" s="4"/>
      <c r="L2" s="4"/>
      <c r="M2" s="4"/>
      <c r="N2" s="4"/>
      <c r="O2" s="4"/>
    </row>
    <row r="3" spans="1:15" ht="39.950000000000003" customHeight="1" x14ac:dyDescent="0.35">
      <c r="A3" s="159" t="s">
        <v>1</v>
      </c>
      <c r="B3" s="5"/>
      <c r="C3" s="5"/>
      <c r="D3" s="5"/>
      <c r="E3" s="5"/>
      <c r="F3" s="5"/>
      <c r="G3" s="5"/>
      <c r="H3" s="5"/>
      <c r="I3" s="5"/>
      <c r="J3" s="5"/>
      <c r="K3" s="4"/>
    </row>
    <row r="4" spans="1:15" x14ac:dyDescent="0.25">
      <c r="A4" s="15"/>
      <c r="B4" s="15" t="s">
        <v>266</v>
      </c>
      <c r="C4" s="166" t="s">
        <v>232</v>
      </c>
      <c r="D4" s="16" t="str">
        <f>Inputs!C$4</f>
        <v>2013/14</v>
      </c>
      <c r="E4" s="16" t="str">
        <f>Inputs!D$4</f>
        <v>2014/15</v>
      </c>
      <c r="F4" s="16" t="str">
        <f>Inputs!E$4</f>
        <v>2015/16</v>
      </c>
      <c r="G4" s="16" t="str">
        <f>Inputs!F$4</f>
        <v>2016/17</v>
      </c>
      <c r="H4" s="16" t="str">
        <f>Inputs!G$4</f>
        <v>2017/18</v>
      </c>
      <c r="I4" s="16" t="str">
        <f>Inputs!H$4</f>
        <v>2018/19</v>
      </c>
      <c r="J4" s="16" t="str">
        <f>Inputs!I$4</f>
        <v>2019/20</v>
      </c>
      <c r="K4" s="4"/>
    </row>
    <row r="5" spans="1:15" x14ac:dyDescent="0.25">
      <c r="A5" s="41" t="s">
        <v>259</v>
      </c>
      <c r="B5" s="26" t="s">
        <v>273</v>
      </c>
      <c r="C5" s="20"/>
      <c r="D5" s="40">
        <f>'EDB data'!B20</f>
        <v>1</v>
      </c>
      <c r="E5" s="40">
        <f>'EDB data'!C20</f>
        <v>2</v>
      </c>
      <c r="F5" s="40">
        <f>'EDB data'!D20</f>
        <v>3</v>
      </c>
      <c r="G5" s="40">
        <f>'EDB data'!E20</f>
        <v>4</v>
      </c>
      <c r="H5" s="40">
        <f>'EDB data'!F20</f>
        <v>5</v>
      </c>
      <c r="I5" s="40">
        <f>'EDB data'!G20</f>
        <v>6</v>
      </c>
      <c r="J5" s="40">
        <f>'EDB data'!H20</f>
        <v>7</v>
      </c>
      <c r="K5" s="4"/>
    </row>
    <row r="6" spans="1:15" x14ac:dyDescent="0.25">
      <c r="A6" s="41" t="s">
        <v>27</v>
      </c>
      <c r="B6" s="26" t="s">
        <v>273</v>
      </c>
      <c r="C6" s="20"/>
      <c r="D6" s="224">
        <f>'EDB data'!B24</f>
        <v>0.28000000000000003</v>
      </c>
      <c r="E6" s="224">
        <f>'EDB data'!C24</f>
        <v>0.28000000000000003</v>
      </c>
      <c r="F6" s="224">
        <f>'EDB data'!D24</f>
        <v>0.28000000000000003</v>
      </c>
      <c r="G6" s="224">
        <f>'EDB data'!E24</f>
        <v>0.28000000000000003</v>
      </c>
      <c r="H6" s="224">
        <f>'EDB data'!F24</f>
        <v>0.28000000000000003</v>
      </c>
      <c r="I6" s="224">
        <f>'EDB data'!G24</f>
        <v>0.28000000000000003</v>
      </c>
      <c r="J6" s="224">
        <f>'EDB data'!H24</f>
        <v>0.28000000000000003</v>
      </c>
      <c r="K6" s="4"/>
    </row>
    <row r="7" spans="1:15" x14ac:dyDescent="0.25">
      <c r="A7" s="69" t="s">
        <v>67</v>
      </c>
      <c r="B7" s="26" t="s">
        <v>273</v>
      </c>
      <c r="C7" s="20"/>
      <c r="D7" s="174">
        <f>'EDB data'!$B60</f>
        <v>0</v>
      </c>
      <c r="E7" s="174">
        <f>'EDB data'!$B61</f>
        <v>0</v>
      </c>
      <c r="F7" s="174">
        <f>'EDB data'!$B62</f>
        <v>0</v>
      </c>
      <c r="G7" s="174">
        <f>'EDB data'!$B63</f>
        <v>0</v>
      </c>
      <c r="H7" s="174">
        <f>'EDB data'!$B64</f>
        <v>0</v>
      </c>
      <c r="I7" s="174">
        <f>'EDB data'!$B65</f>
        <v>0</v>
      </c>
      <c r="J7" s="174">
        <f>'EDB data'!$B66</f>
        <v>0</v>
      </c>
      <c r="K7" s="5"/>
    </row>
    <row r="8" spans="1:15" x14ac:dyDescent="0.25">
      <c r="A8" s="41" t="s">
        <v>42</v>
      </c>
      <c r="B8" s="26" t="s">
        <v>273</v>
      </c>
      <c r="C8" s="20"/>
      <c r="D8" s="174">
        <f>'EDB data'!B12</f>
        <v>44</v>
      </c>
      <c r="E8" s="4"/>
      <c r="F8" s="4"/>
      <c r="G8" s="4"/>
      <c r="H8" s="4"/>
      <c r="I8" s="4"/>
      <c r="J8" s="4"/>
      <c r="K8" s="5"/>
    </row>
    <row r="9" spans="1:15" x14ac:dyDescent="0.25">
      <c r="A9" s="41" t="s">
        <v>438</v>
      </c>
      <c r="B9" s="26" t="s">
        <v>273</v>
      </c>
      <c r="C9" s="20"/>
      <c r="D9" s="174">
        <f>'EDB data'!B37</f>
        <v>3808.7853230082101</v>
      </c>
      <c r="E9" s="4"/>
      <c r="F9" s="4"/>
      <c r="G9" s="4"/>
      <c r="H9" s="4"/>
      <c r="I9" s="4"/>
      <c r="J9" s="4"/>
      <c r="K9" s="5"/>
    </row>
    <row r="10" spans="1:15" x14ac:dyDescent="0.25">
      <c r="A10" s="41" t="s">
        <v>176</v>
      </c>
      <c r="B10" s="26" t="s">
        <v>273</v>
      </c>
      <c r="C10" s="20"/>
      <c r="D10" s="174">
        <f>'EDB data'!B28</f>
        <v>0</v>
      </c>
      <c r="E10" s="4"/>
      <c r="F10" s="4"/>
      <c r="G10" s="4"/>
      <c r="H10" s="4"/>
      <c r="I10" s="4"/>
      <c r="J10" s="4"/>
      <c r="K10" s="5"/>
    </row>
    <row r="11" spans="1:15" x14ac:dyDescent="0.25">
      <c r="A11" s="41" t="s">
        <v>261</v>
      </c>
      <c r="B11" s="26" t="s">
        <v>273</v>
      </c>
      <c r="C11" s="20"/>
      <c r="D11" s="174">
        <f>'EDB data'!B29</f>
        <v>0</v>
      </c>
      <c r="E11" s="4"/>
      <c r="F11" s="4"/>
      <c r="G11" s="4"/>
      <c r="H11" s="4"/>
      <c r="I11" s="4"/>
      <c r="J11" s="4"/>
      <c r="K11" s="5"/>
    </row>
    <row r="12" spans="1:15" x14ac:dyDescent="0.25">
      <c r="A12" s="41" t="s">
        <v>30</v>
      </c>
      <c r="B12" s="26" t="s">
        <v>273</v>
      </c>
      <c r="C12" s="20"/>
      <c r="D12" s="174">
        <f>'EDB data'!$B69</f>
        <v>0</v>
      </c>
      <c r="E12" s="174">
        <f>'EDB data'!$B70</f>
        <v>0</v>
      </c>
      <c r="F12" s="174">
        <f>'EDB data'!$B71</f>
        <v>0</v>
      </c>
      <c r="G12" s="174">
        <f>'EDB data'!$B72</f>
        <v>0</v>
      </c>
      <c r="H12" s="174">
        <f>'EDB data'!$B73</f>
        <v>0</v>
      </c>
      <c r="I12" s="174">
        <f>'EDB data'!$B74</f>
        <v>0</v>
      </c>
      <c r="J12" s="174">
        <f>'EDB data'!$B75</f>
        <v>0</v>
      </c>
      <c r="K12" s="5"/>
    </row>
    <row r="13" spans="1:15" s="10" customFormat="1" x14ac:dyDescent="0.25">
      <c r="A13" s="41" t="s">
        <v>441</v>
      </c>
      <c r="B13" s="26" t="s">
        <v>273</v>
      </c>
      <c r="C13" s="20"/>
      <c r="D13" s="174">
        <f>'EDB data'!B33</f>
        <v>297565</v>
      </c>
      <c r="E13" s="233"/>
      <c r="F13" s="233"/>
      <c r="G13" s="233"/>
      <c r="H13" s="233"/>
      <c r="I13" s="233"/>
      <c r="J13" s="233"/>
      <c r="K13" s="5"/>
    </row>
    <row r="14" spans="1:15" s="10" customFormat="1" x14ac:dyDescent="0.25">
      <c r="A14" s="41" t="s">
        <v>35</v>
      </c>
      <c r="B14" s="26" t="s">
        <v>273</v>
      </c>
      <c r="C14" s="20"/>
      <c r="D14" s="174">
        <f>'EDB data'!B34</f>
        <v>10914.489137577411</v>
      </c>
      <c r="E14" s="234"/>
      <c r="F14" s="234"/>
      <c r="G14" s="234"/>
      <c r="H14" s="234"/>
      <c r="I14" s="234"/>
      <c r="J14" s="234"/>
      <c r="K14" s="5"/>
    </row>
    <row r="15" spans="1:15" x14ac:dyDescent="0.25">
      <c r="A15" s="41" t="s">
        <v>262</v>
      </c>
      <c r="B15" s="26" t="s">
        <v>273</v>
      </c>
      <c r="C15" s="20"/>
      <c r="D15" s="174">
        <f>'EDB data'!B35</f>
        <v>14801.554946704699</v>
      </c>
      <c r="E15" s="4"/>
      <c r="F15" s="4"/>
      <c r="G15" s="4"/>
      <c r="H15" s="4"/>
      <c r="I15" s="4"/>
      <c r="J15" s="4"/>
      <c r="K15" s="5"/>
    </row>
    <row r="16" spans="1:15" x14ac:dyDescent="0.25">
      <c r="A16" s="41" t="s">
        <v>104</v>
      </c>
      <c r="B16" s="26" t="s">
        <v>273</v>
      </c>
      <c r="C16" s="20"/>
      <c r="D16" s="174">
        <f>'EDB data'!B36</f>
        <v>163270</v>
      </c>
      <c r="E16" s="4"/>
      <c r="F16" s="4"/>
      <c r="G16" s="4"/>
      <c r="H16" s="4"/>
      <c r="I16" s="4"/>
      <c r="J16" s="4"/>
      <c r="K16" s="5"/>
    </row>
    <row r="17" spans="1:11" x14ac:dyDescent="0.25">
      <c r="A17" s="41" t="s">
        <v>337</v>
      </c>
      <c r="B17" s="26" t="s">
        <v>273</v>
      </c>
      <c r="C17" s="20"/>
      <c r="D17" s="174">
        <f>'EDB data'!B39</f>
        <v>-2197</v>
      </c>
      <c r="E17" s="4"/>
      <c r="F17" s="4"/>
      <c r="G17" s="4"/>
      <c r="H17" s="4"/>
      <c r="I17" s="4"/>
      <c r="J17" s="4"/>
      <c r="K17" s="5"/>
    </row>
    <row r="18" spans="1:11" x14ac:dyDescent="0.25">
      <c r="A18" s="41" t="s">
        <v>263</v>
      </c>
      <c r="B18" s="26" t="s">
        <v>273</v>
      </c>
      <c r="C18" s="20"/>
      <c r="D18" s="42">
        <f>'EDB data'!B10</f>
        <v>6.1499999999999999E-2</v>
      </c>
      <c r="E18" s="4"/>
      <c r="F18" s="4"/>
      <c r="G18" s="4"/>
      <c r="H18" s="4"/>
      <c r="I18" s="4"/>
      <c r="J18" s="4"/>
      <c r="K18" s="5"/>
    </row>
    <row r="19" spans="1:11" x14ac:dyDescent="0.25">
      <c r="A19" s="41" t="s">
        <v>4</v>
      </c>
      <c r="B19" s="26" t="s">
        <v>273</v>
      </c>
      <c r="C19" s="20"/>
      <c r="D19" s="42">
        <f>'EDB data'!B11</f>
        <v>0.44</v>
      </c>
      <c r="E19" s="4"/>
      <c r="F19" s="4"/>
      <c r="G19" s="4"/>
      <c r="H19" s="4"/>
      <c r="I19" s="4"/>
      <c r="J19" s="4"/>
      <c r="K19" s="5"/>
    </row>
    <row r="20" spans="1:11" x14ac:dyDescent="0.25">
      <c r="A20" s="41" t="s">
        <v>28</v>
      </c>
      <c r="B20" s="26" t="s">
        <v>267</v>
      </c>
      <c r="C20" s="21"/>
      <c r="D20" s="43">
        <f>RAB!D90</f>
        <v>27.263300760043432</v>
      </c>
      <c r="E20" s="43">
        <f>RAB!E90</f>
        <v>26.263300760043432</v>
      </c>
      <c r="F20" s="43">
        <f>RAB!F90</f>
        <v>25.263300760043432</v>
      </c>
      <c r="G20" s="43">
        <f>RAB!G90</f>
        <v>24.263300760043432</v>
      </c>
      <c r="H20" s="43">
        <f>RAB!H90</f>
        <v>23.263300760043432</v>
      </c>
      <c r="I20" s="43">
        <f>RAB!I90</f>
        <v>22.263300760043432</v>
      </c>
      <c r="J20" s="43">
        <f>RAB!J90</f>
        <v>21.263300760043432</v>
      </c>
      <c r="K20" s="4"/>
    </row>
    <row r="21" spans="1:11" x14ac:dyDescent="0.25">
      <c r="A21" s="41" t="s">
        <v>95</v>
      </c>
      <c r="B21" s="26" t="s">
        <v>267</v>
      </c>
      <c r="C21" s="21"/>
      <c r="D21" s="174">
        <f>RAB!D91</f>
        <v>11616.091638622831</v>
      </c>
      <c r="E21" s="174">
        <f>RAB!E91</f>
        <v>12252.229119449548</v>
      </c>
      <c r="F21" s="174">
        <f>RAB!F91</f>
        <v>12497.340647388921</v>
      </c>
      <c r="G21" s="174">
        <f>RAB!G91</f>
        <v>12764.374321765707</v>
      </c>
      <c r="H21" s="174">
        <f>RAB!H91</f>
        <v>13042.791344999239</v>
      </c>
      <c r="I21" s="174">
        <f>RAB!I91</f>
        <v>13323.569062436936</v>
      </c>
      <c r="J21" s="174">
        <f>RAB!J91</f>
        <v>13606.632235287505</v>
      </c>
      <c r="K21" s="4"/>
    </row>
    <row r="22" spans="1:11" x14ac:dyDescent="0.25">
      <c r="A22" s="41" t="s">
        <v>248</v>
      </c>
      <c r="B22" s="26" t="s">
        <v>207</v>
      </c>
      <c r="C22" s="21"/>
      <c r="D22" s="174">
        <f>BBAR!D58</f>
        <v>0</v>
      </c>
      <c r="E22" s="174">
        <f>BBAR!E58</f>
        <v>0</v>
      </c>
      <c r="F22" s="174">
        <f>BBAR!F58</f>
        <v>0</v>
      </c>
      <c r="G22" s="174">
        <f>BBAR!G58</f>
        <v>0</v>
      </c>
      <c r="H22" s="174">
        <f>BBAR!H58</f>
        <v>0</v>
      </c>
      <c r="I22" s="174">
        <f>BBAR!I58</f>
        <v>0</v>
      </c>
      <c r="J22" s="174">
        <f>BBAR!J58</f>
        <v>0</v>
      </c>
      <c r="K22" s="4"/>
    </row>
    <row r="23" spans="1:11" x14ac:dyDescent="0.25">
      <c r="A23" s="41" t="s">
        <v>71</v>
      </c>
      <c r="B23" s="26" t="s">
        <v>207</v>
      </c>
      <c r="C23" s="21"/>
      <c r="D23" s="174">
        <f>BBAR!D56</f>
        <v>314496</v>
      </c>
      <c r="E23" s="174">
        <f>BBAR!E56</f>
        <v>317432.14002806769</v>
      </c>
      <c r="F23" s="174">
        <f>BBAR!F56</f>
        <v>309593.1205791675</v>
      </c>
      <c r="G23" s="174">
        <f>BBAR!G56</f>
        <v>302137.44166954956</v>
      </c>
      <c r="H23" s="174">
        <f>BBAR!H56</f>
        <v>294723.19580301334</v>
      </c>
      <c r="I23" s="174">
        <f>BBAR!I56</f>
        <v>287087.19301246683</v>
      </c>
      <c r="J23" s="174">
        <f>BBAR!J56</f>
        <v>279195.13897272444</v>
      </c>
      <c r="K23" s="4"/>
    </row>
    <row r="24" spans="1:11" ht="39.950000000000003" customHeight="1" x14ac:dyDescent="0.35">
      <c r="A24" s="159" t="s">
        <v>2</v>
      </c>
      <c r="B24" s="5"/>
      <c r="C24" s="5"/>
      <c r="D24" s="5"/>
      <c r="E24" s="5"/>
      <c r="F24" s="5"/>
      <c r="G24" s="5"/>
      <c r="H24" s="5"/>
      <c r="I24" s="5"/>
      <c r="J24" s="5"/>
      <c r="K24" s="4"/>
    </row>
    <row r="25" spans="1:11" ht="35.1" customHeight="1" x14ac:dyDescent="0.35">
      <c r="A25" s="155" t="s">
        <v>247</v>
      </c>
      <c r="B25" s="145"/>
      <c r="C25" s="146"/>
      <c r="D25" s="145"/>
      <c r="E25" s="145"/>
      <c r="F25" s="145"/>
      <c r="G25" s="145"/>
      <c r="H25" s="145"/>
      <c r="I25" s="145"/>
      <c r="J25" s="145"/>
      <c r="K25" s="5"/>
    </row>
    <row r="26" spans="1:11" x14ac:dyDescent="0.25">
      <c r="A26" s="15"/>
      <c r="B26" s="15"/>
      <c r="C26" s="166" t="s">
        <v>232</v>
      </c>
      <c r="D26" s="16" t="str">
        <f>Inputs!C$4</f>
        <v>2013/14</v>
      </c>
      <c r="E26" s="16" t="str">
        <f>Inputs!D$4</f>
        <v>2014/15</v>
      </c>
      <c r="F26" s="16" t="str">
        <f>Inputs!E$4</f>
        <v>2015/16</v>
      </c>
      <c r="G26" s="16" t="str">
        <f>Inputs!F$4</f>
        <v>2016/17</v>
      </c>
      <c r="H26" s="16" t="str">
        <f>Inputs!G$4</f>
        <v>2017/18</v>
      </c>
      <c r="I26" s="16" t="str">
        <f>Inputs!H$4</f>
        <v>2018/19</v>
      </c>
      <c r="J26" s="16" t="str">
        <f>Inputs!I$4</f>
        <v>2019/20</v>
      </c>
      <c r="K26" s="4"/>
    </row>
    <row r="27" spans="1:11" x14ac:dyDescent="0.25">
      <c r="A27" s="20" t="s">
        <v>322</v>
      </c>
      <c r="B27" s="20"/>
      <c r="C27" s="21"/>
      <c r="D27" s="180">
        <f t="shared" ref="D27:J27" si="0">D7</f>
        <v>0</v>
      </c>
      <c r="E27" s="180">
        <f t="shared" si="0"/>
        <v>0</v>
      </c>
      <c r="F27" s="180">
        <f t="shared" si="0"/>
        <v>0</v>
      </c>
      <c r="G27" s="180">
        <f t="shared" si="0"/>
        <v>0</v>
      </c>
      <c r="H27" s="180">
        <f t="shared" si="0"/>
        <v>0</v>
      </c>
      <c r="I27" s="180">
        <f t="shared" si="0"/>
        <v>0</v>
      </c>
      <c r="J27" s="180">
        <f t="shared" si="0"/>
        <v>0</v>
      </c>
      <c r="K27" s="4"/>
    </row>
    <row r="28" spans="1:11" ht="24.95" customHeight="1" x14ac:dyDescent="0.25">
      <c r="A28" s="164" t="s">
        <v>313</v>
      </c>
      <c r="B28" s="22"/>
      <c r="C28" s="23">
        <f>E5</f>
        <v>2</v>
      </c>
      <c r="D28" s="24"/>
      <c r="E28" s="22"/>
      <c r="F28" s="22"/>
      <c r="G28" s="22"/>
      <c r="H28" s="22"/>
      <c r="I28" s="22"/>
      <c r="J28" s="22"/>
      <c r="K28" s="4"/>
    </row>
    <row r="29" spans="1:11" x14ac:dyDescent="0.25">
      <c r="A29" s="25" t="s">
        <v>323</v>
      </c>
      <c r="B29" s="20"/>
      <c r="C29" s="26"/>
      <c r="D29" s="232">
        <v>0</v>
      </c>
      <c r="E29" s="182">
        <f t="shared" ref="E29:J29" si="1">D32</f>
        <v>0</v>
      </c>
      <c r="F29" s="182">
        <f t="shared" si="1"/>
        <v>0</v>
      </c>
      <c r="G29" s="182">
        <f t="shared" si="1"/>
        <v>0</v>
      </c>
      <c r="H29" s="182">
        <f t="shared" si="1"/>
        <v>0</v>
      </c>
      <c r="I29" s="182">
        <f t="shared" si="1"/>
        <v>0</v>
      </c>
      <c r="J29" s="182">
        <f t="shared" si="1"/>
        <v>0</v>
      </c>
      <c r="K29" s="4"/>
    </row>
    <row r="30" spans="1:11" x14ac:dyDescent="0.25">
      <c r="A30" s="25" t="s">
        <v>309</v>
      </c>
      <c r="B30" s="20"/>
      <c r="C30" s="26"/>
      <c r="D30" s="218">
        <f>$D$8+$C28</f>
        <v>46</v>
      </c>
      <c r="E30" s="182">
        <f t="shared" ref="E30:J30" si="2">D30-1</f>
        <v>45</v>
      </c>
      <c r="F30" s="182">
        <f t="shared" si="2"/>
        <v>44</v>
      </c>
      <c r="G30" s="182">
        <f t="shared" si="2"/>
        <v>43</v>
      </c>
      <c r="H30" s="182">
        <f t="shared" si="2"/>
        <v>42</v>
      </c>
      <c r="I30" s="182">
        <f t="shared" si="2"/>
        <v>41</v>
      </c>
      <c r="J30" s="182">
        <f t="shared" si="2"/>
        <v>40</v>
      </c>
      <c r="K30" s="4"/>
    </row>
    <row r="31" spans="1:11" x14ac:dyDescent="0.25">
      <c r="A31" s="25" t="s">
        <v>35</v>
      </c>
      <c r="B31" s="20"/>
      <c r="C31" s="26"/>
      <c r="D31" s="182">
        <f t="shared" ref="D31:J31" si="3">D29/D30</f>
        <v>0</v>
      </c>
      <c r="E31" s="182">
        <f t="shared" si="3"/>
        <v>0</v>
      </c>
      <c r="F31" s="182">
        <f t="shared" si="3"/>
        <v>0</v>
      </c>
      <c r="G31" s="182">
        <f t="shared" si="3"/>
        <v>0</v>
      </c>
      <c r="H31" s="182">
        <f t="shared" si="3"/>
        <v>0</v>
      </c>
      <c r="I31" s="182">
        <f t="shared" si="3"/>
        <v>0</v>
      </c>
      <c r="J31" s="182">
        <f t="shared" si="3"/>
        <v>0</v>
      </c>
      <c r="K31" s="4"/>
    </row>
    <row r="32" spans="1:11" x14ac:dyDescent="0.25">
      <c r="A32" s="27" t="s">
        <v>325</v>
      </c>
      <c r="B32" s="20"/>
      <c r="C32" s="26"/>
      <c r="D32" s="180">
        <f t="shared" ref="D32:J32" si="4">D29-D31+IF($C28=D$5,D$27,0)</f>
        <v>0</v>
      </c>
      <c r="E32" s="180">
        <f t="shared" si="4"/>
        <v>0</v>
      </c>
      <c r="F32" s="180">
        <f t="shared" si="4"/>
        <v>0</v>
      </c>
      <c r="G32" s="180">
        <f t="shared" si="4"/>
        <v>0</v>
      </c>
      <c r="H32" s="180">
        <f t="shared" si="4"/>
        <v>0</v>
      </c>
      <c r="I32" s="180">
        <f t="shared" si="4"/>
        <v>0</v>
      </c>
      <c r="J32" s="180">
        <f t="shared" si="4"/>
        <v>0</v>
      </c>
      <c r="K32" s="4"/>
    </row>
    <row r="33" spans="1:11" ht="24.95" customHeight="1" x14ac:dyDescent="0.25">
      <c r="A33" s="164" t="s">
        <v>314</v>
      </c>
      <c r="B33" s="22"/>
      <c r="C33" s="23">
        <f>F5</f>
        <v>3</v>
      </c>
      <c r="D33" s="24"/>
      <c r="E33" s="22"/>
      <c r="F33" s="22"/>
      <c r="G33" s="22"/>
      <c r="H33" s="22"/>
      <c r="I33" s="22"/>
      <c r="J33" s="22"/>
      <c r="K33" s="4"/>
    </row>
    <row r="34" spans="1:11" x14ac:dyDescent="0.25">
      <c r="A34" s="25" t="s">
        <v>323</v>
      </c>
      <c r="B34" s="28"/>
      <c r="C34" s="29"/>
      <c r="D34" s="232">
        <v>0</v>
      </c>
      <c r="E34" s="182">
        <f t="shared" ref="E34:J34" si="5">D37</f>
        <v>0</v>
      </c>
      <c r="F34" s="182">
        <f t="shared" si="5"/>
        <v>0</v>
      </c>
      <c r="G34" s="182">
        <f t="shared" si="5"/>
        <v>0</v>
      </c>
      <c r="H34" s="182">
        <f t="shared" si="5"/>
        <v>0</v>
      </c>
      <c r="I34" s="182">
        <f t="shared" si="5"/>
        <v>0</v>
      </c>
      <c r="J34" s="182">
        <f t="shared" si="5"/>
        <v>0</v>
      </c>
      <c r="K34" s="4"/>
    </row>
    <row r="35" spans="1:11" x14ac:dyDescent="0.25">
      <c r="A35" s="25" t="s">
        <v>309</v>
      </c>
      <c r="B35" s="28"/>
      <c r="C35" s="29"/>
      <c r="D35" s="218">
        <f>$D$8+$C33</f>
        <v>47</v>
      </c>
      <c r="E35" s="182">
        <f t="shared" ref="E35:J35" si="6">D35-1</f>
        <v>46</v>
      </c>
      <c r="F35" s="182">
        <f t="shared" si="6"/>
        <v>45</v>
      </c>
      <c r="G35" s="182">
        <f t="shared" si="6"/>
        <v>44</v>
      </c>
      <c r="H35" s="182">
        <f t="shared" si="6"/>
        <v>43</v>
      </c>
      <c r="I35" s="182">
        <f t="shared" si="6"/>
        <v>42</v>
      </c>
      <c r="J35" s="182">
        <f t="shared" si="6"/>
        <v>41</v>
      </c>
      <c r="K35" s="4"/>
    </row>
    <row r="36" spans="1:11" x14ac:dyDescent="0.25">
      <c r="A36" s="25" t="s">
        <v>35</v>
      </c>
      <c r="B36" s="28"/>
      <c r="C36" s="29"/>
      <c r="D36" s="182">
        <f t="shared" ref="D36:J36" si="7">D34/D35</f>
        <v>0</v>
      </c>
      <c r="E36" s="182">
        <f t="shared" si="7"/>
        <v>0</v>
      </c>
      <c r="F36" s="182">
        <f t="shared" si="7"/>
        <v>0</v>
      </c>
      <c r="G36" s="182">
        <f t="shared" si="7"/>
        <v>0</v>
      </c>
      <c r="H36" s="182">
        <f t="shared" si="7"/>
        <v>0</v>
      </c>
      <c r="I36" s="182">
        <f t="shared" si="7"/>
        <v>0</v>
      </c>
      <c r="J36" s="182">
        <f t="shared" si="7"/>
        <v>0</v>
      </c>
      <c r="K36" s="4"/>
    </row>
    <row r="37" spans="1:11" x14ac:dyDescent="0.25">
      <c r="A37" s="27" t="s">
        <v>325</v>
      </c>
      <c r="B37" s="21"/>
      <c r="C37" s="30"/>
      <c r="D37" s="180">
        <f t="shared" ref="D37:J37" si="8">D34-D36+IF($C33=D$5,D$27,0)</f>
        <v>0</v>
      </c>
      <c r="E37" s="180">
        <f t="shared" si="8"/>
        <v>0</v>
      </c>
      <c r="F37" s="180">
        <f t="shared" si="8"/>
        <v>0</v>
      </c>
      <c r="G37" s="180">
        <f t="shared" si="8"/>
        <v>0</v>
      </c>
      <c r="H37" s="180">
        <f t="shared" si="8"/>
        <v>0</v>
      </c>
      <c r="I37" s="180">
        <f t="shared" si="8"/>
        <v>0</v>
      </c>
      <c r="J37" s="180">
        <f t="shared" si="8"/>
        <v>0</v>
      </c>
      <c r="K37" s="4"/>
    </row>
    <row r="38" spans="1:11" ht="24.95" customHeight="1" x14ac:dyDescent="0.25">
      <c r="A38" s="164" t="s">
        <v>315</v>
      </c>
      <c r="B38" s="22"/>
      <c r="C38" s="23">
        <f>G5</f>
        <v>4</v>
      </c>
      <c r="D38" s="24"/>
      <c r="E38" s="22"/>
      <c r="F38" s="22"/>
      <c r="G38" s="22"/>
      <c r="H38" s="22"/>
      <c r="I38" s="22"/>
      <c r="J38" s="22"/>
      <c r="K38" s="4"/>
    </row>
    <row r="39" spans="1:11" x14ac:dyDescent="0.25">
      <c r="A39" s="25" t="s">
        <v>323</v>
      </c>
      <c r="B39" s="28"/>
      <c r="C39" s="29"/>
      <c r="D39" s="232">
        <v>0</v>
      </c>
      <c r="E39" s="182">
        <f t="shared" ref="E39:J39" si="9">D42</f>
        <v>0</v>
      </c>
      <c r="F39" s="182">
        <f t="shared" si="9"/>
        <v>0</v>
      </c>
      <c r="G39" s="182">
        <f t="shared" si="9"/>
        <v>0</v>
      </c>
      <c r="H39" s="182">
        <f t="shared" si="9"/>
        <v>0</v>
      </c>
      <c r="I39" s="182">
        <f t="shared" si="9"/>
        <v>0</v>
      </c>
      <c r="J39" s="182">
        <f t="shared" si="9"/>
        <v>0</v>
      </c>
      <c r="K39" s="4"/>
    </row>
    <row r="40" spans="1:11" x14ac:dyDescent="0.25">
      <c r="A40" s="25" t="s">
        <v>309</v>
      </c>
      <c r="B40" s="28"/>
      <c r="C40" s="29"/>
      <c r="D40" s="218">
        <f>$D$8+$C38</f>
        <v>48</v>
      </c>
      <c r="E40" s="182">
        <f t="shared" ref="E40:J40" si="10">D40-1</f>
        <v>47</v>
      </c>
      <c r="F40" s="182">
        <f t="shared" si="10"/>
        <v>46</v>
      </c>
      <c r="G40" s="182">
        <f t="shared" si="10"/>
        <v>45</v>
      </c>
      <c r="H40" s="182">
        <f t="shared" si="10"/>
        <v>44</v>
      </c>
      <c r="I40" s="182">
        <f t="shared" si="10"/>
        <v>43</v>
      </c>
      <c r="J40" s="182">
        <f t="shared" si="10"/>
        <v>42</v>
      </c>
      <c r="K40" s="4"/>
    </row>
    <row r="41" spans="1:11" x14ac:dyDescent="0.25">
      <c r="A41" s="25" t="s">
        <v>35</v>
      </c>
      <c r="B41" s="28"/>
      <c r="C41" s="29"/>
      <c r="D41" s="182">
        <f t="shared" ref="D41:J41" si="11">D39/D40</f>
        <v>0</v>
      </c>
      <c r="E41" s="182">
        <f t="shared" si="11"/>
        <v>0</v>
      </c>
      <c r="F41" s="182">
        <f t="shared" si="11"/>
        <v>0</v>
      </c>
      <c r="G41" s="182">
        <f t="shared" si="11"/>
        <v>0</v>
      </c>
      <c r="H41" s="182">
        <f t="shared" si="11"/>
        <v>0</v>
      </c>
      <c r="I41" s="182">
        <f t="shared" si="11"/>
        <v>0</v>
      </c>
      <c r="J41" s="182">
        <f t="shared" si="11"/>
        <v>0</v>
      </c>
      <c r="K41" s="4"/>
    </row>
    <row r="42" spans="1:11" x14ac:dyDescent="0.25">
      <c r="A42" s="27" t="s">
        <v>325</v>
      </c>
      <c r="B42" s="21"/>
      <c r="C42" s="30"/>
      <c r="D42" s="180">
        <f t="shared" ref="D42:J42" si="12">D39-D41+IF($C38=D$5,D$27,0)</f>
        <v>0</v>
      </c>
      <c r="E42" s="180">
        <f t="shared" si="12"/>
        <v>0</v>
      </c>
      <c r="F42" s="180">
        <f t="shared" si="12"/>
        <v>0</v>
      </c>
      <c r="G42" s="180">
        <f t="shared" si="12"/>
        <v>0</v>
      </c>
      <c r="H42" s="180">
        <f t="shared" si="12"/>
        <v>0</v>
      </c>
      <c r="I42" s="180">
        <f t="shared" si="12"/>
        <v>0</v>
      </c>
      <c r="J42" s="180">
        <f t="shared" si="12"/>
        <v>0</v>
      </c>
      <c r="K42" s="4"/>
    </row>
    <row r="43" spans="1:11" ht="24.95" customHeight="1" x14ac:dyDescent="0.25">
      <c r="A43" s="164" t="s">
        <v>316</v>
      </c>
      <c r="B43" s="22"/>
      <c r="C43" s="23">
        <f>H5</f>
        <v>5</v>
      </c>
      <c r="D43" s="24"/>
      <c r="E43" s="22"/>
      <c r="F43" s="22"/>
      <c r="G43" s="22"/>
      <c r="H43" s="22"/>
      <c r="I43" s="22"/>
      <c r="J43" s="22"/>
      <c r="K43" s="4"/>
    </row>
    <row r="44" spans="1:11" x14ac:dyDescent="0.25">
      <c r="A44" s="25" t="s">
        <v>323</v>
      </c>
      <c r="B44" s="28"/>
      <c r="C44" s="29"/>
      <c r="D44" s="232">
        <v>0</v>
      </c>
      <c r="E44" s="182">
        <f t="shared" ref="E44:J44" si="13">D47</f>
        <v>0</v>
      </c>
      <c r="F44" s="182">
        <f t="shared" si="13"/>
        <v>0</v>
      </c>
      <c r="G44" s="182">
        <f t="shared" si="13"/>
        <v>0</v>
      </c>
      <c r="H44" s="182">
        <f t="shared" si="13"/>
        <v>0</v>
      </c>
      <c r="I44" s="182">
        <f t="shared" si="13"/>
        <v>0</v>
      </c>
      <c r="J44" s="182">
        <f t="shared" si="13"/>
        <v>0</v>
      </c>
      <c r="K44" s="4"/>
    </row>
    <row r="45" spans="1:11" x14ac:dyDescent="0.25">
      <c r="A45" s="25" t="s">
        <v>309</v>
      </c>
      <c r="B45" s="28"/>
      <c r="C45" s="29"/>
      <c r="D45" s="218">
        <f>$D$8+$C43</f>
        <v>49</v>
      </c>
      <c r="E45" s="182">
        <f t="shared" ref="E45:J45" si="14">D45-1</f>
        <v>48</v>
      </c>
      <c r="F45" s="182">
        <f t="shared" si="14"/>
        <v>47</v>
      </c>
      <c r="G45" s="182">
        <f t="shared" si="14"/>
        <v>46</v>
      </c>
      <c r="H45" s="182">
        <f t="shared" si="14"/>
        <v>45</v>
      </c>
      <c r="I45" s="182">
        <f t="shared" si="14"/>
        <v>44</v>
      </c>
      <c r="J45" s="182">
        <f t="shared" si="14"/>
        <v>43</v>
      </c>
      <c r="K45" s="4"/>
    </row>
    <row r="46" spans="1:11" x14ac:dyDescent="0.25">
      <c r="A46" s="25" t="s">
        <v>35</v>
      </c>
      <c r="B46" s="28"/>
      <c r="C46" s="29"/>
      <c r="D46" s="182">
        <f t="shared" ref="D46:J46" si="15">D44/D45</f>
        <v>0</v>
      </c>
      <c r="E46" s="182">
        <f t="shared" si="15"/>
        <v>0</v>
      </c>
      <c r="F46" s="182">
        <f t="shared" si="15"/>
        <v>0</v>
      </c>
      <c r="G46" s="182">
        <f t="shared" si="15"/>
        <v>0</v>
      </c>
      <c r="H46" s="182">
        <f t="shared" si="15"/>
        <v>0</v>
      </c>
      <c r="I46" s="182">
        <f t="shared" si="15"/>
        <v>0</v>
      </c>
      <c r="J46" s="182">
        <f t="shared" si="15"/>
        <v>0</v>
      </c>
      <c r="K46" s="4"/>
    </row>
    <row r="47" spans="1:11" x14ac:dyDescent="0.25">
      <c r="A47" s="27" t="s">
        <v>325</v>
      </c>
      <c r="B47" s="21"/>
      <c r="C47" s="30"/>
      <c r="D47" s="180">
        <f t="shared" ref="D47:J47" si="16">D44-D46+IF($C43=D$5,D$27,0)</f>
        <v>0</v>
      </c>
      <c r="E47" s="180">
        <f t="shared" si="16"/>
        <v>0</v>
      </c>
      <c r="F47" s="180">
        <f t="shared" si="16"/>
        <v>0</v>
      </c>
      <c r="G47" s="180">
        <f t="shared" si="16"/>
        <v>0</v>
      </c>
      <c r="H47" s="180">
        <f t="shared" si="16"/>
        <v>0</v>
      </c>
      <c r="I47" s="180">
        <f t="shared" si="16"/>
        <v>0</v>
      </c>
      <c r="J47" s="180">
        <f t="shared" si="16"/>
        <v>0</v>
      </c>
      <c r="K47" s="4"/>
    </row>
    <row r="48" spans="1:11" ht="24.95" customHeight="1" x14ac:dyDescent="0.25">
      <c r="A48" s="164" t="s">
        <v>317</v>
      </c>
      <c r="B48" s="22"/>
      <c r="C48" s="23">
        <f>I5</f>
        <v>6</v>
      </c>
      <c r="D48" s="24"/>
      <c r="E48" s="22"/>
      <c r="F48" s="22"/>
      <c r="G48" s="22"/>
      <c r="H48" s="22"/>
      <c r="I48" s="22"/>
      <c r="J48" s="22"/>
      <c r="K48" s="4"/>
    </row>
    <row r="49" spans="1:11" x14ac:dyDescent="0.25">
      <c r="A49" s="25" t="s">
        <v>323</v>
      </c>
      <c r="B49" s="28"/>
      <c r="C49" s="29"/>
      <c r="D49" s="232">
        <v>0</v>
      </c>
      <c r="E49" s="182">
        <f t="shared" ref="E49:J49" si="17">D52</f>
        <v>0</v>
      </c>
      <c r="F49" s="182">
        <f t="shared" si="17"/>
        <v>0</v>
      </c>
      <c r="G49" s="182">
        <f t="shared" si="17"/>
        <v>0</v>
      </c>
      <c r="H49" s="182">
        <f t="shared" si="17"/>
        <v>0</v>
      </c>
      <c r="I49" s="182">
        <f t="shared" si="17"/>
        <v>0</v>
      </c>
      <c r="J49" s="182">
        <f t="shared" si="17"/>
        <v>0</v>
      </c>
      <c r="K49" s="4"/>
    </row>
    <row r="50" spans="1:11" x14ac:dyDescent="0.25">
      <c r="A50" s="25" t="s">
        <v>309</v>
      </c>
      <c r="B50" s="28"/>
      <c r="C50" s="29"/>
      <c r="D50" s="218">
        <f>$D$8+$C48</f>
        <v>50</v>
      </c>
      <c r="E50" s="182">
        <f t="shared" ref="E50:J50" si="18">D50-1</f>
        <v>49</v>
      </c>
      <c r="F50" s="182">
        <f t="shared" si="18"/>
        <v>48</v>
      </c>
      <c r="G50" s="182">
        <f t="shared" si="18"/>
        <v>47</v>
      </c>
      <c r="H50" s="182">
        <f t="shared" si="18"/>
        <v>46</v>
      </c>
      <c r="I50" s="182">
        <f t="shared" si="18"/>
        <v>45</v>
      </c>
      <c r="J50" s="182">
        <f t="shared" si="18"/>
        <v>44</v>
      </c>
      <c r="K50" s="4"/>
    </row>
    <row r="51" spans="1:11" x14ac:dyDescent="0.25">
      <c r="A51" s="25" t="s">
        <v>35</v>
      </c>
      <c r="B51" s="28"/>
      <c r="C51" s="29"/>
      <c r="D51" s="182">
        <f t="shared" ref="D51:J51" si="19">D49/D50</f>
        <v>0</v>
      </c>
      <c r="E51" s="182">
        <f t="shared" si="19"/>
        <v>0</v>
      </c>
      <c r="F51" s="182">
        <f t="shared" si="19"/>
        <v>0</v>
      </c>
      <c r="G51" s="182">
        <f t="shared" si="19"/>
        <v>0</v>
      </c>
      <c r="H51" s="182">
        <f t="shared" si="19"/>
        <v>0</v>
      </c>
      <c r="I51" s="182">
        <f t="shared" si="19"/>
        <v>0</v>
      </c>
      <c r="J51" s="182">
        <f t="shared" si="19"/>
        <v>0</v>
      </c>
      <c r="K51" s="4"/>
    </row>
    <row r="52" spans="1:11" x14ac:dyDescent="0.25">
      <c r="A52" s="27" t="s">
        <v>325</v>
      </c>
      <c r="B52" s="21"/>
      <c r="C52" s="30"/>
      <c r="D52" s="180">
        <f t="shared" ref="D52:J52" si="20">D49-D51+IF($C48=D$5,D$27,0)</f>
        <v>0</v>
      </c>
      <c r="E52" s="180">
        <f t="shared" si="20"/>
        <v>0</v>
      </c>
      <c r="F52" s="180">
        <f t="shared" si="20"/>
        <v>0</v>
      </c>
      <c r="G52" s="180">
        <f t="shared" si="20"/>
        <v>0</v>
      </c>
      <c r="H52" s="180">
        <f t="shared" si="20"/>
        <v>0</v>
      </c>
      <c r="I52" s="180">
        <f t="shared" si="20"/>
        <v>0</v>
      </c>
      <c r="J52" s="180">
        <f t="shared" si="20"/>
        <v>0</v>
      </c>
      <c r="K52" s="4"/>
    </row>
    <row r="53" spans="1:11" ht="24.95" customHeight="1" x14ac:dyDescent="0.25">
      <c r="A53" s="164" t="s">
        <v>318</v>
      </c>
      <c r="B53" s="22"/>
      <c r="C53" s="23">
        <f>J5</f>
        <v>7</v>
      </c>
      <c r="D53" s="24"/>
      <c r="E53" s="22"/>
      <c r="F53" s="22"/>
      <c r="G53" s="22"/>
      <c r="H53" s="22"/>
      <c r="I53" s="22"/>
      <c r="J53" s="22"/>
      <c r="K53" s="4"/>
    </row>
    <row r="54" spans="1:11" x14ac:dyDescent="0.25">
      <c r="A54" s="25" t="s">
        <v>323</v>
      </c>
      <c r="B54" s="28"/>
      <c r="C54" s="29"/>
      <c r="D54" s="232">
        <v>0</v>
      </c>
      <c r="E54" s="187">
        <f t="shared" ref="E54" si="21">D57</f>
        <v>0</v>
      </c>
      <c r="F54" s="187">
        <f t="shared" ref="F54:G54" si="22">E57</f>
        <v>0</v>
      </c>
      <c r="G54" s="187">
        <f t="shared" si="22"/>
        <v>0</v>
      </c>
      <c r="H54" s="187">
        <f t="shared" ref="H54" si="23">G57</f>
        <v>0</v>
      </c>
      <c r="I54" s="187">
        <f t="shared" ref="I54" si="24">H57</f>
        <v>0</v>
      </c>
      <c r="J54" s="187">
        <f t="shared" ref="J54" si="25">I57</f>
        <v>0</v>
      </c>
      <c r="K54" s="4"/>
    </row>
    <row r="55" spans="1:11" x14ac:dyDescent="0.25">
      <c r="A55" s="25" t="s">
        <v>309</v>
      </c>
      <c r="B55" s="28"/>
      <c r="C55" s="29"/>
      <c r="D55" s="218">
        <f>$D$8+$C53</f>
        <v>51</v>
      </c>
      <c r="E55" s="187">
        <f t="shared" ref="E55" si="26">D55-1</f>
        <v>50</v>
      </c>
      <c r="F55" s="187">
        <f t="shared" ref="F55:G55" si="27">E55-1</f>
        <v>49</v>
      </c>
      <c r="G55" s="187">
        <f t="shared" si="27"/>
        <v>48</v>
      </c>
      <c r="H55" s="187">
        <f t="shared" ref="H55" si="28">G55-1</f>
        <v>47</v>
      </c>
      <c r="I55" s="187">
        <f t="shared" ref="I55" si="29">H55-1</f>
        <v>46</v>
      </c>
      <c r="J55" s="187">
        <f t="shared" ref="J55" si="30">I55-1</f>
        <v>45</v>
      </c>
      <c r="K55" s="4"/>
    </row>
    <row r="56" spans="1:11" x14ac:dyDescent="0.25">
      <c r="A56" s="25" t="s">
        <v>35</v>
      </c>
      <c r="B56" s="28"/>
      <c r="C56" s="29"/>
      <c r="D56" s="187">
        <f t="shared" ref="D56:J56" si="31">D54/D55</f>
        <v>0</v>
      </c>
      <c r="E56" s="187">
        <f t="shared" si="31"/>
        <v>0</v>
      </c>
      <c r="F56" s="187">
        <f t="shared" si="31"/>
        <v>0</v>
      </c>
      <c r="G56" s="187">
        <f t="shared" si="31"/>
        <v>0</v>
      </c>
      <c r="H56" s="187">
        <f t="shared" si="31"/>
        <v>0</v>
      </c>
      <c r="I56" s="187">
        <f t="shared" si="31"/>
        <v>0</v>
      </c>
      <c r="J56" s="187">
        <f t="shared" si="31"/>
        <v>0</v>
      </c>
      <c r="K56" s="4"/>
    </row>
    <row r="57" spans="1:11" x14ac:dyDescent="0.25">
      <c r="A57" s="27" t="s">
        <v>325</v>
      </c>
      <c r="B57" s="28"/>
      <c r="C57" s="29"/>
      <c r="D57" s="187">
        <f t="shared" ref="D57:J57" si="32">D54-D56+IF($C53=D$5,D$27,0)</f>
        <v>0</v>
      </c>
      <c r="E57" s="187">
        <f t="shared" si="32"/>
        <v>0</v>
      </c>
      <c r="F57" s="187">
        <f t="shared" si="32"/>
        <v>0</v>
      </c>
      <c r="G57" s="187">
        <f t="shared" si="32"/>
        <v>0</v>
      </c>
      <c r="H57" s="187">
        <f t="shared" si="32"/>
        <v>0</v>
      </c>
      <c r="I57" s="187">
        <f t="shared" si="32"/>
        <v>0</v>
      </c>
      <c r="J57" s="187">
        <f t="shared" si="32"/>
        <v>0</v>
      </c>
      <c r="K57" s="4"/>
    </row>
    <row r="58" spans="1:11" ht="24.95" customHeight="1" x14ac:dyDescent="0.25">
      <c r="A58" s="164" t="s">
        <v>319</v>
      </c>
      <c r="B58" s="22"/>
      <c r="C58" s="31"/>
      <c r="D58" s="24"/>
      <c r="E58" s="22"/>
      <c r="F58" s="22"/>
      <c r="G58" s="22"/>
      <c r="H58" s="22"/>
      <c r="I58" s="22"/>
      <c r="J58" s="22"/>
      <c r="K58" s="4"/>
    </row>
    <row r="59" spans="1:11" x14ac:dyDescent="0.25">
      <c r="A59" s="32" t="s">
        <v>46</v>
      </c>
      <c r="B59" s="28"/>
      <c r="C59" s="28"/>
      <c r="D59" s="187">
        <f t="shared" ref="D59:J59" si="33">D31+D36+D41+D46+D51+D56</f>
        <v>0</v>
      </c>
      <c r="E59" s="187">
        <f t="shared" si="33"/>
        <v>0</v>
      </c>
      <c r="F59" s="187">
        <f t="shared" si="33"/>
        <v>0</v>
      </c>
      <c r="G59" s="187">
        <f t="shared" si="33"/>
        <v>0</v>
      </c>
      <c r="H59" s="187">
        <f t="shared" si="33"/>
        <v>0</v>
      </c>
      <c r="I59" s="187">
        <f t="shared" si="33"/>
        <v>0</v>
      </c>
      <c r="J59" s="187">
        <f t="shared" si="33"/>
        <v>0</v>
      </c>
      <c r="K59" s="4"/>
    </row>
    <row r="60" spans="1:11" ht="35.1" customHeight="1" x14ac:dyDescent="0.35">
      <c r="A60" s="158" t="s">
        <v>324</v>
      </c>
      <c r="B60" s="145"/>
      <c r="C60" s="146"/>
      <c r="D60" s="145"/>
      <c r="E60" s="145"/>
      <c r="F60" s="145"/>
      <c r="G60" s="145"/>
      <c r="H60" s="145"/>
      <c r="I60" s="145"/>
      <c r="J60" s="145"/>
      <c r="K60" s="5"/>
    </row>
    <row r="61" spans="1:11" x14ac:dyDescent="0.25">
      <c r="A61" s="15"/>
      <c r="B61" s="15"/>
      <c r="C61" s="166" t="s">
        <v>232</v>
      </c>
      <c r="D61" s="16" t="str">
        <f>Inputs!C$4</f>
        <v>2013/14</v>
      </c>
      <c r="E61" s="16" t="str">
        <f>Inputs!D$4</f>
        <v>2014/15</v>
      </c>
      <c r="F61" s="16" t="str">
        <f>Inputs!E$4</f>
        <v>2015/16</v>
      </c>
      <c r="G61" s="16" t="str">
        <f>Inputs!F$4</f>
        <v>2016/17</v>
      </c>
      <c r="H61" s="16" t="str">
        <f>Inputs!G$4</f>
        <v>2017/18</v>
      </c>
      <c r="I61" s="16" t="str">
        <f>Inputs!H$4</f>
        <v>2018/19</v>
      </c>
      <c r="J61" s="16" t="str">
        <f>Inputs!I$4</f>
        <v>2019/20</v>
      </c>
      <c r="K61" s="4"/>
    </row>
    <row r="62" spans="1:11" x14ac:dyDescent="0.25">
      <c r="A62" s="33" t="s">
        <v>326</v>
      </c>
      <c r="B62" s="34"/>
      <c r="C62" s="34"/>
      <c r="D62" s="218">
        <f>D13</f>
        <v>297565</v>
      </c>
      <c r="E62" s="180">
        <f t="shared" ref="E62" si="34">D68</f>
        <v>286650.51086242258</v>
      </c>
      <c r="F62" s="180">
        <f>E68</f>
        <v>275736.02172484517</v>
      </c>
      <c r="G62" s="180">
        <f>F68</f>
        <v>264821.53258726775</v>
      </c>
      <c r="H62" s="180">
        <f>G68</f>
        <v>253907.04344969033</v>
      </c>
      <c r="I62" s="180">
        <f>H68</f>
        <v>242992.55431211292</v>
      </c>
      <c r="J62" s="180">
        <f>I68</f>
        <v>232078.0651745355</v>
      </c>
      <c r="K62" s="4"/>
    </row>
    <row r="63" spans="1:11" x14ac:dyDescent="0.25">
      <c r="A63" s="33" t="s">
        <v>30</v>
      </c>
      <c r="B63" s="28"/>
      <c r="C63" s="28"/>
      <c r="D63" s="180">
        <f t="shared" ref="D63:J63" si="35">D12</f>
        <v>0</v>
      </c>
      <c r="E63" s="180">
        <f t="shared" si="35"/>
        <v>0</v>
      </c>
      <c r="F63" s="180">
        <f t="shared" si="35"/>
        <v>0</v>
      </c>
      <c r="G63" s="180">
        <f t="shared" si="35"/>
        <v>0</v>
      </c>
      <c r="H63" s="180">
        <f t="shared" si="35"/>
        <v>0</v>
      </c>
      <c r="I63" s="180">
        <f t="shared" si="35"/>
        <v>0</v>
      </c>
      <c r="J63" s="180">
        <f t="shared" si="35"/>
        <v>0</v>
      </c>
      <c r="K63" s="4"/>
    </row>
    <row r="64" spans="1:11" x14ac:dyDescent="0.25">
      <c r="A64" s="33" t="s">
        <v>256</v>
      </c>
      <c r="B64" s="28"/>
      <c r="C64" s="28"/>
      <c r="D64" s="220">
        <f>D10</f>
        <v>0</v>
      </c>
      <c r="E64" s="187"/>
      <c r="F64" s="187"/>
      <c r="G64" s="187"/>
      <c r="H64" s="187"/>
      <c r="I64" s="187"/>
      <c r="J64" s="187"/>
      <c r="K64" s="4"/>
    </row>
    <row r="65" spans="1:11" x14ac:dyDescent="0.25">
      <c r="A65" s="33" t="s">
        <v>255</v>
      </c>
      <c r="B65" s="28"/>
      <c r="C65" s="28"/>
      <c r="D65" s="220">
        <f>D11</f>
        <v>0</v>
      </c>
      <c r="E65" s="187"/>
      <c r="F65" s="187"/>
      <c r="G65" s="187"/>
      <c r="H65" s="187"/>
      <c r="I65" s="187"/>
      <c r="J65" s="187"/>
      <c r="K65" s="4"/>
    </row>
    <row r="66" spans="1:11" x14ac:dyDescent="0.25">
      <c r="A66" s="33" t="s">
        <v>324</v>
      </c>
      <c r="B66" s="35"/>
      <c r="C66" s="35"/>
      <c r="D66" s="180">
        <f>D14</f>
        <v>10914.489137577411</v>
      </c>
      <c r="E66" s="180">
        <f t="shared" ref="E66:J66" si="36">E62/E20</f>
        <v>10914.48913757741</v>
      </c>
      <c r="F66" s="180">
        <f t="shared" si="36"/>
        <v>10914.48913757741</v>
      </c>
      <c r="G66" s="180">
        <f t="shared" si="36"/>
        <v>10914.48913757741</v>
      </c>
      <c r="H66" s="180">
        <f t="shared" si="36"/>
        <v>10914.48913757741</v>
      </c>
      <c r="I66" s="180">
        <f t="shared" si="36"/>
        <v>10914.48913757741</v>
      </c>
      <c r="J66" s="180">
        <f t="shared" si="36"/>
        <v>10914.48913757741</v>
      </c>
      <c r="K66" s="4"/>
    </row>
    <row r="67" spans="1:11" s="10" customFormat="1" x14ac:dyDescent="0.25">
      <c r="A67" s="33" t="s">
        <v>484</v>
      </c>
      <c r="B67" s="35"/>
      <c r="C67" s="35"/>
      <c r="D67" s="218">
        <f>D7</f>
        <v>0</v>
      </c>
      <c r="E67" s="180"/>
      <c r="F67" s="180"/>
      <c r="G67" s="180"/>
      <c r="H67" s="180"/>
      <c r="I67" s="180"/>
      <c r="J67" s="180"/>
      <c r="K67" s="4"/>
    </row>
    <row r="68" spans="1:11" x14ac:dyDescent="0.25">
      <c r="A68" s="36" t="s">
        <v>327</v>
      </c>
      <c r="B68" s="28"/>
      <c r="C68" s="28"/>
      <c r="D68" s="218">
        <f>D62-D63-D64+D65-D66+D67</f>
        <v>286650.51086242258</v>
      </c>
      <c r="E68" s="180">
        <f t="shared" ref="E68:F68" si="37">E62-E63-E66</f>
        <v>275736.02172484517</v>
      </c>
      <c r="F68" s="180">
        <f t="shared" si="37"/>
        <v>264821.53258726775</v>
      </c>
      <c r="G68" s="180">
        <f>G62-G63-G66</f>
        <v>253907.04344969033</v>
      </c>
      <c r="H68" s="180">
        <f>H62-H63-H66</f>
        <v>242992.55431211292</v>
      </c>
      <c r="I68" s="180">
        <f>I62-I63-I66</f>
        <v>232078.0651745355</v>
      </c>
      <c r="J68" s="180">
        <f>J62-J63-J66</f>
        <v>221163.57603695808</v>
      </c>
      <c r="K68" s="4"/>
    </row>
    <row r="69" spans="1:11" ht="35.1" customHeight="1" x14ac:dyDescent="0.35">
      <c r="A69" s="158" t="s">
        <v>246</v>
      </c>
      <c r="B69" s="145"/>
      <c r="C69" s="146"/>
      <c r="D69" s="145"/>
      <c r="E69" s="145"/>
      <c r="F69" s="145"/>
      <c r="G69" s="145"/>
      <c r="H69" s="145"/>
      <c r="I69" s="145"/>
      <c r="J69" s="145"/>
      <c r="K69" s="5"/>
    </row>
    <row r="70" spans="1:11" x14ac:dyDescent="0.25">
      <c r="A70" s="15"/>
      <c r="B70" s="16"/>
      <c r="C70" s="166" t="s">
        <v>232</v>
      </c>
      <c r="D70" s="16" t="str">
        <f>Inputs!C$4</f>
        <v>2013/14</v>
      </c>
      <c r="E70" s="16" t="str">
        <f>Inputs!D$4</f>
        <v>2014/15</v>
      </c>
      <c r="F70" s="16" t="str">
        <f>Inputs!E$4</f>
        <v>2015/16</v>
      </c>
      <c r="G70" s="16" t="str">
        <f>Inputs!F$4</f>
        <v>2016/17</v>
      </c>
      <c r="H70" s="16" t="str">
        <f>Inputs!G$4</f>
        <v>2017/18</v>
      </c>
      <c r="I70" s="16" t="str">
        <f>Inputs!H$4</f>
        <v>2018/19</v>
      </c>
      <c r="J70" s="16" t="str">
        <f>Inputs!I$4</f>
        <v>2019/20</v>
      </c>
      <c r="K70" s="4"/>
    </row>
    <row r="71" spans="1:11" x14ac:dyDescent="0.25">
      <c r="A71" s="33" t="s">
        <v>99</v>
      </c>
      <c r="B71" s="37"/>
      <c r="C71" s="37">
        <f>D15/D16</f>
        <v>9.0656917662183492E-2</v>
      </c>
      <c r="D71" s="21"/>
      <c r="E71" s="21"/>
      <c r="F71" s="21"/>
      <c r="G71" s="21"/>
      <c r="H71" s="21"/>
      <c r="I71" s="21"/>
      <c r="J71" s="21"/>
      <c r="K71" s="4"/>
    </row>
    <row r="72" spans="1:11" x14ac:dyDescent="0.25">
      <c r="A72" s="33" t="s">
        <v>104</v>
      </c>
      <c r="B72" s="21"/>
      <c r="C72" s="21"/>
      <c r="D72" s="218">
        <f>D16</f>
        <v>163270</v>
      </c>
      <c r="E72" s="180">
        <f t="shared" ref="E72" si="38">D75</f>
        <v>148468.44505329529</v>
      </c>
      <c r="F72" s="180">
        <f>E75</f>
        <v>135008.75345466629</v>
      </c>
      <c r="G72" s="180">
        <f>F75</f>
        <v>122769.27600905258</v>
      </c>
      <c r="H72" s="180">
        <f>G75</f>
        <v>111639.39186245402</v>
      </c>
      <c r="I72" s="180">
        <f>H75</f>
        <v>101518.50870652329</v>
      </c>
      <c r="J72" s="180">
        <f>I75</f>
        <v>92315.153621528356</v>
      </c>
      <c r="K72" s="4"/>
    </row>
    <row r="73" spans="1:11" x14ac:dyDescent="0.25">
      <c r="A73" s="33" t="s">
        <v>262</v>
      </c>
      <c r="B73" s="21"/>
      <c r="C73" s="21"/>
      <c r="D73" s="218">
        <f>D15</f>
        <v>14801.554946704699</v>
      </c>
      <c r="E73" s="180">
        <f t="shared" ref="E73" si="39">E72*$C71</f>
        <v>13459.691598629006</v>
      </c>
      <c r="F73" s="180">
        <f>F72*$C71</f>
        <v>12239.477445613713</v>
      </c>
      <c r="G73" s="180">
        <f>G72*$C71</f>
        <v>11129.884146598559</v>
      </c>
      <c r="H73" s="180">
        <f>H72*$C71</f>
        <v>10120.883155930733</v>
      </c>
      <c r="I73" s="180">
        <f>I72*$C71</f>
        <v>9203.3550849949406</v>
      </c>
      <c r="J73" s="180">
        <f>J72*$C71</f>
        <v>8369.0072808387158</v>
      </c>
      <c r="K73" s="4"/>
    </row>
    <row r="74" spans="1:11" x14ac:dyDescent="0.25">
      <c r="A74" s="33" t="s">
        <v>67</v>
      </c>
      <c r="B74" s="21"/>
      <c r="C74" s="21"/>
      <c r="D74" s="180">
        <f t="shared" ref="D74:J74" si="40">D7</f>
        <v>0</v>
      </c>
      <c r="E74" s="180">
        <f t="shared" si="40"/>
        <v>0</v>
      </c>
      <c r="F74" s="180">
        <f t="shared" si="40"/>
        <v>0</v>
      </c>
      <c r="G74" s="180">
        <f t="shared" si="40"/>
        <v>0</v>
      </c>
      <c r="H74" s="180">
        <f t="shared" si="40"/>
        <v>0</v>
      </c>
      <c r="I74" s="180">
        <f t="shared" si="40"/>
        <v>0</v>
      </c>
      <c r="J74" s="180">
        <f t="shared" si="40"/>
        <v>0</v>
      </c>
      <c r="K74" s="4"/>
    </row>
    <row r="75" spans="1:11" x14ac:dyDescent="0.25">
      <c r="A75" s="36" t="s">
        <v>81</v>
      </c>
      <c r="B75" s="21"/>
      <c r="C75" s="21"/>
      <c r="D75" s="180">
        <f t="shared" ref="D75:J75" si="41">D72-D73+D74</f>
        <v>148468.44505329529</v>
      </c>
      <c r="E75" s="180">
        <f t="shared" si="41"/>
        <v>135008.75345466629</v>
      </c>
      <c r="F75" s="180">
        <f t="shared" si="41"/>
        <v>122769.27600905258</v>
      </c>
      <c r="G75" s="180">
        <f t="shared" si="41"/>
        <v>111639.39186245402</v>
      </c>
      <c r="H75" s="180">
        <f t="shared" si="41"/>
        <v>101518.50870652329</v>
      </c>
      <c r="I75" s="180">
        <f t="shared" si="41"/>
        <v>92315.153621528356</v>
      </c>
      <c r="J75" s="180">
        <f t="shared" si="41"/>
        <v>83946.146340689636</v>
      </c>
      <c r="K75" s="4"/>
    </row>
    <row r="76" spans="1:11" ht="35.1" customHeight="1" x14ac:dyDescent="0.35">
      <c r="A76" s="158" t="s">
        <v>244</v>
      </c>
      <c r="B76" s="145"/>
      <c r="C76" s="146"/>
      <c r="D76" s="145"/>
      <c r="E76" s="145"/>
      <c r="F76" s="145"/>
      <c r="G76" s="145"/>
      <c r="H76" s="145"/>
      <c r="I76" s="145"/>
      <c r="J76" s="145"/>
      <c r="K76" s="5"/>
    </row>
    <row r="77" spans="1:11" x14ac:dyDescent="0.25">
      <c r="A77" s="15"/>
      <c r="B77" s="16"/>
      <c r="C77" s="166" t="s">
        <v>232</v>
      </c>
      <c r="D77" s="16" t="str">
        <f>Inputs!C$4</f>
        <v>2013/14</v>
      </c>
      <c r="E77" s="16" t="str">
        <f>Inputs!D$4</f>
        <v>2014/15</v>
      </c>
      <c r="F77" s="16" t="str">
        <f>Inputs!E$4</f>
        <v>2015/16</v>
      </c>
      <c r="G77" s="16" t="str">
        <f>Inputs!F$4</f>
        <v>2016/17</v>
      </c>
      <c r="H77" s="16" t="str">
        <f>Inputs!G$4</f>
        <v>2017/18</v>
      </c>
      <c r="I77" s="16" t="str">
        <f>Inputs!H$4</f>
        <v>2018/19</v>
      </c>
      <c r="J77" s="16" t="str">
        <f>Inputs!I$4</f>
        <v>2019/20</v>
      </c>
      <c r="K77" s="4"/>
    </row>
    <row r="78" spans="1:11" s="10" customFormat="1" x14ac:dyDescent="0.25">
      <c r="A78" s="33" t="s">
        <v>439</v>
      </c>
      <c r="B78" s="21"/>
      <c r="C78" s="21"/>
      <c r="D78" s="180">
        <f t="shared" ref="D78:J78" si="42">D59+D66</f>
        <v>10914.489137577411</v>
      </c>
      <c r="E78" s="180">
        <f t="shared" si="42"/>
        <v>10914.48913757741</v>
      </c>
      <c r="F78" s="180">
        <f t="shared" si="42"/>
        <v>10914.48913757741</v>
      </c>
      <c r="G78" s="180">
        <f t="shared" si="42"/>
        <v>10914.48913757741</v>
      </c>
      <c r="H78" s="180">
        <f t="shared" si="42"/>
        <v>10914.48913757741</v>
      </c>
      <c r="I78" s="180">
        <f t="shared" si="42"/>
        <v>10914.48913757741</v>
      </c>
      <c r="J78" s="180">
        <f t="shared" si="42"/>
        <v>10914.48913757741</v>
      </c>
      <c r="K78" s="4"/>
    </row>
    <row r="79" spans="1:11" s="10" customFormat="1" x14ac:dyDescent="0.25">
      <c r="A79" s="33" t="s">
        <v>262</v>
      </c>
      <c r="B79" s="21"/>
      <c r="C79" s="21"/>
      <c r="D79" s="180">
        <f t="shared" ref="D79:J79" si="43">D73</f>
        <v>14801.554946704699</v>
      </c>
      <c r="E79" s="180">
        <f t="shared" si="43"/>
        <v>13459.691598629006</v>
      </c>
      <c r="F79" s="180">
        <f t="shared" si="43"/>
        <v>12239.477445613713</v>
      </c>
      <c r="G79" s="180">
        <f t="shared" si="43"/>
        <v>11129.884146598559</v>
      </c>
      <c r="H79" s="180">
        <f t="shared" si="43"/>
        <v>10120.883155930733</v>
      </c>
      <c r="I79" s="180">
        <f t="shared" si="43"/>
        <v>9203.3550849949406</v>
      </c>
      <c r="J79" s="180">
        <f t="shared" si="43"/>
        <v>8369.0072808387158</v>
      </c>
      <c r="K79" s="4"/>
    </row>
    <row r="80" spans="1:11" x14ac:dyDescent="0.25">
      <c r="A80" s="36" t="s">
        <v>244</v>
      </c>
      <c r="B80" s="28"/>
      <c r="C80" s="28"/>
      <c r="D80" s="180">
        <f t="shared" ref="D80:J80" si="44">D78-D79</f>
        <v>-3887.0658091272871</v>
      </c>
      <c r="E80" s="180">
        <f t="shared" si="44"/>
        <v>-2545.2024610515964</v>
      </c>
      <c r="F80" s="180">
        <f t="shared" si="44"/>
        <v>-1324.9883080363034</v>
      </c>
      <c r="G80" s="180">
        <f t="shared" si="44"/>
        <v>-215.39500902114924</v>
      </c>
      <c r="H80" s="180">
        <f t="shared" si="44"/>
        <v>793.60598164667681</v>
      </c>
      <c r="I80" s="180">
        <f t="shared" si="44"/>
        <v>1711.1340525824689</v>
      </c>
      <c r="J80" s="180">
        <f t="shared" si="44"/>
        <v>2545.4818567386938</v>
      </c>
      <c r="K80" s="4"/>
    </row>
    <row r="81" spans="1:11" ht="35.1" customHeight="1" x14ac:dyDescent="0.35">
      <c r="A81" s="158" t="s">
        <v>37</v>
      </c>
      <c r="B81" s="145"/>
      <c r="C81" s="146"/>
      <c r="D81" s="145"/>
      <c r="E81" s="145"/>
      <c r="F81" s="145"/>
      <c r="G81" s="145"/>
      <c r="H81" s="145"/>
      <c r="I81" s="145"/>
      <c r="J81" s="145"/>
      <c r="K81" s="5"/>
    </row>
    <row r="82" spans="1:11" s="10" customFormat="1" x14ac:dyDescent="0.25">
      <c r="A82" s="33" t="s">
        <v>438</v>
      </c>
      <c r="B82" s="180"/>
      <c r="C82" s="180"/>
      <c r="D82" s="218">
        <f>D9</f>
        <v>3808.7853230082101</v>
      </c>
      <c r="E82" s="180">
        <f>D82</f>
        <v>3808.7853230082101</v>
      </c>
      <c r="F82" s="180">
        <f t="shared" ref="F82:J82" si="45">E82</f>
        <v>3808.7853230082101</v>
      </c>
      <c r="G82" s="180">
        <f t="shared" si="45"/>
        <v>3808.7853230082101</v>
      </c>
      <c r="H82" s="180">
        <f t="shared" si="45"/>
        <v>3808.7853230082101</v>
      </c>
      <c r="I82" s="180">
        <f t="shared" si="45"/>
        <v>3808.7853230082101</v>
      </c>
      <c r="J82" s="180">
        <f t="shared" si="45"/>
        <v>3808.7853230082101</v>
      </c>
      <c r="K82" s="4"/>
    </row>
    <row r="83" spans="1:11" x14ac:dyDescent="0.25">
      <c r="A83" s="33" t="s">
        <v>329</v>
      </c>
      <c r="B83" s="180"/>
      <c r="C83" s="180"/>
      <c r="D83" s="180">
        <f t="shared" ref="D83:J83" si="46">(D23*$D$19*$D$18+D22)/(1+$D$18)^0.5</f>
        <v>8260.0546203035956</v>
      </c>
      <c r="E83" s="180">
        <f t="shared" si="46"/>
        <v>8337.1706313329832</v>
      </c>
      <c r="F83" s="180">
        <f t="shared" si="46"/>
        <v>8131.283342408683</v>
      </c>
      <c r="G83" s="180">
        <f t="shared" si="46"/>
        <v>7935.4642699089045</v>
      </c>
      <c r="H83" s="180">
        <f t="shared" si="46"/>
        <v>7740.7334122002239</v>
      </c>
      <c r="I83" s="180">
        <f t="shared" si="46"/>
        <v>7540.178237791949</v>
      </c>
      <c r="J83" s="180">
        <f t="shared" si="46"/>
        <v>7332.8980261687175</v>
      </c>
      <c r="K83" s="4"/>
    </row>
    <row r="84" spans="1:11" x14ac:dyDescent="0.25">
      <c r="A84" s="33" t="s">
        <v>328</v>
      </c>
      <c r="B84" s="180"/>
      <c r="C84" s="180"/>
      <c r="D84" s="180">
        <f t="shared" ref="D84:J84" si="47">D21-D78</f>
        <v>701.60250104541956</v>
      </c>
      <c r="E84" s="180">
        <f t="shared" si="47"/>
        <v>1337.7399818721387</v>
      </c>
      <c r="F84" s="180">
        <f t="shared" si="47"/>
        <v>1582.8515098115113</v>
      </c>
      <c r="G84" s="180">
        <f t="shared" si="47"/>
        <v>1849.885184188297</v>
      </c>
      <c r="H84" s="180">
        <f t="shared" si="47"/>
        <v>2128.3022074218297</v>
      </c>
      <c r="I84" s="180">
        <f t="shared" si="47"/>
        <v>2409.0799248595267</v>
      </c>
      <c r="J84" s="180">
        <f t="shared" si="47"/>
        <v>2692.1430977100954</v>
      </c>
      <c r="K84" s="4"/>
    </row>
    <row r="85" spans="1:11" x14ac:dyDescent="0.25">
      <c r="A85" s="36" t="s">
        <v>40</v>
      </c>
      <c r="B85" s="180"/>
      <c r="C85" s="180"/>
      <c r="D85" s="180">
        <f>D82+D84-D83</f>
        <v>-3749.666796249966</v>
      </c>
      <c r="E85" s="180">
        <f t="shared" ref="E85:J85" si="48">E82+E84-E83</f>
        <v>-3190.6453264526344</v>
      </c>
      <c r="F85" s="180">
        <f t="shared" si="48"/>
        <v>-2739.6465095889616</v>
      </c>
      <c r="G85" s="180">
        <f t="shared" si="48"/>
        <v>-2276.7937627123974</v>
      </c>
      <c r="H85" s="180">
        <f t="shared" si="48"/>
        <v>-1803.6458817701841</v>
      </c>
      <c r="I85" s="180">
        <f t="shared" si="48"/>
        <v>-1322.3129899242122</v>
      </c>
      <c r="J85" s="180">
        <f t="shared" si="48"/>
        <v>-831.96960545041202</v>
      </c>
      <c r="K85" s="4"/>
    </row>
    <row r="86" spans="1:11" x14ac:dyDescent="0.25">
      <c r="A86" s="22"/>
      <c r="B86" s="22"/>
      <c r="C86" s="22"/>
      <c r="D86" s="22"/>
      <c r="E86" s="22"/>
      <c r="F86" s="22"/>
      <c r="G86" s="22"/>
      <c r="H86" s="22"/>
      <c r="I86" s="22"/>
      <c r="J86" s="22"/>
      <c r="K86" s="4"/>
    </row>
    <row r="87" spans="1:11" ht="35.1" customHeight="1" x14ac:dyDescent="0.35">
      <c r="A87" s="158" t="s">
        <v>245</v>
      </c>
      <c r="B87" s="145"/>
      <c r="C87" s="146"/>
      <c r="D87" s="145"/>
      <c r="E87" s="145"/>
      <c r="F87" s="145"/>
      <c r="G87" s="145"/>
      <c r="H87" s="145"/>
      <c r="I87" s="145"/>
      <c r="J87" s="145"/>
      <c r="K87" s="5"/>
    </row>
    <row r="88" spans="1:11" x14ac:dyDescent="0.25">
      <c r="A88" s="15"/>
      <c r="B88" s="16"/>
      <c r="C88" s="166" t="s">
        <v>232</v>
      </c>
      <c r="D88" s="16" t="str">
        <f>Inputs!C$4</f>
        <v>2013/14</v>
      </c>
      <c r="E88" s="16" t="str">
        <f>Inputs!D$4</f>
        <v>2014/15</v>
      </c>
      <c r="F88" s="16" t="str">
        <f>Inputs!E$4</f>
        <v>2015/16</v>
      </c>
      <c r="G88" s="16" t="str">
        <f>Inputs!F$4</f>
        <v>2016/17</v>
      </c>
      <c r="H88" s="16" t="str">
        <f>Inputs!G$4</f>
        <v>2017/18</v>
      </c>
      <c r="I88" s="16" t="str">
        <f>Inputs!H$4</f>
        <v>2018/19</v>
      </c>
      <c r="J88" s="16" t="str">
        <f>Inputs!I$4</f>
        <v>2019/20</v>
      </c>
      <c r="K88" s="4"/>
    </row>
    <row r="89" spans="1:11" x14ac:dyDescent="0.25">
      <c r="A89" s="33" t="s">
        <v>272</v>
      </c>
      <c r="B89" s="34"/>
      <c r="C89" s="34"/>
      <c r="D89" s="220">
        <f>D17</f>
        <v>-2197</v>
      </c>
      <c r="E89" s="182">
        <f t="shared" ref="E89" si="49">D92</f>
        <v>-4351.8383169979388</v>
      </c>
      <c r="F89" s="182">
        <f>E92</f>
        <v>-6130.9548965346848</v>
      </c>
      <c r="G89" s="182">
        <f>F92</f>
        <v>-7568.411513227149</v>
      </c>
      <c r="H89" s="182">
        <f>G92</f>
        <v>-8695.1820061953695</v>
      </c>
      <c r="I89" s="182">
        <f>H92</f>
        <v>-9539.4322217765985</v>
      </c>
      <c r="J89" s="182">
        <f>I92</f>
        <v>-10126.774577495806</v>
      </c>
      <c r="K89" s="4"/>
    </row>
    <row r="90" spans="1:11" x14ac:dyDescent="0.25">
      <c r="A90" s="33" t="s">
        <v>244</v>
      </c>
      <c r="B90" s="28"/>
      <c r="C90" s="28"/>
      <c r="D90" s="183">
        <f t="shared" ref="D90:J90" si="50">D80</f>
        <v>-3887.0658091272871</v>
      </c>
      <c r="E90" s="183">
        <f t="shared" si="50"/>
        <v>-2545.2024610515964</v>
      </c>
      <c r="F90" s="182">
        <f t="shared" si="50"/>
        <v>-1324.9883080363034</v>
      </c>
      <c r="G90" s="182">
        <f t="shared" si="50"/>
        <v>-215.39500902114924</v>
      </c>
      <c r="H90" s="182">
        <f t="shared" si="50"/>
        <v>793.60598164667681</v>
      </c>
      <c r="I90" s="182">
        <f t="shared" si="50"/>
        <v>1711.1340525824689</v>
      </c>
      <c r="J90" s="182">
        <f t="shared" si="50"/>
        <v>2545.4818567386938</v>
      </c>
      <c r="K90" s="4"/>
    </row>
    <row r="91" spans="1:11" s="10" customFormat="1" x14ac:dyDescent="0.25">
      <c r="A91" s="33" t="s">
        <v>438</v>
      </c>
      <c r="B91" s="28"/>
      <c r="C91" s="28"/>
      <c r="D91" s="183">
        <f t="shared" ref="D91:J91" si="51">D82</f>
        <v>3808.7853230082101</v>
      </c>
      <c r="E91" s="183">
        <f t="shared" si="51"/>
        <v>3808.7853230082101</v>
      </c>
      <c r="F91" s="182">
        <f t="shared" si="51"/>
        <v>3808.7853230082101</v>
      </c>
      <c r="G91" s="182">
        <f t="shared" si="51"/>
        <v>3808.7853230082101</v>
      </c>
      <c r="H91" s="182">
        <f t="shared" si="51"/>
        <v>3808.7853230082101</v>
      </c>
      <c r="I91" s="182">
        <f t="shared" si="51"/>
        <v>3808.7853230082101</v>
      </c>
      <c r="J91" s="182">
        <f t="shared" si="51"/>
        <v>3808.7853230082101</v>
      </c>
      <c r="K91" s="4"/>
    </row>
    <row r="92" spans="1:11" x14ac:dyDescent="0.25">
      <c r="A92" s="38" t="s">
        <v>330</v>
      </c>
      <c r="B92" s="28"/>
      <c r="C92" s="28"/>
      <c r="D92" s="180">
        <f t="shared" ref="D92:J92" si="52">D89+(D90-D91)*D6</f>
        <v>-4351.8383169979388</v>
      </c>
      <c r="E92" s="180">
        <f t="shared" si="52"/>
        <v>-6130.9548965346848</v>
      </c>
      <c r="F92" s="180">
        <f t="shared" si="52"/>
        <v>-7568.411513227149</v>
      </c>
      <c r="G92" s="180">
        <f t="shared" si="52"/>
        <v>-8695.1820061953695</v>
      </c>
      <c r="H92" s="180">
        <f t="shared" si="52"/>
        <v>-9539.4322217765985</v>
      </c>
      <c r="I92" s="180">
        <f t="shared" si="52"/>
        <v>-10126.774577495806</v>
      </c>
      <c r="J92" s="180">
        <f t="shared" si="52"/>
        <v>-10480.49954805127</v>
      </c>
      <c r="K92" s="4"/>
    </row>
    <row r="93" spans="1:11" ht="39.950000000000003" customHeight="1" x14ac:dyDescent="0.35">
      <c r="A93" s="159" t="s">
        <v>258</v>
      </c>
      <c r="B93" s="5"/>
      <c r="C93" s="5"/>
      <c r="D93" s="151"/>
      <c r="E93" s="151"/>
      <c r="F93" s="5"/>
      <c r="G93" s="5"/>
      <c r="H93" s="5"/>
      <c r="I93" s="5"/>
      <c r="J93" s="5"/>
      <c r="K93" s="4"/>
    </row>
    <row r="94" spans="1:11" x14ac:dyDescent="0.25">
      <c r="A94" s="18"/>
      <c r="B94" s="18"/>
      <c r="C94" s="166" t="s">
        <v>232</v>
      </c>
      <c r="D94" s="19" t="str">
        <f>Inputs!C$4</f>
        <v>2013/14</v>
      </c>
      <c r="E94" s="19" t="str">
        <f>Inputs!D$4</f>
        <v>2014/15</v>
      </c>
      <c r="F94" s="19" t="str">
        <f>Inputs!E$4</f>
        <v>2015/16</v>
      </c>
      <c r="G94" s="19" t="str">
        <f>Inputs!F$4</f>
        <v>2016/17</v>
      </c>
      <c r="H94" s="19" t="str">
        <f>Inputs!G$4</f>
        <v>2017/18</v>
      </c>
      <c r="I94" s="19" t="str">
        <f>Inputs!H$4</f>
        <v>2018/19</v>
      </c>
      <c r="J94" s="19" t="str">
        <f>Inputs!I$4</f>
        <v>2019/20</v>
      </c>
      <c r="K94" s="5"/>
    </row>
    <row r="95" spans="1:11" x14ac:dyDescent="0.25">
      <c r="A95" s="20" t="s">
        <v>46</v>
      </c>
      <c r="B95" s="21"/>
      <c r="C95" s="21"/>
      <c r="D95" s="180">
        <f t="shared" ref="D95:J95" si="53">D59</f>
        <v>0</v>
      </c>
      <c r="E95" s="180">
        <f t="shared" si="53"/>
        <v>0</v>
      </c>
      <c r="F95" s="180">
        <f t="shared" si="53"/>
        <v>0</v>
      </c>
      <c r="G95" s="180">
        <f t="shared" si="53"/>
        <v>0</v>
      </c>
      <c r="H95" s="180">
        <f t="shared" si="53"/>
        <v>0</v>
      </c>
      <c r="I95" s="180">
        <f t="shared" si="53"/>
        <v>0</v>
      </c>
      <c r="J95" s="180">
        <f t="shared" si="53"/>
        <v>0</v>
      </c>
      <c r="K95" s="4"/>
    </row>
    <row r="96" spans="1:11" x14ac:dyDescent="0.25">
      <c r="A96" s="33" t="s">
        <v>272</v>
      </c>
      <c r="B96" s="21"/>
      <c r="C96" s="21"/>
      <c r="D96" s="180">
        <f>D89</f>
        <v>-2197</v>
      </c>
      <c r="E96" s="180">
        <f t="shared" ref="E96:J96" si="54">E89</f>
        <v>-4351.8383169979388</v>
      </c>
      <c r="F96" s="180">
        <f t="shared" si="54"/>
        <v>-6130.9548965346848</v>
      </c>
      <c r="G96" s="180">
        <f t="shared" si="54"/>
        <v>-7568.411513227149</v>
      </c>
      <c r="H96" s="180">
        <f t="shared" si="54"/>
        <v>-8695.1820061953695</v>
      </c>
      <c r="I96" s="180">
        <f t="shared" si="54"/>
        <v>-9539.4322217765985</v>
      </c>
      <c r="J96" s="180">
        <f t="shared" si="54"/>
        <v>-10126.774577495806</v>
      </c>
      <c r="K96" s="4"/>
    </row>
    <row r="97" spans="1:11" x14ac:dyDescent="0.25">
      <c r="A97" s="38" t="s">
        <v>330</v>
      </c>
      <c r="B97" s="21"/>
      <c r="C97" s="21"/>
      <c r="D97" s="180">
        <f>D92</f>
        <v>-4351.8383169979388</v>
      </c>
      <c r="E97" s="180">
        <f t="shared" ref="E97:J97" si="55">E92</f>
        <v>-6130.9548965346848</v>
      </c>
      <c r="F97" s="180">
        <f t="shared" si="55"/>
        <v>-7568.411513227149</v>
      </c>
      <c r="G97" s="180">
        <f t="shared" si="55"/>
        <v>-8695.1820061953695</v>
      </c>
      <c r="H97" s="180">
        <f t="shared" si="55"/>
        <v>-9539.4322217765985</v>
      </c>
      <c r="I97" s="180">
        <f t="shared" si="55"/>
        <v>-10126.774577495806</v>
      </c>
      <c r="J97" s="180">
        <f t="shared" si="55"/>
        <v>-10480.49954805127</v>
      </c>
      <c r="K97" s="4"/>
    </row>
    <row r="98" spans="1:11" x14ac:dyDescent="0.25">
      <c r="A98" s="20" t="s">
        <v>40</v>
      </c>
      <c r="B98" s="21"/>
      <c r="C98" s="21"/>
      <c r="D98" s="180">
        <f>D85</f>
        <v>-3749.666796249966</v>
      </c>
      <c r="E98" s="180">
        <f t="shared" ref="E98:J98" si="56">E85</f>
        <v>-3190.6453264526344</v>
      </c>
      <c r="F98" s="180">
        <f t="shared" si="56"/>
        <v>-2739.6465095889616</v>
      </c>
      <c r="G98" s="180">
        <f t="shared" si="56"/>
        <v>-2276.7937627123974</v>
      </c>
      <c r="H98" s="180">
        <f t="shared" si="56"/>
        <v>-1803.6458817701841</v>
      </c>
      <c r="I98" s="180">
        <f t="shared" si="56"/>
        <v>-1322.3129899242122</v>
      </c>
      <c r="J98" s="180">
        <f t="shared" si="56"/>
        <v>-831.96960545041202</v>
      </c>
      <c r="K98" s="4"/>
    </row>
    <row r="99" spans="1:11" x14ac:dyDescent="0.25">
      <c r="A99" s="4"/>
      <c r="B99" s="4"/>
      <c r="C99" s="4"/>
      <c r="D99" s="4"/>
      <c r="E99" s="4"/>
      <c r="F99" s="4"/>
      <c r="G99" s="4"/>
      <c r="H99" s="4"/>
      <c r="I99" s="4"/>
      <c r="J99" s="4"/>
      <c r="K99" s="4"/>
    </row>
    <row r="101" spans="1:11" x14ac:dyDescent="0.25">
      <c r="A101" s="5"/>
      <c r="B101" s="5"/>
      <c r="C101" s="5"/>
      <c r="D101" s="12"/>
      <c r="E101" s="12"/>
      <c r="F101" s="12"/>
      <c r="G101" s="12"/>
      <c r="H101" s="12"/>
    </row>
  </sheetData>
  <customSheetViews>
    <customSheetView guid="{2F530BD0-D284-4ADF-AC7F-C1C966DD4D52}" showPageBreaks="1" showGridLines="0" fitToPage="1" printArea="1" view="pageBreakPreview">
      <selection activeCell="D58" sqref="D58"/>
      <rowBreaks count="1" manualBreakCount="1">
        <brk id="63" max="11" man="1"/>
      </rowBreaks>
      <pageMargins left="0.25" right="0.25" top="0.75" bottom="0.75" header="0.3" footer="0.3"/>
      <pageSetup paperSize="9" scale="61" fitToHeight="0" orientation="portrait" r:id="rId1"/>
      <headerFooter>
        <oddHeader>&amp;R&amp;D &amp;T</oddHeader>
        <oddFooter>&amp;L&amp;F&amp;C&amp;A&amp;R&amp;P</oddFooter>
      </headerFooter>
    </customSheetView>
  </customSheetViews>
  <pageMargins left="0.25" right="0.25" top="0.75" bottom="0.75" header="0.3" footer="0.3"/>
  <pageSetup paperSize="9" scale="59" fitToHeight="0" orientation="portrait" r:id="rId2"/>
  <headerFooter>
    <oddHeader>&amp;R&amp;D &amp;T</oddHeader>
    <oddFooter>&amp;L&amp;F&amp;C&amp;A&amp;R&amp;P</oddFooter>
  </headerFooter>
  <rowBreaks count="1" manualBreakCount="1">
    <brk id="5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9988E"/>
    <pageSetUpPr fitToPage="1"/>
  </sheetPr>
  <dimension ref="A1:O63"/>
  <sheetViews>
    <sheetView showGridLines="0" view="pageBreakPreview" zoomScaleNormal="100" zoomScaleSheetLayoutView="100" workbookViewId="0"/>
  </sheetViews>
  <sheetFormatPr defaultRowHeight="15" x14ac:dyDescent="0.25"/>
  <cols>
    <col min="1" max="1" width="50.5703125" style="10" customWidth="1"/>
    <col min="2" max="2" width="12.5703125" style="10" customWidth="1"/>
    <col min="3" max="3" width="12" style="10" customWidth="1"/>
    <col min="4" max="5" width="10.5703125" style="10" customWidth="1"/>
    <col min="6" max="10" width="11.28515625" style="10" customWidth="1"/>
    <col min="11" max="11" width="3.140625" style="10" customWidth="1"/>
  </cols>
  <sheetData>
    <row r="1" spans="1:15" ht="39.950000000000003" customHeight="1" x14ac:dyDescent="0.25">
      <c r="A1" s="153" t="s">
        <v>445</v>
      </c>
      <c r="B1" s="5"/>
      <c r="C1" s="5"/>
      <c r="D1" s="5"/>
      <c r="E1" s="5"/>
      <c r="F1" s="5"/>
      <c r="G1" s="5"/>
      <c r="H1" s="5"/>
      <c r="I1" s="5"/>
      <c r="J1" s="240" t="str">
        <f>EDB_Name</f>
        <v>Aurora Energy</v>
      </c>
      <c r="K1" s="4"/>
    </row>
    <row r="2" spans="1:15" s="10" customFormat="1" ht="20.100000000000001" customHeight="1" x14ac:dyDescent="0.25">
      <c r="A2" s="213" t="s">
        <v>428</v>
      </c>
      <c r="B2" s="6"/>
      <c r="C2" s="4"/>
      <c r="D2" s="4"/>
      <c r="E2" s="4"/>
      <c r="F2" s="4"/>
      <c r="G2" s="4"/>
      <c r="H2" s="4"/>
      <c r="I2" s="4"/>
      <c r="J2" s="4"/>
      <c r="K2" s="4"/>
      <c r="L2" s="4"/>
      <c r="M2" s="4"/>
      <c r="N2" s="4"/>
      <c r="O2" s="4"/>
    </row>
    <row r="3" spans="1:15" ht="39.950000000000003" customHeight="1" x14ac:dyDescent="0.35">
      <c r="A3" s="159" t="s">
        <v>1</v>
      </c>
      <c r="B3" s="5"/>
      <c r="C3" s="5"/>
      <c r="D3" s="5"/>
      <c r="E3" s="5"/>
      <c r="F3" s="5"/>
      <c r="G3" s="5"/>
      <c r="H3" s="5"/>
      <c r="I3" s="5"/>
      <c r="J3" s="5"/>
      <c r="K3" s="4"/>
    </row>
    <row r="4" spans="1:15" x14ac:dyDescent="0.25">
      <c r="A4" s="15"/>
      <c r="B4" s="44" t="s">
        <v>266</v>
      </c>
      <c r="C4" s="166" t="s">
        <v>232</v>
      </c>
      <c r="D4" s="16" t="str">
        <f>Inputs!C$4</f>
        <v>2013/14</v>
      </c>
      <c r="E4" s="16" t="str">
        <f>Inputs!D$4</f>
        <v>2014/15</v>
      </c>
      <c r="F4" s="16" t="str">
        <f>Inputs!E$4</f>
        <v>2015/16</v>
      </c>
      <c r="G4" s="16" t="str">
        <f>Inputs!F$4</f>
        <v>2016/17</v>
      </c>
      <c r="H4" s="16" t="str">
        <f>Inputs!G$4</f>
        <v>2017/18</v>
      </c>
      <c r="I4" s="16" t="str">
        <f>Inputs!H$4</f>
        <v>2018/19</v>
      </c>
      <c r="J4" s="16" t="str">
        <f>Inputs!I$4</f>
        <v>2019/20</v>
      </c>
      <c r="K4" s="4"/>
    </row>
    <row r="5" spans="1:15" x14ac:dyDescent="0.25">
      <c r="A5" s="41" t="s">
        <v>260</v>
      </c>
      <c r="B5" s="26" t="s">
        <v>273</v>
      </c>
      <c r="C5" s="45"/>
      <c r="D5" s="46"/>
      <c r="E5" s="46"/>
      <c r="F5" s="236">
        <f>'EDB data'!D21</f>
        <v>1</v>
      </c>
      <c r="G5" s="236">
        <f>'EDB data'!E21</f>
        <v>2</v>
      </c>
      <c r="H5" s="236">
        <f>'EDB data'!F21</f>
        <v>3</v>
      </c>
      <c r="I5" s="236">
        <f>'EDB data'!G21</f>
        <v>4</v>
      </c>
      <c r="J5" s="236">
        <f>'EDB data'!H21</f>
        <v>5</v>
      </c>
      <c r="K5" s="5"/>
    </row>
    <row r="6" spans="1:15" x14ac:dyDescent="0.25">
      <c r="A6" s="41" t="s">
        <v>27</v>
      </c>
      <c r="B6" s="26" t="s">
        <v>273</v>
      </c>
      <c r="C6" s="47"/>
      <c r="D6" s="224">
        <f>'EDB data'!B24</f>
        <v>0.28000000000000003</v>
      </c>
      <c r="E6" s="224">
        <f>'EDB data'!C24</f>
        <v>0.28000000000000003</v>
      </c>
      <c r="F6" s="224">
        <f>'EDB data'!D24</f>
        <v>0.28000000000000003</v>
      </c>
      <c r="G6" s="224">
        <f>'EDB data'!E24</f>
        <v>0.28000000000000003</v>
      </c>
      <c r="H6" s="224">
        <f>'EDB data'!F24</f>
        <v>0.28000000000000003</v>
      </c>
      <c r="I6" s="224">
        <f>'EDB data'!G24</f>
        <v>0.28000000000000003</v>
      </c>
      <c r="J6" s="224">
        <f>'EDB data'!H24</f>
        <v>0.28000000000000003</v>
      </c>
      <c r="K6" s="4"/>
    </row>
    <row r="7" spans="1:15" x14ac:dyDescent="0.25">
      <c r="A7" s="41" t="s">
        <v>78</v>
      </c>
      <c r="B7" s="26" t="s">
        <v>273</v>
      </c>
      <c r="C7" s="187"/>
      <c r="D7" s="174">
        <f>'EDB data'!$B78</f>
        <v>0</v>
      </c>
      <c r="E7" s="174">
        <f>'EDB data'!$B79</f>
        <v>0</v>
      </c>
      <c r="F7" s="174">
        <f>'EDB data'!$B80</f>
        <v>0</v>
      </c>
      <c r="G7" s="174">
        <f>'EDB data'!$B81</f>
        <v>0</v>
      </c>
      <c r="H7" s="174">
        <f>'EDB data'!$B82</f>
        <v>0</v>
      </c>
      <c r="I7" s="174">
        <f>'EDB data'!$B83</f>
        <v>0</v>
      </c>
      <c r="J7" s="174">
        <f>'EDB data'!$B84</f>
        <v>0</v>
      </c>
      <c r="K7" s="5"/>
    </row>
    <row r="8" spans="1:15" x14ac:dyDescent="0.25">
      <c r="A8" s="41" t="s">
        <v>248</v>
      </c>
      <c r="B8" s="26" t="s">
        <v>273</v>
      </c>
      <c r="C8" s="187"/>
      <c r="D8" s="174">
        <f>'EDB data'!B38</f>
        <v>0</v>
      </c>
      <c r="E8" s="4"/>
      <c r="F8" s="4"/>
      <c r="G8" s="4"/>
      <c r="H8" s="4"/>
      <c r="I8" s="4"/>
      <c r="J8" s="4"/>
      <c r="K8" s="5"/>
    </row>
    <row r="9" spans="1:15" x14ac:dyDescent="0.25">
      <c r="A9" s="69" t="s">
        <v>67</v>
      </c>
      <c r="B9" s="26" t="s">
        <v>273</v>
      </c>
      <c r="C9" s="48"/>
      <c r="D9" s="174">
        <f>'EDB data'!$B60</f>
        <v>0</v>
      </c>
      <c r="E9" s="174">
        <f>'EDB data'!$B61</f>
        <v>0</v>
      </c>
      <c r="F9" s="174">
        <f>'EDB data'!$B62</f>
        <v>0</v>
      </c>
      <c r="G9" s="174">
        <f>'EDB data'!$B63</f>
        <v>0</v>
      </c>
      <c r="H9" s="174">
        <f>'EDB data'!$B64</f>
        <v>0</v>
      </c>
      <c r="I9" s="174">
        <f>'EDB data'!$B65</f>
        <v>0</v>
      </c>
      <c r="J9" s="174">
        <f>'EDB data'!$B66</f>
        <v>0</v>
      </c>
      <c r="K9" s="5"/>
    </row>
    <row r="10" spans="1:15" x14ac:dyDescent="0.25">
      <c r="A10" s="41" t="s">
        <v>114</v>
      </c>
      <c r="B10" s="26" t="s">
        <v>273</v>
      </c>
      <c r="C10" s="187"/>
      <c r="D10" s="174">
        <f>'EDB data'!$B44</f>
        <v>0</v>
      </c>
      <c r="E10" s="174">
        <f>'EDB data'!$B45</f>
        <v>0</v>
      </c>
      <c r="F10" s="174">
        <f>'EDB data'!$B46</f>
        <v>0</v>
      </c>
      <c r="G10" s="174">
        <f>'EDB data'!$B47</f>
        <v>0</v>
      </c>
      <c r="H10" s="174">
        <f>'EDB data'!$B48</f>
        <v>0</v>
      </c>
      <c r="I10" s="174">
        <f>'EDB data'!$B49</f>
        <v>0</v>
      </c>
      <c r="J10" s="174">
        <f>'EDB data'!$B50</f>
        <v>0</v>
      </c>
      <c r="K10" s="5"/>
    </row>
    <row r="11" spans="1:15" x14ac:dyDescent="0.25">
      <c r="A11" s="41" t="s">
        <v>307</v>
      </c>
      <c r="B11" s="26" t="s">
        <v>273</v>
      </c>
      <c r="C11" s="49">
        <f>WACC</f>
        <v>7.4099999999999999E-2</v>
      </c>
      <c r="D11" s="24"/>
      <c r="E11" s="24"/>
      <c r="F11" s="24"/>
      <c r="G11" s="24"/>
      <c r="H11" s="24"/>
      <c r="I11" s="24"/>
      <c r="J11" s="24"/>
      <c r="K11" s="5"/>
    </row>
    <row r="12" spans="1:15" x14ac:dyDescent="0.25">
      <c r="A12" s="41" t="s">
        <v>454</v>
      </c>
      <c r="B12" s="26" t="s">
        <v>436</v>
      </c>
      <c r="C12" s="50">
        <f>TIMING!C23</f>
        <v>1.0362864779752177</v>
      </c>
      <c r="D12" s="171"/>
      <c r="E12" s="171"/>
      <c r="F12" s="5"/>
      <c r="G12" s="5"/>
      <c r="H12" s="5"/>
      <c r="I12" s="5"/>
      <c r="J12" s="5"/>
      <c r="K12" s="4"/>
    </row>
    <row r="13" spans="1:15" x14ac:dyDescent="0.25">
      <c r="A13" s="41" t="s">
        <v>274</v>
      </c>
      <c r="B13" s="26" t="s">
        <v>436</v>
      </c>
      <c r="C13" s="50">
        <f>TIMING!C24</f>
        <v>1.0362864779752177</v>
      </c>
      <c r="D13" s="171"/>
      <c r="E13" s="171"/>
      <c r="F13" s="5"/>
      <c r="G13" s="5"/>
      <c r="H13" s="5"/>
      <c r="I13" s="5"/>
      <c r="J13" s="5"/>
      <c r="K13" s="4"/>
    </row>
    <row r="14" spans="1:15" x14ac:dyDescent="0.25">
      <c r="A14" s="41" t="s">
        <v>275</v>
      </c>
      <c r="B14" s="26" t="s">
        <v>436</v>
      </c>
      <c r="C14" s="50">
        <f>TIMING!C25</f>
        <v>1.0362864779752177</v>
      </c>
      <c r="D14" s="171"/>
      <c r="E14" s="171"/>
      <c r="F14" s="5"/>
      <c r="G14" s="5"/>
      <c r="H14" s="5"/>
      <c r="I14" s="5"/>
      <c r="J14" s="5"/>
      <c r="K14" s="4"/>
    </row>
    <row r="15" spans="1:15" x14ac:dyDescent="0.25">
      <c r="A15" s="41" t="s">
        <v>276</v>
      </c>
      <c r="B15" s="26" t="s">
        <v>436</v>
      </c>
      <c r="C15" s="50">
        <f>TIMING!C26</f>
        <v>1.0362864779752177</v>
      </c>
      <c r="D15" s="171"/>
      <c r="E15" s="171"/>
      <c r="F15" s="5"/>
      <c r="G15" s="5"/>
      <c r="H15" s="5"/>
      <c r="I15" s="5"/>
      <c r="J15" s="5"/>
      <c r="K15" s="4"/>
    </row>
    <row r="16" spans="1:15" x14ac:dyDescent="0.25">
      <c r="A16" s="41" t="s">
        <v>277</v>
      </c>
      <c r="B16" s="26" t="s">
        <v>436</v>
      </c>
      <c r="C16" s="50">
        <f>TIMING!C27</f>
        <v>1.029409080007164</v>
      </c>
      <c r="D16" s="171"/>
      <c r="E16" s="171"/>
      <c r="F16" s="5"/>
      <c r="G16" s="5"/>
      <c r="H16" s="5"/>
      <c r="I16" s="5"/>
      <c r="J16" s="5"/>
      <c r="K16" s="4"/>
    </row>
    <row r="17" spans="1:11" x14ac:dyDescent="0.25">
      <c r="A17" s="41" t="s">
        <v>257</v>
      </c>
      <c r="B17" s="26" t="s">
        <v>267</v>
      </c>
      <c r="C17" s="46"/>
      <c r="D17" s="174">
        <f>RAB!D92</f>
        <v>316693</v>
      </c>
      <c r="E17" s="174">
        <f>RAB!E92</f>
        <v>321783.97834506561</v>
      </c>
      <c r="F17" s="174">
        <f>RAB!F92</f>
        <v>315724.07547570218</v>
      </c>
      <c r="G17" s="174">
        <f>RAB!G92</f>
        <v>309705.85318277671</v>
      </c>
      <c r="H17" s="174">
        <f>RAB!H92</f>
        <v>303418.3778092087</v>
      </c>
      <c r="I17" s="174">
        <f>RAB!I92</f>
        <v>296626.6252342434</v>
      </c>
      <c r="J17" s="174">
        <f>RAB!J92</f>
        <v>289321.91355022026</v>
      </c>
      <c r="K17" s="4"/>
    </row>
    <row r="18" spans="1:11" x14ac:dyDescent="0.25">
      <c r="A18" s="41" t="s">
        <v>96</v>
      </c>
      <c r="B18" s="26" t="s">
        <v>267</v>
      </c>
      <c r="C18" s="46"/>
      <c r="D18" s="174">
        <f>RAB!D93</f>
        <v>4845.7684628409015</v>
      </c>
      <c r="E18" s="174">
        <f>RAB!E93</f>
        <v>6192.3262500861483</v>
      </c>
      <c r="F18" s="174">
        <f>RAB!F93</f>
        <v>6479.1183544634714</v>
      </c>
      <c r="G18" s="174">
        <f>RAB!G93</f>
        <v>6476.8989481977223</v>
      </c>
      <c r="H18" s="174">
        <f>RAB!H93</f>
        <v>6251.0387700339443</v>
      </c>
      <c r="I18" s="174">
        <f>RAB!I93</f>
        <v>6018.8573784137916</v>
      </c>
      <c r="J18" s="174">
        <f>RAB!J93</f>
        <v>5780.6518327334061</v>
      </c>
      <c r="K18" s="4"/>
    </row>
    <row r="19" spans="1:11" x14ac:dyDescent="0.25">
      <c r="A19" s="41" t="s">
        <v>95</v>
      </c>
      <c r="B19" s="26" t="s">
        <v>267</v>
      </c>
      <c r="C19" s="46"/>
      <c r="D19" s="174">
        <f>RAB!D91</f>
        <v>11616.091638622831</v>
      </c>
      <c r="E19" s="174">
        <f>RAB!E91</f>
        <v>12252.229119449548</v>
      </c>
      <c r="F19" s="174">
        <f>RAB!F91</f>
        <v>12497.340647388921</v>
      </c>
      <c r="G19" s="174">
        <f>RAB!G91</f>
        <v>12764.374321765707</v>
      </c>
      <c r="H19" s="174">
        <f>RAB!H91</f>
        <v>13042.791344999239</v>
      </c>
      <c r="I19" s="174">
        <f>RAB!I91</f>
        <v>13323.569062436936</v>
      </c>
      <c r="J19" s="174">
        <f>RAB!J91</f>
        <v>13606.632235287505</v>
      </c>
      <c r="K19" s="4"/>
    </row>
    <row r="20" spans="1:11" x14ac:dyDescent="0.25">
      <c r="A20" s="41" t="s">
        <v>272</v>
      </c>
      <c r="B20" s="26" t="s">
        <v>268</v>
      </c>
      <c r="C20" s="46"/>
      <c r="D20" s="174">
        <f>TAX!D96</f>
        <v>-2197</v>
      </c>
      <c r="E20" s="174">
        <f>TAX!E96</f>
        <v>-4351.8383169979388</v>
      </c>
      <c r="F20" s="174">
        <f>TAX!F96</f>
        <v>-6130.9548965346848</v>
      </c>
      <c r="G20" s="174">
        <f>TAX!G96</f>
        <v>-7568.411513227149</v>
      </c>
      <c r="H20" s="174">
        <f>TAX!H96</f>
        <v>-8695.1820061953695</v>
      </c>
      <c r="I20" s="174">
        <f>TAX!I96</f>
        <v>-9539.4322217765985</v>
      </c>
      <c r="J20" s="174">
        <f>TAX!J96</f>
        <v>-10126.774577495806</v>
      </c>
      <c r="K20" s="4"/>
    </row>
    <row r="21" spans="1:11" x14ac:dyDescent="0.25">
      <c r="A21" s="41" t="s">
        <v>330</v>
      </c>
      <c r="B21" s="26" t="s">
        <v>268</v>
      </c>
      <c r="C21" s="46"/>
      <c r="D21" s="174">
        <f>TAX!D97</f>
        <v>-4351.8383169979388</v>
      </c>
      <c r="E21" s="174">
        <f>TAX!E97</f>
        <v>-6130.9548965346848</v>
      </c>
      <c r="F21" s="174">
        <f>TAX!F97</f>
        <v>-7568.411513227149</v>
      </c>
      <c r="G21" s="174">
        <f>TAX!G97</f>
        <v>-8695.1820061953695</v>
      </c>
      <c r="H21" s="174">
        <f>TAX!H97</f>
        <v>-9539.4322217765985</v>
      </c>
      <c r="I21" s="174">
        <f>TAX!I97</f>
        <v>-10126.774577495806</v>
      </c>
      <c r="J21" s="174">
        <f>TAX!J97</f>
        <v>-10480.49954805127</v>
      </c>
      <c r="K21" s="4"/>
    </row>
    <row r="22" spans="1:11" x14ac:dyDescent="0.25">
      <c r="A22" s="41" t="s">
        <v>40</v>
      </c>
      <c r="B22" s="26" t="s">
        <v>268</v>
      </c>
      <c r="C22" s="46"/>
      <c r="D22" s="174">
        <f>TAX!D98</f>
        <v>-3749.666796249966</v>
      </c>
      <c r="E22" s="174">
        <f>TAX!E98</f>
        <v>-3190.6453264526344</v>
      </c>
      <c r="F22" s="174">
        <f>TAX!F98</f>
        <v>-2739.6465095889616</v>
      </c>
      <c r="G22" s="174">
        <f>TAX!G98</f>
        <v>-2276.7937627123974</v>
      </c>
      <c r="H22" s="174">
        <f>TAX!H98</f>
        <v>-1803.6458817701841</v>
      </c>
      <c r="I22" s="174">
        <f>TAX!I98</f>
        <v>-1322.3129899242122</v>
      </c>
      <c r="J22" s="174">
        <f>TAX!J98</f>
        <v>-831.96960545041202</v>
      </c>
      <c r="K22" s="4"/>
    </row>
    <row r="23" spans="1:11" ht="39.950000000000003" customHeight="1" x14ac:dyDescent="0.35">
      <c r="A23" s="159" t="s">
        <v>2</v>
      </c>
      <c r="B23" s="5"/>
      <c r="C23" s="5"/>
      <c r="D23" s="5"/>
      <c r="E23" s="5"/>
      <c r="F23" s="5"/>
      <c r="G23" s="5"/>
      <c r="H23" s="5"/>
      <c r="I23" s="5"/>
      <c r="J23" s="5"/>
      <c r="K23" s="4"/>
    </row>
    <row r="24" spans="1:11" ht="35.1" customHeight="1" x14ac:dyDescent="0.35">
      <c r="A24" s="158" t="s">
        <v>248</v>
      </c>
      <c r="B24" s="145"/>
      <c r="C24" s="146"/>
      <c r="D24" s="145"/>
      <c r="E24" s="145"/>
      <c r="F24" s="145"/>
      <c r="G24" s="145"/>
      <c r="H24" s="145"/>
      <c r="I24" s="145"/>
      <c r="J24" s="145"/>
      <c r="K24" s="5"/>
    </row>
    <row r="25" spans="1:11" x14ac:dyDescent="0.25">
      <c r="A25" s="15"/>
      <c r="B25" s="15"/>
      <c r="C25" s="16"/>
      <c r="D25" s="16" t="str">
        <f>Inputs!C$4</f>
        <v>2013/14</v>
      </c>
      <c r="E25" s="16" t="str">
        <f>Inputs!D$4</f>
        <v>2014/15</v>
      </c>
      <c r="F25" s="16" t="str">
        <f>Inputs!E$4</f>
        <v>2015/16</v>
      </c>
      <c r="G25" s="16" t="str">
        <f>Inputs!F$4</f>
        <v>2016/17</v>
      </c>
      <c r="H25" s="16" t="str">
        <f>Inputs!G$4</f>
        <v>2017/18</v>
      </c>
      <c r="I25" s="16" t="str">
        <f>Inputs!H$4</f>
        <v>2018/19</v>
      </c>
      <c r="J25" s="16" t="str">
        <f>Inputs!I$4</f>
        <v>2019/20</v>
      </c>
      <c r="K25" s="4"/>
    </row>
    <row r="26" spans="1:11" x14ac:dyDescent="0.25">
      <c r="A26" s="41" t="s">
        <v>101</v>
      </c>
      <c r="B26" s="41"/>
      <c r="C26" s="21"/>
      <c r="D26" s="51">
        <f t="shared" ref="D26:J26" si="0">D17/$D$17</f>
        <v>1</v>
      </c>
      <c r="E26" s="51">
        <f t="shared" si="0"/>
        <v>1.0160754369217684</v>
      </c>
      <c r="F26" s="51">
        <f t="shared" si="0"/>
        <v>0.99694049276650309</v>
      </c>
      <c r="G26" s="51">
        <f t="shared" si="0"/>
        <v>0.97793716053962898</v>
      </c>
      <c r="H26" s="51">
        <f t="shared" si="0"/>
        <v>0.95808362612753895</v>
      </c>
      <c r="I26" s="51">
        <f t="shared" si="0"/>
        <v>0.93663776980938451</v>
      </c>
      <c r="J26" s="51">
        <f t="shared" si="0"/>
        <v>0.91357217731437146</v>
      </c>
      <c r="K26" s="4"/>
    </row>
    <row r="27" spans="1:11" x14ac:dyDescent="0.25">
      <c r="A27" s="20" t="s">
        <v>248</v>
      </c>
      <c r="B27" s="20"/>
      <c r="C27" s="21"/>
      <c r="D27" s="218">
        <f>IF(D8&gt;0,D8,0)</f>
        <v>0</v>
      </c>
      <c r="E27" s="180">
        <f t="shared" ref="E27:J27" si="1">$D27*E26</f>
        <v>0</v>
      </c>
      <c r="F27" s="180">
        <f t="shared" si="1"/>
        <v>0</v>
      </c>
      <c r="G27" s="180">
        <f t="shared" si="1"/>
        <v>0</v>
      </c>
      <c r="H27" s="180">
        <f t="shared" si="1"/>
        <v>0</v>
      </c>
      <c r="I27" s="180">
        <f t="shared" si="1"/>
        <v>0</v>
      </c>
      <c r="J27" s="180">
        <f t="shared" si="1"/>
        <v>0</v>
      </c>
      <c r="K27" s="4"/>
    </row>
    <row r="28" spans="1:11" ht="35.1" customHeight="1" x14ac:dyDescent="0.35">
      <c r="A28" s="158" t="s">
        <v>119</v>
      </c>
      <c r="B28" s="145"/>
      <c r="C28" s="146"/>
      <c r="D28" s="145"/>
      <c r="E28" s="145"/>
      <c r="F28" s="145"/>
      <c r="G28" s="145"/>
      <c r="H28" s="145"/>
      <c r="I28" s="145"/>
      <c r="J28" s="145"/>
      <c r="K28" s="5"/>
    </row>
    <row r="29" spans="1:11" x14ac:dyDescent="0.25">
      <c r="A29" s="15"/>
      <c r="B29" s="15"/>
      <c r="C29" s="16"/>
      <c r="D29" s="16" t="str">
        <f>Inputs!C$4</f>
        <v>2013/14</v>
      </c>
      <c r="E29" s="16" t="str">
        <f>Inputs!D$4</f>
        <v>2014/15</v>
      </c>
      <c r="F29" s="16" t="str">
        <f>Inputs!E$4</f>
        <v>2015/16</v>
      </c>
      <c r="G29" s="16" t="str">
        <f>Inputs!F$4</f>
        <v>2016/17</v>
      </c>
      <c r="H29" s="16" t="str">
        <f>Inputs!G$4</f>
        <v>2017/18</v>
      </c>
      <c r="I29" s="16" t="str">
        <f>Inputs!H$4</f>
        <v>2018/19</v>
      </c>
      <c r="J29" s="16" t="str">
        <f>Inputs!I$4</f>
        <v>2019/20</v>
      </c>
      <c r="K29" s="4"/>
    </row>
    <row r="30" spans="1:11" x14ac:dyDescent="0.25">
      <c r="A30" s="20" t="s">
        <v>71</v>
      </c>
      <c r="B30" s="20"/>
      <c r="C30" s="21"/>
      <c r="D30" s="180">
        <f t="shared" ref="D30:J30" si="2">D17+D20</f>
        <v>314496</v>
      </c>
      <c r="E30" s="180">
        <f t="shared" si="2"/>
        <v>317432.14002806769</v>
      </c>
      <c r="F30" s="180">
        <f t="shared" si="2"/>
        <v>309593.1205791675</v>
      </c>
      <c r="G30" s="180">
        <f t="shared" si="2"/>
        <v>302137.44166954956</v>
      </c>
      <c r="H30" s="180">
        <f t="shared" si="2"/>
        <v>294723.19580301334</v>
      </c>
      <c r="I30" s="180">
        <f t="shared" si="2"/>
        <v>287087.19301246683</v>
      </c>
      <c r="J30" s="180">
        <f t="shared" si="2"/>
        <v>279195.13897272444</v>
      </c>
      <c r="K30" s="4"/>
    </row>
    <row r="31" spans="1:11" x14ac:dyDescent="0.25">
      <c r="A31" s="20" t="s">
        <v>67</v>
      </c>
      <c r="B31" s="20"/>
      <c r="C31" s="21"/>
      <c r="D31" s="180">
        <f t="shared" ref="D31:J31" si="3">D9</f>
        <v>0</v>
      </c>
      <c r="E31" s="180">
        <f t="shared" si="3"/>
        <v>0</v>
      </c>
      <c r="F31" s="180">
        <f t="shared" si="3"/>
        <v>0</v>
      </c>
      <c r="G31" s="180">
        <f t="shared" si="3"/>
        <v>0</v>
      </c>
      <c r="H31" s="180">
        <f t="shared" si="3"/>
        <v>0</v>
      </c>
      <c r="I31" s="180">
        <f t="shared" si="3"/>
        <v>0</v>
      </c>
      <c r="J31" s="180">
        <f t="shared" si="3"/>
        <v>0</v>
      </c>
      <c r="K31" s="4"/>
    </row>
    <row r="32" spans="1:11" x14ac:dyDescent="0.25">
      <c r="A32" s="20" t="s">
        <v>248</v>
      </c>
      <c r="B32" s="20"/>
      <c r="C32" s="21"/>
      <c r="D32" s="180">
        <f t="shared" ref="D32:J32" si="4">D27</f>
        <v>0</v>
      </c>
      <c r="E32" s="180">
        <f t="shared" si="4"/>
        <v>0</v>
      </c>
      <c r="F32" s="180">
        <f t="shared" si="4"/>
        <v>0</v>
      </c>
      <c r="G32" s="180">
        <f t="shared" si="4"/>
        <v>0</v>
      </c>
      <c r="H32" s="180">
        <f t="shared" si="4"/>
        <v>0</v>
      </c>
      <c r="I32" s="180">
        <f t="shared" si="4"/>
        <v>0</v>
      </c>
      <c r="J32" s="180">
        <f t="shared" si="4"/>
        <v>0</v>
      </c>
      <c r="K32" s="4"/>
    </row>
    <row r="33" spans="1:11" x14ac:dyDescent="0.25">
      <c r="A33" s="20" t="s">
        <v>96</v>
      </c>
      <c r="B33" s="20"/>
      <c r="C33" s="21"/>
      <c r="D33" s="180">
        <f t="shared" ref="D33:J33" si="5">D18</f>
        <v>4845.7684628409015</v>
      </c>
      <c r="E33" s="180">
        <f t="shared" si="5"/>
        <v>6192.3262500861483</v>
      </c>
      <c r="F33" s="180">
        <f t="shared" si="5"/>
        <v>6479.1183544634714</v>
      </c>
      <c r="G33" s="180">
        <f t="shared" si="5"/>
        <v>6476.8989481977223</v>
      </c>
      <c r="H33" s="180">
        <f t="shared" si="5"/>
        <v>6251.0387700339443</v>
      </c>
      <c r="I33" s="180">
        <f t="shared" si="5"/>
        <v>6018.8573784137916</v>
      </c>
      <c r="J33" s="180">
        <f t="shared" si="5"/>
        <v>5780.6518327334061</v>
      </c>
      <c r="K33" s="4"/>
    </row>
    <row r="34" spans="1:11" x14ac:dyDescent="0.25">
      <c r="A34" s="20" t="s">
        <v>119</v>
      </c>
      <c r="B34" s="20"/>
      <c r="C34" s="21"/>
      <c r="D34" s="180">
        <f t="shared" ref="D34:J34" si="6">D30*$C$11+D31*($C$14-1)+D32-D33</f>
        <v>18458.385137159101</v>
      </c>
      <c r="E34" s="180">
        <f t="shared" si="6"/>
        <v>17329.395325993668</v>
      </c>
      <c r="F34" s="180">
        <f t="shared" si="6"/>
        <v>16461.73188045284</v>
      </c>
      <c r="G34" s="180">
        <f t="shared" si="6"/>
        <v>15911.485479515901</v>
      </c>
      <c r="H34" s="180">
        <f t="shared" si="6"/>
        <v>15587.950038969342</v>
      </c>
      <c r="I34" s="180">
        <f t="shared" si="6"/>
        <v>15254.303623809999</v>
      </c>
      <c r="J34" s="180">
        <f t="shared" si="6"/>
        <v>14907.707965145477</v>
      </c>
      <c r="K34" s="4"/>
    </row>
    <row r="35" spans="1:11" ht="35.1" customHeight="1" x14ac:dyDescent="0.35">
      <c r="A35" s="158" t="s">
        <v>114</v>
      </c>
      <c r="B35" s="145"/>
      <c r="C35" s="146"/>
      <c r="D35" s="145"/>
      <c r="E35" s="145"/>
      <c r="F35" s="145"/>
      <c r="G35" s="145"/>
      <c r="H35" s="145"/>
      <c r="I35" s="145"/>
      <c r="J35" s="145"/>
      <c r="K35" s="5"/>
    </row>
    <row r="36" spans="1:11" x14ac:dyDescent="0.25">
      <c r="A36" s="15"/>
      <c r="B36" s="15"/>
      <c r="C36" s="16"/>
      <c r="D36" s="16" t="str">
        <f>Inputs!C$4</f>
        <v>2013/14</v>
      </c>
      <c r="E36" s="16" t="str">
        <f>Inputs!D$4</f>
        <v>2014/15</v>
      </c>
      <c r="F36" s="16" t="str">
        <f>Inputs!E$4</f>
        <v>2015/16</v>
      </c>
      <c r="G36" s="16" t="str">
        <f>Inputs!F$4</f>
        <v>2016/17</v>
      </c>
      <c r="H36" s="16" t="str">
        <f>Inputs!G$4</f>
        <v>2017/18</v>
      </c>
      <c r="I36" s="16" t="str">
        <f>Inputs!H$4</f>
        <v>2018/19</v>
      </c>
      <c r="J36" s="16" t="str">
        <f>Inputs!I$4</f>
        <v>2019/20</v>
      </c>
      <c r="K36" s="4"/>
    </row>
    <row r="37" spans="1:11" x14ac:dyDescent="0.25">
      <c r="A37" s="20" t="s">
        <v>114</v>
      </c>
      <c r="B37" s="20"/>
      <c r="C37" s="21"/>
      <c r="D37" s="180">
        <f t="shared" ref="D37:J37" si="7">D10</f>
        <v>0</v>
      </c>
      <c r="E37" s="180">
        <f t="shared" si="7"/>
        <v>0</v>
      </c>
      <c r="F37" s="180">
        <f t="shared" si="7"/>
        <v>0</v>
      </c>
      <c r="G37" s="180">
        <f t="shared" si="7"/>
        <v>0</v>
      </c>
      <c r="H37" s="180">
        <f t="shared" si="7"/>
        <v>0</v>
      </c>
      <c r="I37" s="180">
        <f t="shared" si="7"/>
        <v>0</v>
      </c>
      <c r="J37" s="180">
        <f t="shared" si="7"/>
        <v>0</v>
      </c>
      <c r="K37" s="4"/>
    </row>
    <row r="38" spans="1:11" x14ac:dyDescent="0.25">
      <c r="A38" s="20" t="s">
        <v>115</v>
      </c>
      <c r="B38" s="20"/>
      <c r="C38" s="21"/>
      <c r="D38" s="180">
        <f t="shared" ref="D38:J38" si="8">D37*$C$12</f>
        <v>0</v>
      </c>
      <c r="E38" s="180">
        <f t="shared" si="8"/>
        <v>0</v>
      </c>
      <c r="F38" s="180">
        <f t="shared" si="8"/>
        <v>0</v>
      </c>
      <c r="G38" s="180">
        <f t="shared" si="8"/>
        <v>0</v>
      </c>
      <c r="H38" s="180">
        <f t="shared" si="8"/>
        <v>0</v>
      </c>
      <c r="I38" s="180">
        <f t="shared" si="8"/>
        <v>0</v>
      </c>
      <c r="J38" s="180">
        <f t="shared" si="8"/>
        <v>0</v>
      </c>
      <c r="K38" s="4"/>
    </row>
    <row r="39" spans="1:11" ht="35.1" customHeight="1" x14ac:dyDescent="0.35">
      <c r="A39" s="158" t="s">
        <v>290</v>
      </c>
      <c r="B39" s="145"/>
      <c r="C39" s="146"/>
      <c r="D39" s="145"/>
      <c r="E39" s="145"/>
      <c r="F39" s="145"/>
      <c r="G39" s="145"/>
      <c r="H39" s="145"/>
      <c r="I39" s="145"/>
      <c r="J39" s="145"/>
      <c r="K39" s="5"/>
    </row>
    <row r="40" spans="1:11" x14ac:dyDescent="0.25">
      <c r="A40" s="15"/>
      <c r="B40" s="15"/>
      <c r="C40" s="16"/>
      <c r="D40" s="16" t="str">
        <f>Inputs!C$4</f>
        <v>2013/14</v>
      </c>
      <c r="E40" s="16" t="str">
        <f>Inputs!D$4</f>
        <v>2014/15</v>
      </c>
      <c r="F40" s="16" t="str">
        <f>Inputs!E$4</f>
        <v>2015/16</v>
      </c>
      <c r="G40" s="16" t="str">
        <f>Inputs!F$4</f>
        <v>2016/17</v>
      </c>
      <c r="H40" s="16" t="str">
        <f>Inputs!G$4</f>
        <v>2017/18</v>
      </c>
      <c r="I40" s="16" t="str">
        <f>Inputs!H$4</f>
        <v>2018/19</v>
      </c>
      <c r="J40" s="16" t="str">
        <f>Inputs!I$4</f>
        <v>2019/20</v>
      </c>
      <c r="K40" s="4"/>
    </row>
    <row r="41" spans="1:11" x14ac:dyDescent="0.25">
      <c r="A41" s="20" t="s">
        <v>288</v>
      </c>
      <c r="B41" s="20"/>
      <c r="C41" s="21"/>
      <c r="D41" s="180">
        <f t="shared" ref="D41:J41" si="9">D21-D20</f>
        <v>-2154.8383169979388</v>
      </c>
      <c r="E41" s="180">
        <f t="shared" si="9"/>
        <v>-1779.116579536746</v>
      </c>
      <c r="F41" s="180">
        <f t="shared" si="9"/>
        <v>-1437.4566166924642</v>
      </c>
      <c r="G41" s="180">
        <f t="shared" si="9"/>
        <v>-1126.7704929682204</v>
      </c>
      <c r="H41" s="180">
        <f t="shared" si="9"/>
        <v>-844.25021558122899</v>
      </c>
      <c r="I41" s="180">
        <f t="shared" si="9"/>
        <v>-587.34235571920726</v>
      </c>
      <c r="J41" s="180">
        <f t="shared" si="9"/>
        <v>-353.7249705554641</v>
      </c>
      <c r="K41" s="4"/>
    </row>
    <row r="42" spans="1:11" x14ac:dyDescent="0.25">
      <c r="A42" s="52" t="s">
        <v>321</v>
      </c>
      <c r="B42" s="20"/>
      <c r="C42" s="21"/>
      <c r="D42" s="180">
        <f>(D34+D19+D38+((D7-D37-D19+D22)*D6+D41)*$C13-D41-D7*$C15)/($C16-D6*$C13)</f>
        <v>34545.543047837011</v>
      </c>
      <c r="E42" s="180">
        <f t="shared" ref="E42:J42" si="10">(E34+E19+E38+((E7-E37-E19+E22)*E6+E41)*$C13-E41-E7*$C15)/($C16-E6*$C13)</f>
        <v>33867.023630372496</v>
      </c>
      <c r="F42" s="180">
        <f t="shared" si="10"/>
        <v>33122.465192354844</v>
      </c>
      <c r="G42" s="180">
        <f t="shared" si="10"/>
        <v>32831.466954456111</v>
      </c>
      <c r="H42" s="180">
        <f t="shared" si="10"/>
        <v>32860.735035629579</v>
      </c>
      <c r="I42" s="180">
        <f t="shared" si="10"/>
        <v>32880.548006117213</v>
      </c>
      <c r="J42" s="180">
        <f t="shared" si="10"/>
        <v>32887.432205807258</v>
      </c>
      <c r="K42" s="4"/>
    </row>
    <row r="43" spans="1:11" x14ac:dyDescent="0.25">
      <c r="A43" s="20" t="s">
        <v>112</v>
      </c>
      <c r="B43" s="20"/>
      <c r="C43" s="21"/>
      <c r="D43" s="180">
        <f>(D42+D7-D37-D19+D22)*D6</f>
        <v>5370.3396916299798</v>
      </c>
      <c r="E43" s="180">
        <f t="shared" ref="E43:J43" si="11">(E42+E7-E37-E19+E22)*E6</f>
        <v>5158.7617716516879</v>
      </c>
      <c r="F43" s="180">
        <f t="shared" si="11"/>
        <v>5007.9338499055502</v>
      </c>
      <c r="G43" s="180">
        <f t="shared" si="11"/>
        <v>4981.2836835938424</v>
      </c>
      <c r="H43" s="180">
        <f t="shared" si="11"/>
        <v>5044.0033864808429</v>
      </c>
      <c r="I43" s="180">
        <f t="shared" si="11"/>
        <v>5105.7064670516984</v>
      </c>
      <c r="J43" s="180">
        <f t="shared" si="11"/>
        <v>5165.672502219415</v>
      </c>
      <c r="K43" s="4"/>
    </row>
    <row r="44" spans="1:11" x14ac:dyDescent="0.25">
      <c r="A44" s="20" t="s">
        <v>102</v>
      </c>
      <c r="B44" s="20"/>
      <c r="C44" s="21"/>
      <c r="D44" s="180">
        <f t="shared" ref="D44:J44" si="12">IF(D43&lt;0,#N/A,D43)</f>
        <v>5370.3396916299798</v>
      </c>
      <c r="E44" s="180">
        <f t="shared" si="12"/>
        <v>5158.7617716516879</v>
      </c>
      <c r="F44" s="180">
        <f t="shared" si="12"/>
        <v>5007.9338499055502</v>
      </c>
      <c r="G44" s="180">
        <f t="shared" si="12"/>
        <v>4981.2836835938424</v>
      </c>
      <c r="H44" s="180">
        <f t="shared" si="12"/>
        <v>5044.0033864808429</v>
      </c>
      <c r="I44" s="180">
        <f t="shared" si="12"/>
        <v>5105.7064670516984</v>
      </c>
      <c r="J44" s="180">
        <f t="shared" si="12"/>
        <v>5165.672502219415</v>
      </c>
      <c r="K44" s="4"/>
    </row>
    <row r="45" spans="1:11" x14ac:dyDescent="0.25">
      <c r="A45" s="197" t="s">
        <v>369</v>
      </c>
      <c r="B45" s="20"/>
      <c r="C45" s="21"/>
      <c r="D45" s="180">
        <f t="shared" ref="D45:J45" si="13">D34+D19+D38+(D44+D41)*$C$13-D41-D7*$C$15</f>
        <v>35561.495687221774</v>
      </c>
      <c r="E45" s="180">
        <f t="shared" si="13"/>
        <v>34863.021637922633</v>
      </c>
      <c r="F45" s="180">
        <f t="shared" si="13"/>
        <v>34096.566421231313</v>
      </c>
      <c r="G45" s="180">
        <f t="shared" si="13"/>
        <v>33797.010192872272</v>
      </c>
      <c r="H45" s="180">
        <f t="shared" si="13"/>
        <v>33827.139021386625</v>
      </c>
      <c r="I45" s="180">
        <f t="shared" si="13"/>
        <v>33847.534673108516</v>
      </c>
      <c r="J45" s="180">
        <f t="shared" si="13"/>
        <v>33854.621330778027</v>
      </c>
      <c r="K45" s="4"/>
    </row>
    <row r="46" spans="1:11" x14ac:dyDescent="0.25">
      <c r="A46" s="20" t="s">
        <v>108</v>
      </c>
      <c r="B46" s="20"/>
      <c r="C46" s="21"/>
      <c r="D46" s="180">
        <f t="shared" ref="D46:J46" si="14">D45/$C$16</f>
        <v>34545.543047837004</v>
      </c>
      <c r="E46" s="180">
        <f t="shared" si="14"/>
        <v>33867.023630372496</v>
      </c>
      <c r="F46" s="180">
        <f t="shared" si="14"/>
        <v>33122.465192354844</v>
      </c>
      <c r="G46" s="180">
        <f t="shared" si="14"/>
        <v>32831.466954456111</v>
      </c>
      <c r="H46" s="180">
        <f t="shared" si="14"/>
        <v>32860.735035629579</v>
      </c>
      <c r="I46" s="180">
        <f t="shared" si="14"/>
        <v>32880.54800611722</v>
      </c>
      <c r="J46" s="180">
        <f t="shared" si="14"/>
        <v>32887.432205807258</v>
      </c>
      <c r="K46" s="4"/>
    </row>
    <row r="47" spans="1:11" x14ac:dyDescent="0.25">
      <c r="A47" s="20" t="s">
        <v>109</v>
      </c>
      <c r="B47" s="20"/>
      <c r="C47" s="21"/>
      <c r="D47" s="180">
        <f t="shared" ref="D47:J47" si="15">D42-D46</f>
        <v>0</v>
      </c>
      <c r="E47" s="180">
        <f t="shared" si="15"/>
        <v>0</v>
      </c>
      <c r="F47" s="180">
        <f t="shared" si="15"/>
        <v>0</v>
      </c>
      <c r="G47" s="180">
        <f t="shared" si="15"/>
        <v>0</v>
      </c>
      <c r="H47" s="180">
        <f t="shared" si="15"/>
        <v>0</v>
      </c>
      <c r="I47" s="180">
        <f t="shared" si="15"/>
        <v>0</v>
      </c>
      <c r="J47" s="180">
        <f t="shared" si="15"/>
        <v>0</v>
      </c>
      <c r="K47" s="4"/>
    </row>
    <row r="48" spans="1:11" ht="35.1" customHeight="1" x14ac:dyDescent="0.35">
      <c r="A48" s="158" t="s">
        <v>249</v>
      </c>
      <c r="B48" s="145"/>
      <c r="C48" s="146"/>
      <c r="D48" s="145"/>
      <c r="E48" s="145"/>
      <c r="F48" s="145"/>
      <c r="G48" s="145"/>
      <c r="H48" s="145"/>
      <c r="I48" s="145"/>
      <c r="J48" s="145"/>
      <c r="K48" s="5"/>
    </row>
    <row r="49" spans="1:11" x14ac:dyDescent="0.25">
      <c r="A49" s="15"/>
      <c r="B49" s="15"/>
      <c r="C49" s="166" t="s">
        <v>232</v>
      </c>
      <c r="D49" s="16" t="str">
        <f>Inputs!C$4</f>
        <v>2013/14</v>
      </c>
      <c r="E49" s="16" t="str">
        <f>Inputs!D$4</f>
        <v>2014/15</v>
      </c>
      <c r="F49" s="16" t="str">
        <f>Inputs!E$4</f>
        <v>2015/16</v>
      </c>
      <c r="G49" s="16" t="str">
        <f>Inputs!F$4</f>
        <v>2016/17</v>
      </c>
      <c r="H49" s="16" t="str">
        <f>Inputs!G$4</f>
        <v>2017/18</v>
      </c>
      <c r="I49" s="16" t="str">
        <f>Inputs!H$4</f>
        <v>2018/19</v>
      </c>
      <c r="J49" s="16" t="str">
        <f>Inputs!I$4</f>
        <v>2019/20</v>
      </c>
      <c r="K49" s="4"/>
    </row>
    <row r="50" spans="1:11" x14ac:dyDescent="0.25">
      <c r="A50" s="20" t="s">
        <v>110</v>
      </c>
      <c r="B50" s="20"/>
      <c r="C50" s="21"/>
      <c r="D50" s="180"/>
      <c r="E50" s="218"/>
      <c r="F50" s="237">
        <f>F5</f>
        <v>1</v>
      </c>
      <c r="G50" s="237">
        <f>G5</f>
        <v>2</v>
      </c>
      <c r="H50" s="237">
        <f>H5</f>
        <v>3</v>
      </c>
      <c r="I50" s="237">
        <f>I5</f>
        <v>4</v>
      </c>
      <c r="J50" s="237">
        <f>J5</f>
        <v>5</v>
      </c>
      <c r="K50" s="4"/>
    </row>
    <row r="51" spans="1:11" x14ac:dyDescent="0.25">
      <c r="A51" s="20" t="s">
        <v>289</v>
      </c>
      <c r="B51" s="20"/>
      <c r="C51" s="21"/>
      <c r="D51" s="180"/>
      <c r="E51" s="218"/>
      <c r="F51" s="180">
        <f>F45</f>
        <v>34096.566421231313</v>
      </c>
      <c r="G51" s="180">
        <f>G45</f>
        <v>33797.010192872272</v>
      </c>
      <c r="H51" s="180">
        <f>H45</f>
        <v>33827.139021386625</v>
      </c>
      <c r="I51" s="180">
        <f>I45</f>
        <v>33847.534673108516</v>
      </c>
      <c r="J51" s="180">
        <f>J45</f>
        <v>33854.621330778027</v>
      </c>
      <c r="K51" s="4"/>
    </row>
    <row r="52" spans="1:11" x14ac:dyDescent="0.25">
      <c r="A52" s="20" t="s">
        <v>285</v>
      </c>
      <c r="B52" s="20"/>
      <c r="C52" s="21"/>
      <c r="D52" s="180"/>
      <c r="E52" s="218"/>
      <c r="F52" s="180">
        <f>F51/(1+WACC)^F$50</f>
        <v>31744.312839801984</v>
      </c>
      <c r="G52" s="180">
        <f>G51/(1+WACC)^G$50</f>
        <v>29294.6861498119</v>
      </c>
      <c r="H52" s="180">
        <f>H51/(1+WACC)^H$50</f>
        <v>27298.018170664553</v>
      </c>
      <c r="I52" s="180">
        <f>I51/(1+WACC)^I$50</f>
        <v>25430.106293988898</v>
      </c>
      <c r="J52" s="180">
        <f>J51/(1+WACC)^J$50</f>
        <v>23680.691364718412</v>
      </c>
      <c r="K52" s="4"/>
    </row>
    <row r="53" spans="1:11" x14ac:dyDescent="0.25">
      <c r="A53" s="20" t="s">
        <v>346</v>
      </c>
      <c r="B53" s="20"/>
      <c r="C53" s="180">
        <f>SUM(F52:J52)</f>
        <v>137447.81481898576</v>
      </c>
      <c r="D53" s="21"/>
      <c r="E53" s="21"/>
      <c r="F53" s="21"/>
      <c r="G53" s="21"/>
      <c r="H53" s="21"/>
      <c r="I53" s="21"/>
      <c r="J53" s="21"/>
      <c r="K53" s="4"/>
    </row>
    <row r="54" spans="1:11" ht="39.950000000000003" customHeight="1" x14ac:dyDescent="0.35">
      <c r="A54" s="159" t="s">
        <v>258</v>
      </c>
      <c r="B54" s="5"/>
      <c r="C54" s="5"/>
      <c r="D54" s="151"/>
      <c r="E54" s="151"/>
      <c r="F54" s="5"/>
      <c r="G54" s="5"/>
      <c r="H54" s="5"/>
      <c r="I54" s="5"/>
      <c r="J54" s="5"/>
      <c r="K54" s="4"/>
    </row>
    <row r="55" spans="1:11" x14ac:dyDescent="0.25">
      <c r="A55" s="18"/>
      <c r="B55" s="18"/>
      <c r="C55" s="166" t="s">
        <v>232</v>
      </c>
      <c r="D55" s="19" t="str">
        <f>Inputs!C$4</f>
        <v>2013/14</v>
      </c>
      <c r="E55" s="19" t="str">
        <f>Inputs!D$4</f>
        <v>2014/15</v>
      </c>
      <c r="F55" s="19" t="str">
        <f>Inputs!E$4</f>
        <v>2015/16</v>
      </c>
      <c r="G55" s="19" t="str">
        <f>Inputs!F$4</f>
        <v>2016/17</v>
      </c>
      <c r="H55" s="19" t="str">
        <f>Inputs!G$4</f>
        <v>2017/18</v>
      </c>
      <c r="I55" s="19" t="str">
        <f>Inputs!H$4</f>
        <v>2018/19</v>
      </c>
      <c r="J55" s="19" t="str">
        <f>Inputs!I$4</f>
        <v>2019/20</v>
      </c>
      <c r="K55" s="5"/>
    </row>
    <row r="56" spans="1:11" x14ac:dyDescent="0.25">
      <c r="A56" s="20" t="s">
        <v>71</v>
      </c>
      <c r="B56" s="20"/>
      <c r="C56" s="21"/>
      <c r="D56" s="180">
        <f t="shared" ref="D56:J56" si="16">D30</f>
        <v>314496</v>
      </c>
      <c r="E56" s="180">
        <f t="shared" si="16"/>
        <v>317432.14002806769</v>
      </c>
      <c r="F56" s="180">
        <f t="shared" si="16"/>
        <v>309593.1205791675</v>
      </c>
      <c r="G56" s="180">
        <f t="shared" si="16"/>
        <v>302137.44166954956</v>
      </c>
      <c r="H56" s="180">
        <f t="shared" si="16"/>
        <v>294723.19580301334</v>
      </c>
      <c r="I56" s="180">
        <f t="shared" si="16"/>
        <v>287087.19301246683</v>
      </c>
      <c r="J56" s="180">
        <f t="shared" si="16"/>
        <v>279195.13897272444</v>
      </c>
      <c r="K56" s="4"/>
    </row>
    <row r="57" spans="1:11" x14ac:dyDescent="0.25">
      <c r="A57" s="20" t="s">
        <v>346</v>
      </c>
      <c r="B57" s="20"/>
      <c r="C57" s="180">
        <f>C53</f>
        <v>137447.81481898576</v>
      </c>
      <c r="D57" s="21"/>
      <c r="E57" s="21"/>
      <c r="F57" s="21"/>
      <c r="G57" s="21"/>
      <c r="H57" s="21"/>
      <c r="I57" s="21"/>
      <c r="J57" s="21"/>
      <c r="K57" s="4"/>
    </row>
    <row r="58" spans="1:11" s="10" customFormat="1" x14ac:dyDescent="0.25">
      <c r="A58" s="20" t="s">
        <v>248</v>
      </c>
      <c r="B58" s="20"/>
      <c r="C58" s="180"/>
      <c r="D58" s="180">
        <f>D27</f>
        <v>0</v>
      </c>
      <c r="E58" s="180">
        <f t="shared" ref="E58:J58" si="17">E27</f>
        <v>0</v>
      </c>
      <c r="F58" s="180">
        <f t="shared" si="17"/>
        <v>0</v>
      </c>
      <c r="G58" s="180">
        <f t="shared" si="17"/>
        <v>0</v>
      </c>
      <c r="H58" s="180">
        <f t="shared" si="17"/>
        <v>0</v>
      </c>
      <c r="I58" s="180">
        <f t="shared" si="17"/>
        <v>0</v>
      </c>
      <c r="J58" s="180">
        <f t="shared" si="17"/>
        <v>0</v>
      </c>
      <c r="K58" s="4"/>
    </row>
    <row r="59" spans="1:11" x14ac:dyDescent="0.25">
      <c r="A59" s="4"/>
      <c r="B59" s="4"/>
      <c r="C59" s="4"/>
      <c r="D59" s="4"/>
      <c r="E59" s="4"/>
      <c r="F59" s="4"/>
      <c r="G59" s="4"/>
      <c r="H59" s="4"/>
      <c r="I59" s="4"/>
      <c r="J59" s="4"/>
      <c r="K59" s="4"/>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sheetData>
  <customSheetViews>
    <customSheetView guid="{2F530BD0-D284-4ADF-AC7F-C1C966DD4D52}" showPageBreaks="1" showGridLines="0" fitToPage="1" printArea="1" view="pageBreakPreview" topLeftCell="A13">
      <selection activeCell="D27" sqref="D27:J27"/>
      <pageMargins left="0.25" right="0.25" top="0.75" bottom="0.75" header="0.3" footer="0.3"/>
      <pageSetup paperSize="9" scale="63" fitToHeight="0" orientation="portrait" r:id="rId1"/>
      <headerFooter>
        <oddHeader>&amp;R&amp;D &amp;T</oddHeader>
        <oddFooter>&amp;L&amp;F&amp;C&amp;A&amp;R&amp;P</oddFooter>
      </headerFooter>
    </customSheetView>
  </customSheetViews>
  <pageMargins left="0.25" right="0.25" top="0.75" bottom="0.75" header="0.3" footer="0.3"/>
  <pageSetup paperSize="9" scale="63" fitToHeight="0" orientation="portrait" r:id="rId2"/>
  <headerFooter>
    <oddHeader>&amp;R&amp;D &amp;T</oddHeader>
    <oddFooter>&amp;L&amp;F&amp;C&amp;A&amp;R&amp;P</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C:\Users\robertg\AppData\Local\Temp\NetRight\Links\iManage\1609433_18.xlsm?!nrtdms:0:!session:COPPER:!database:iManage:!document:1609433,18:?Y*</im:linkstream>
</im:links>
</file>

<file path=customXml/itemProps1.xml><?xml version="1.0" encoding="utf-8"?>
<ds:datastoreItem xmlns:ds="http://schemas.openxmlformats.org/officeDocument/2006/customXml" ds:itemID="{065AA8E8-04E7-4A8D-B0BB-E3A90636DA59}">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CoverSheet</vt:lpstr>
      <vt:lpstr>Table of Contents</vt:lpstr>
      <vt:lpstr>Description</vt:lpstr>
      <vt:lpstr>Inputs</vt:lpstr>
      <vt:lpstr>EDB data</vt:lpstr>
      <vt:lpstr>TIMING</vt:lpstr>
      <vt:lpstr>RAB</vt:lpstr>
      <vt:lpstr>TAX</vt:lpstr>
      <vt:lpstr>BBAR</vt:lpstr>
      <vt:lpstr>REV</vt:lpstr>
      <vt:lpstr>MAR</vt:lpstr>
      <vt:lpstr>Outputs</vt:lpstr>
      <vt:lpstr>Changes</vt:lpstr>
      <vt:lpstr>Mapping</vt:lpstr>
      <vt:lpstr>EDB_Name</vt:lpstr>
      <vt:lpstr>Indiv_Data</vt:lpstr>
      <vt:lpstr>Leverage</vt:lpstr>
      <vt:lpstr>BBAR!Print_Area</vt:lpstr>
      <vt:lpstr>Changes!Print_Area</vt:lpstr>
      <vt:lpstr>CoverSheet!Print_Area</vt:lpstr>
      <vt:lpstr>Description!Print_Area</vt:lpstr>
      <vt:lpstr>'EDB data'!Print_Area</vt:lpstr>
      <vt:lpstr>Inputs!Print_Area</vt:lpstr>
      <vt:lpstr>Mapping!Print_Area</vt:lpstr>
      <vt:lpstr>MAR!Print_Area</vt:lpstr>
      <vt:lpstr>Outputs!Print_Area</vt:lpstr>
      <vt:lpstr>RAB!Print_Area</vt:lpstr>
      <vt:lpstr>REV!Print_Area</vt:lpstr>
      <vt:lpstr>'Table of Contents'!Print_Area</vt:lpstr>
      <vt:lpstr>TAX!Print_Area</vt:lpstr>
      <vt:lpstr>TIMING!Print_Area</vt:lpstr>
      <vt:lpstr>Changes!Print_Titles</vt:lpstr>
      <vt:lpstr>rPV</vt:lpstr>
      <vt:lpstr>rPVPrevious</vt:lpstr>
      <vt:lpstr>Scenario</vt:lpstr>
      <vt:lpstr>WACC</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Ware</dc:creator>
  <cp:lastModifiedBy>robertg</cp:lastModifiedBy>
  <cp:lastPrinted>2014-06-24T03:38:04Z</cp:lastPrinted>
  <dcterms:created xsi:type="dcterms:W3CDTF">2012-02-27T22:04:54Z</dcterms:created>
  <dcterms:modified xsi:type="dcterms:W3CDTF">2014-06-24T04:26:23Z</dcterms:modified>
</cp:coreProperties>
</file>