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15345" yWindow="-15" windowWidth="2100" windowHeight="9690"/>
  </bookViews>
  <sheets>
    <sheet name="Base Case" sheetId="12" r:id="rId1"/>
    <sheet name="Unforecast Revals" sheetId="22" r:id="rId2"/>
    <sheet name="Reval Gain Solution" sheetId="23" r:id="rId3"/>
    <sheet name="Reval Loss Solution" sheetId="26" r:id="rId4"/>
    <sheet name="Wash-ups" sheetId="24" r:id="rId5"/>
    <sheet name="Wash-ups Solution" sheetId="25" r:id="rId6"/>
    <sheet name="Non indexation" sheetId="14" r:id="rId7"/>
    <sheet name="Non indexation Solutions" sheetId="18" r:id="rId8"/>
    <sheet name="Moratorium" sheetId="27" r:id="rId9"/>
    <sheet name="Moratorium Solutions" sheetId="28" r:id="rId10"/>
    <sheet name="Profile of capital recovery" sheetId="15" r:id="rId11"/>
    <sheet name="TPCR Solutions" sheetId="16" r:id="rId12"/>
    <sheet name="LHFU" sheetId="21" r:id="rId13"/>
    <sheet name="LHFU Solution" sheetId="19" r:id="rId14"/>
    <sheet name="LHFU Solutions 2" sheetId="17" r:id="rId15"/>
  </sheets>
  <definedNames>
    <definedName name="_xlnm.Print_Area" localSheetId="0">'Base Case'!$A$1:$J$55</definedName>
    <definedName name="_xlnm.Print_Area" localSheetId="12">LHFU!$A$1:$AG$55</definedName>
    <definedName name="_xlnm.Print_Area" localSheetId="13">'LHFU Solution'!$A$1:$AD$60</definedName>
    <definedName name="_xlnm.Print_Area" localSheetId="14">'LHFU Solutions 2'!$A$1:$AG$60</definedName>
    <definedName name="_xlnm.Print_Area" localSheetId="8">Moratorium!$A$1:$AG$55</definedName>
    <definedName name="_xlnm.Print_Area" localSheetId="9">'Moratorium Solutions'!$A$1:$Z$59</definedName>
    <definedName name="_xlnm.Print_Area" localSheetId="6">'Non indexation'!$A$1:$AG$55</definedName>
    <definedName name="_xlnm.Print_Area" localSheetId="7">'Non indexation Solutions'!$A$1:$AG$60</definedName>
    <definedName name="_xlnm.Print_Area" localSheetId="10">'Profile of capital recovery'!$A$1:$AF$55</definedName>
    <definedName name="_xlnm.Print_Area" localSheetId="2">'Reval Gain Solution'!$A$1:$AF$59</definedName>
    <definedName name="_xlnm.Print_Area" localSheetId="3">'Reval Loss Solution'!$A$1:$AG$59</definedName>
    <definedName name="_xlnm.Print_Area" localSheetId="11">'TPCR Solutions'!$A$1:$AG$59</definedName>
    <definedName name="_xlnm.Print_Area" localSheetId="1">'Unforecast Revals'!$A$1:$AH$55</definedName>
    <definedName name="_xlnm.Print_Area" localSheetId="4">'Wash-ups'!$A$1:$AG$55</definedName>
    <definedName name="_xlnm.Print_Area" localSheetId="5">'Wash-ups Solution'!$A$1:$AG$59</definedName>
  </definedNames>
  <calcPr calcId="145621"/>
</workbook>
</file>

<file path=xl/calcChain.xml><?xml version="1.0" encoding="utf-8"?>
<calcChain xmlns="http://schemas.openxmlformats.org/spreadsheetml/2006/main">
  <c r="R52" i="27" l="1"/>
  <c r="Y58" i="25" l="1"/>
  <c r="R58" i="25"/>
  <c r="J58" i="25"/>
  <c r="C57" i="17"/>
  <c r="D57" i="17" s="1"/>
  <c r="A53" i="17"/>
  <c r="B45" i="17"/>
  <c r="B36" i="17"/>
  <c r="B38" i="17" s="1"/>
  <c r="B47" i="17" s="1"/>
  <c r="C35" i="17"/>
  <c r="D35" i="17" s="1"/>
  <c r="E35" i="17" s="1"/>
  <c r="F35" i="17" s="1"/>
  <c r="B35" i="17"/>
  <c r="F24" i="17"/>
  <c r="E24" i="17"/>
  <c r="D24" i="17"/>
  <c r="C24" i="17"/>
  <c r="B24" i="17"/>
  <c r="F22" i="17"/>
  <c r="E22" i="17"/>
  <c r="D22" i="17"/>
  <c r="C22" i="17"/>
  <c r="B22" i="17"/>
  <c r="F21" i="17"/>
  <c r="E21" i="17"/>
  <c r="D21" i="17"/>
  <c r="C21" i="17"/>
  <c r="B21" i="17"/>
  <c r="C20" i="17"/>
  <c r="B20" i="17"/>
  <c r="A17" i="17"/>
  <c r="A19" i="17" s="1"/>
  <c r="A29" i="17" s="1"/>
  <c r="B16" i="17"/>
  <c r="C16" i="17" s="1"/>
  <c r="D16" i="17" s="1"/>
  <c r="E16" i="17" s="1"/>
  <c r="F16" i="17" s="1"/>
  <c r="C57" i="19"/>
  <c r="D57" i="19" s="1"/>
  <c r="A53" i="19"/>
  <c r="B45" i="19"/>
  <c r="B36" i="19"/>
  <c r="B38" i="19" s="1"/>
  <c r="B47" i="19" s="1"/>
  <c r="B35" i="19"/>
  <c r="C35" i="19" s="1"/>
  <c r="D35" i="19" s="1"/>
  <c r="E35" i="19" s="1"/>
  <c r="F35" i="19" s="1"/>
  <c r="F24" i="19"/>
  <c r="E24" i="19"/>
  <c r="D24" i="19"/>
  <c r="C24" i="19"/>
  <c r="B24" i="19"/>
  <c r="F22" i="19"/>
  <c r="E22" i="19"/>
  <c r="D22" i="19"/>
  <c r="C22" i="19"/>
  <c r="B22" i="19"/>
  <c r="F21" i="19"/>
  <c r="E21" i="19"/>
  <c r="D21" i="19"/>
  <c r="C21" i="19"/>
  <c r="B21" i="19"/>
  <c r="C20" i="19"/>
  <c r="B20" i="19"/>
  <c r="A17" i="19"/>
  <c r="A19" i="19" s="1"/>
  <c r="A29" i="19" s="1"/>
  <c r="B16" i="19"/>
  <c r="C16" i="19" s="1"/>
  <c r="D16" i="19" s="1"/>
  <c r="E16" i="19" s="1"/>
  <c r="F16" i="19" s="1"/>
  <c r="C57" i="16"/>
  <c r="D57" i="16" s="1"/>
  <c r="A53" i="16"/>
  <c r="B45" i="16"/>
  <c r="B36" i="16"/>
  <c r="B38" i="16" s="1"/>
  <c r="B47" i="16" s="1"/>
  <c r="B35" i="16"/>
  <c r="C35" i="16" s="1"/>
  <c r="D35" i="16" s="1"/>
  <c r="E35" i="16" s="1"/>
  <c r="F35" i="16" s="1"/>
  <c r="F24" i="16"/>
  <c r="E24" i="16"/>
  <c r="D24" i="16"/>
  <c r="C24" i="16"/>
  <c r="B24" i="16"/>
  <c r="F22" i="16"/>
  <c r="E22" i="16"/>
  <c r="D22" i="16"/>
  <c r="C22" i="16"/>
  <c r="B22" i="16"/>
  <c r="F21" i="16"/>
  <c r="E21" i="16"/>
  <c r="D21" i="16"/>
  <c r="C21" i="16"/>
  <c r="B21" i="16"/>
  <c r="C20" i="16"/>
  <c r="B20" i="16"/>
  <c r="A17" i="16"/>
  <c r="A19" i="16" s="1"/>
  <c r="A29" i="16" s="1"/>
  <c r="B16" i="16"/>
  <c r="C16" i="16" s="1"/>
  <c r="D16" i="16" s="1"/>
  <c r="E16" i="16" s="1"/>
  <c r="F16" i="16" s="1"/>
  <c r="C56" i="28"/>
  <c r="D56" i="28" s="1"/>
  <c r="A52" i="28"/>
  <c r="B44" i="28"/>
  <c r="B35" i="28"/>
  <c r="B37" i="28" s="1"/>
  <c r="B46" i="28" s="1"/>
  <c r="B34" i="28"/>
  <c r="C34" i="28" s="1"/>
  <c r="D34" i="28" s="1"/>
  <c r="E34" i="28" s="1"/>
  <c r="F34" i="28" s="1"/>
  <c r="F23" i="28"/>
  <c r="E23" i="28"/>
  <c r="D23" i="28"/>
  <c r="C23" i="28"/>
  <c r="B23" i="28"/>
  <c r="F21" i="28"/>
  <c r="E21" i="28"/>
  <c r="D21" i="28"/>
  <c r="C21" i="28"/>
  <c r="B21" i="28"/>
  <c r="F20" i="28"/>
  <c r="E20" i="28"/>
  <c r="D20" i="28"/>
  <c r="C20" i="28"/>
  <c r="B20" i="28"/>
  <c r="C19" i="28"/>
  <c r="B19" i="28"/>
  <c r="A18" i="28"/>
  <c r="A28" i="28" s="1"/>
  <c r="A16" i="28"/>
  <c r="B15" i="28"/>
  <c r="C15" i="28" s="1"/>
  <c r="D15" i="28" s="1"/>
  <c r="E15" i="28" s="1"/>
  <c r="F15" i="28" s="1"/>
  <c r="C57" i="18"/>
  <c r="D57" i="18" s="1"/>
  <c r="A53" i="18"/>
  <c r="B45" i="18"/>
  <c r="B36" i="18"/>
  <c r="B38" i="18" s="1"/>
  <c r="B47" i="18" s="1"/>
  <c r="C35" i="18"/>
  <c r="D35" i="18" s="1"/>
  <c r="E35" i="18" s="1"/>
  <c r="F35" i="18" s="1"/>
  <c r="B35" i="18"/>
  <c r="F24" i="18"/>
  <c r="E24" i="18"/>
  <c r="D24" i="18"/>
  <c r="C24" i="18"/>
  <c r="B24" i="18"/>
  <c r="F22" i="18"/>
  <c r="E22" i="18"/>
  <c r="D22" i="18"/>
  <c r="C22" i="18"/>
  <c r="B22" i="18"/>
  <c r="F21" i="18"/>
  <c r="E21" i="18"/>
  <c r="D21" i="18"/>
  <c r="C21" i="18"/>
  <c r="B21" i="18"/>
  <c r="C20" i="18"/>
  <c r="B20" i="18"/>
  <c r="A17" i="18"/>
  <c r="A19" i="18" s="1"/>
  <c r="A29" i="18" s="1"/>
  <c r="B16" i="18"/>
  <c r="C16" i="18" s="1"/>
  <c r="D16" i="18" s="1"/>
  <c r="E16" i="18" s="1"/>
  <c r="F16" i="18" s="1"/>
  <c r="C56" i="25"/>
  <c r="D56" i="25" s="1"/>
  <c r="A52" i="25"/>
  <c r="B44" i="25"/>
  <c r="B35" i="25"/>
  <c r="B37" i="25" s="1"/>
  <c r="B46" i="25" s="1"/>
  <c r="C34" i="25"/>
  <c r="D34" i="25" s="1"/>
  <c r="E34" i="25" s="1"/>
  <c r="F34" i="25" s="1"/>
  <c r="B34" i="25"/>
  <c r="F23" i="25"/>
  <c r="E23" i="25"/>
  <c r="D23" i="25"/>
  <c r="C23" i="25"/>
  <c r="B23" i="25"/>
  <c r="F21" i="25"/>
  <c r="E21" i="25"/>
  <c r="D21" i="25"/>
  <c r="C21" i="25"/>
  <c r="B21" i="25"/>
  <c r="F20" i="25"/>
  <c r="E20" i="25"/>
  <c r="D20" i="25"/>
  <c r="C20" i="25"/>
  <c r="B20" i="25"/>
  <c r="C19" i="25"/>
  <c r="B19" i="25"/>
  <c r="A18" i="25"/>
  <c r="A28" i="25" s="1"/>
  <c r="A16" i="25"/>
  <c r="B15" i="25"/>
  <c r="C15" i="25" s="1"/>
  <c r="D15" i="25" s="1"/>
  <c r="E15" i="25" s="1"/>
  <c r="F15" i="25" s="1"/>
  <c r="D56" i="26"/>
  <c r="C56" i="26"/>
  <c r="A52" i="26"/>
  <c r="B44" i="26"/>
  <c r="B37" i="26"/>
  <c r="B46" i="26" s="1"/>
  <c r="B35" i="26"/>
  <c r="B36" i="26" s="1"/>
  <c r="B45" i="26" s="1"/>
  <c r="C34" i="26"/>
  <c r="D34" i="26" s="1"/>
  <c r="E34" i="26" s="1"/>
  <c r="F34" i="26" s="1"/>
  <c r="B34" i="26"/>
  <c r="F23" i="26"/>
  <c r="E23" i="26"/>
  <c r="D23" i="26"/>
  <c r="C23" i="26"/>
  <c r="B23" i="26"/>
  <c r="F21" i="26"/>
  <c r="E21" i="26"/>
  <c r="D21" i="26"/>
  <c r="C21" i="26"/>
  <c r="B21" i="26"/>
  <c r="F20" i="26"/>
  <c r="E20" i="26"/>
  <c r="D20" i="26"/>
  <c r="C20" i="26"/>
  <c r="B20" i="26"/>
  <c r="C19" i="26"/>
  <c r="B19" i="26"/>
  <c r="A16" i="26"/>
  <c r="A18" i="26" s="1"/>
  <c r="A28" i="26" s="1"/>
  <c r="B15" i="26"/>
  <c r="C15" i="26" s="1"/>
  <c r="D15" i="26" s="1"/>
  <c r="E15" i="26" s="1"/>
  <c r="F15" i="26" s="1"/>
  <c r="C56" i="23"/>
  <c r="D56" i="23" s="1"/>
  <c r="A52" i="23"/>
  <c r="B44" i="23"/>
  <c r="B35" i="23"/>
  <c r="B37" i="23" s="1"/>
  <c r="B46" i="23" s="1"/>
  <c r="B34" i="23"/>
  <c r="C34" i="23" s="1"/>
  <c r="D34" i="23" s="1"/>
  <c r="E34" i="23" s="1"/>
  <c r="F34" i="23" s="1"/>
  <c r="F23" i="23"/>
  <c r="E23" i="23"/>
  <c r="D23" i="23"/>
  <c r="C23" i="23"/>
  <c r="B23" i="23"/>
  <c r="F21" i="23"/>
  <c r="E21" i="23"/>
  <c r="D21" i="23"/>
  <c r="C21" i="23"/>
  <c r="B21" i="23"/>
  <c r="F20" i="23"/>
  <c r="E20" i="23"/>
  <c r="D20" i="23"/>
  <c r="C20" i="23"/>
  <c r="B20" i="23"/>
  <c r="C19" i="23"/>
  <c r="B19" i="23"/>
  <c r="A16" i="23"/>
  <c r="A18" i="23" s="1"/>
  <c r="A28" i="23" s="1"/>
  <c r="B15" i="23"/>
  <c r="C15" i="23" s="1"/>
  <c r="D15" i="23" s="1"/>
  <c r="E15" i="23" s="1"/>
  <c r="F15" i="23" s="1"/>
  <c r="C52" i="21"/>
  <c r="D52" i="21" s="1"/>
  <c r="A48" i="21"/>
  <c r="C40" i="21"/>
  <c r="D40" i="21" s="1"/>
  <c r="E40" i="21" s="1"/>
  <c r="F40" i="21" s="1"/>
  <c r="B40" i="21"/>
  <c r="B32" i="21"/>
  <c r="B41" i="21" s="1"/>
  <c r="B31" i="21"/>
  <c r="B33" i="21" s="1"/>
  <c r="D30" i="21"/>
  <c r="E30" i="21" s="1"/>
  <c r="F30" i="21" s="1"/>
  <c r="C30" i="21"/>
  <c r="B30" i="21"/>
  <c r="F21" i="21"/>
  <c r="E21" i="21"/>
  <c r="D21" i="21"/>
  <c r="C21" i="21"/>
  <c r="B21" i="21"/>
  <c r="F19" i="21"/>
  <c r="E19" i="21"/>
  <c r="D19" i="21"/>
  <c r="C19" i="21"/>
  <c r="B19" i="21"/>
  <c r="F18" i="21"/>
  <c r="E18" i="21"/>
  <c r="D18" i="21"/>
  <c r="C18" i="21"/>
  <c r="B18" i="21"/>
  <c r="C17" i="21"/>
  <c r="B17" i="21"/>
  <c r="A16" i="21"/>
  <c r="A24" i="21" s="1"/>
  <c r="C15" i="21"/>
  <c r="D15" i="21" s="1"/>
  <c r="E15" i="21" s="1"/>
  <c r="F15" i="21" s="1"/>
  <c r="B15" i="21"/>
  <c r="C52" i="15"/>
  <c r="D52" i="15" s="1"/>
  <c r="A48" i="15"/>
  <c r="B40" i="15"/>
  <c r="B31" i="15"/>
  <c r="B33" i="15" s="1"/>
  <c r="B42" i="15" s="1"/>
  <c r="B30" i="15"/>
  <c r="C30" i="15" s="1"/>
  <c r="D30" i="15" s="1"/>
  <c r="E30" i="15" s="1"/>
  <c r="F30" i="15" s="1"/>
  <c r="F21" i="15"/>
  <c r="E21" i="15"/>
  <c r="D21" i="15"/>
  <c r="C21" i="15"/>
  <c r="B21" i="15"/>
  <c r="F19" i="15"/>
  <c r="E19" i="15"/>
  <c r="D19" i="15"/>
  <c r="C19" i="15"/>
  <c r="B19" i="15"/>
  <c r="F18" i="15"/>
  <c r="E18" i="15"/>
  <c r="D18" i="15"/>
  <c r="C18" i="15"/>
  <c r="B18" i="15"/>
  <c r="C17" i="15"/>
  <c r="B17" i="15"/>
  <c r="A16" i="15"/>
  <c r="A24" i="15" s="1"/>
  <c r="B15" i="15"/>
  <c r="C15" i="15" s="1"/>
  <c r="D15" i="15" s="1"/>
  <c r="E15" i="15" s="1"/>
  <c r="F15" i="15" s="1"/>
  <c r="C52" i="27"/>
  <c r="D52" i="27" s="1"/>
  <c r="A48" i="27"/>
  <c r="B40" i="27"/>
  <c r="B31" i="27"/>
  <c r="B33" i="27" s="1"/>
  <c r="B42" i="27" s="1"/>
  <c r="C30" i="27"/>
  <c r="D30" i="27" s="1"/>
  <c r="E30" i="27" s="1"/>
  <c r="F30" i="27" s="1"/>
  <c r="B30" i="27"/>
  <c r="A24" i="27"/>
  <c r="F21" i="27"/>
  <c r="E21" i="27"/>
  <c r="D21" i="27"/>
  <c r="C21" i="27"/>
  <c r="B21" i="27"/>
  <c r="F19" i="27"/>
  <c r="E19" i="27"/>
  <c r="D19" i="27"/>
  <c r="C19" i="27"/>
  <c r="B19" i="27"/>
  <c r="F18" i="27"/>
  <c r="E18" i="27"/>
  <c r="D18" i="27"/>
  <c r="C18" i="27"/>
  <c r="B18" i="27"/>
  <c r="C17" i="27"/>
  <c r="B17" i="27"/>
  <c r="A16" i="27"/>
  <c r="B15" i="27"/>
  <c r="C15" i="27" s="1"/>
  <c r="D15" i="27" s="1"/>
  <c r="E15" i="27" s="1"/>
  <c r="F15" i="27" s="1"/>
  <c r="C52" i="14"/>
  <c r="D52" i="14" s="1"/>
  <c r="A48" i="14"/>
  <c r="B40" i="14"/>
  <c r="B31" i="14"/>
  <c r="B33" i="14" s="1"/>
  <c r="B42" i="14" s="1"/>
  <c r="C30" i="14"/>
  <c r="D30" i="14" s="1"/>
  <c r="E30" i="14" s="1"/>
  <c r="F30" i="14" s="1"/>
  <c r="B30" i="14"/>
  <c r="A24" i="14"/>
  <c r="F21" i="14"/>
  <c r="E21" i="14"/>
  <c r="D21" i="14"/>
  <c r="C21" i="14"/>
  <c r="B21" i="14"/>
  <c r="F19" i="14"/>
  <c r="E19" i="14"/>
  <c r="D19" i="14"/>
  <c r="C19" i="14"/>
  <c r="B19" i="14"/>
  <c r="F18" i="14"/>
  <c r="E18" i="14"/>
  <c r="D18" i="14"/>
  <c r="C18" i="14"/>
  <c r="B18" i="14"/>
  <c r="C17" i="14"/>
  <c r="B17" i="14"/>
  <c r="A16" i="14"/>
  <c r="B15" i="14"/>
  <c r="C15" i="14" s="1"/>
  <c r="D15" i="14" s="1"/>
  <c r="E15" i="14" s="1"/>
  <c r="F15" i="14" s="1"/>
  <c r="C52" i="24"/>
  <c r="D52" i="24" s="1"/>
  <c r="A48" i="24"/>
  <c r="B40" i="24"/>
  <c r="B31" i="24"/>
  <c r="B33" i="24" s="1"/>
  <c r="B42" i="24" s="1"/>
  <c r="C30" i="24"/>
  <c r="D30" i="24" s="1"/>
  <c r="E30" i="24" s="1"/>
  <c r="F30" i="24" s="1"/>
  <c r="B30" i="24"/>
  <c r="A24" i="24"/>
  <c r="F21" i="24"/>
  <c r="E21" i="24"/>
  <c r="D21" i="24"/>
  <c r="C21" i="24"/>
  <c r="B21" i="24"/>
  <c r="F19" i="24"/>
  <c r="E19" i="24"/>
  <c r="D19" i="24"/>
  <c r="C19" i="24"/>
  <c r="B19" i="24"/>
  <c r="F18" i="24"/>
  <c r="E18" i="24"/>
  <c r="D18" i="24"/>
  <c r="C18" i="24"/>
  <c r="B18" i="24"/>
  <c r="C17" i="24"/>
  <c r="B17" i="24"/>
  <c r="A16" i="24"/>
  <c r="B15" i="24"/>
  <c r="C15" i="24" s="1"/>
  <c r="D15" i="24" s="1"/>
  <c r="E15" i="24" s="1"/>
  <c r="F15" i="24" s="1"/>
  <c r="F47" i="22"/>
  <c r="E47" i="22"/>
  <c r="D47" i="22"/>
  <c r="C47" i="22"/>
  <c r="B47" i="22"/>
  <c r="C52" i="22"/>
  <c r="D52" i="22" s="1"/>
  <c r="A48" i="22"/>
  <c r="B40" i="22"/>
  <c r="B31" i="22"/>
  <c r="B33" i="22" s="1"/>
  <c r="B42" i="22" s="1"/>
  <c r="C30" i="22"/>
  <c r="D30" i="22" s="1"/>
  <c r="E30" i="22" s="1"/>
  <c r="F30" i="22" s="1"/>
  <c r="B30" i="22"/>
  <c r="F21" i="22"/>
  <c r="E21" i="22"/>
  <c r="D21" i="22"/>
  <c r="C21" i="22"/>
  <c r="B21" i="22"/>
  <c r="F19" i="22"/>
  <c r="E19" i="22"/>
  <c r="D19" i="22"/>
  <c r="C19" i="22"/>
  <c r="B19" i="22"/>
  <c r="F18" i="22"/>
  <c r="E18" i="22"/>
  <c r="D18" i="22"/>
  <c r="C18" i="22"/>
  <c r="B18" i="22"/>
  <c r="C17" i="22"/>
  <c r="B17" i="22"/>
  <c r="A16" i="22"/>
  <c r="A24" i="22" s="1"/>
  <c r="B15" i="22"/>
  <c r="C15" i="22" s="1"/>
  <c r="D15" i="22" s="1"/>
  <c r="E15" i="22" s="1"/>
  <c r="F15" i="22" s="1"/>
  <c r="K56" i="28"/>
  <c r="L56" i="28" s="1"/>
  <c r="S56" i="28"/>
  <c r="T56" i="28" s="1"/>
  <c r="I52" i="28"/>
  <c r="Q52" i="28"/>
  <c r="N46" i="28"/>
  <c r="M46" i="28"/>
  <c r="L46" i="28"/>
  <c r="K46" i="28"/>
  <c r="J46" i="28"/>
  <c r="J44" i="28"/>
  <c r="R44" i="28"/>
  <c r="S44" i="28" s="1"/>
  <c r="T44" i="28" s="1"/>
  <c r="U44" i="28" s="1"/>
  <c r="V44" i="28" s="1"/>
  <c r="J35" i="28"/>
  <c r="J50" i="28" s="1"/>
  <c r="J51" i="28" s="1"/>
  <c r="R35" i="28"/>
  <c r="R37" i="28" s="1"/>
  <c r="R46" i="28" s="1"/>
  <c r="J34" i="28"/>
  <c r="K34" i="28" s="1"/>
  <c r="L34" i="28" s="1"/>
  <c r="M34" i="28" s="1"/>
  <c r="N34" i="28" s="1"/>
  <c r="R34" i="28"/>
  <c r="S34" i="28" s="1"/>
  <c r="T34" i="28" s="1"/>
  <c r="U34" i="28" s="1"/>
  <c r="V34" i="28" s="1"/>
  <c r="N23" i="28"/>
  <c r="M23" i="28"/>
  <c r="L23" i="28"/>
  <c r="K23" i="28"/>
  <c r="J23" i="28"/>
  <c r="V23" i="28"/>
  <c r="U23" i="28"/>
  <c r="T23" i="28"/>
  <c r="S23" i="28"/>
  <c r="R23" i="28"/>
  <c r="N21" i="28"/>
  <c r="M21" i="28"/>
  <c r="L21" i="28"/>
  <c r="K21" i="28"/>
  <c r="J21" i="28"/>
  <c r="V21" i="28"/>
  <c r="U21" i="28"/>
  <c r="T21" i="28"/>
  <c r="S21" i="28"/>
  <c r="R21" i="28"/>
  <c r="N20" i="28"/>
  <c r="M20" i="28"/>
  <c r="L20" i="28"/>
  <c r="K20" i="28"/>
  <c r="J20" i="28"/>
  <c r="V20" i="28"/>
  <c r="U20" i="28"/>
  <c r="T20" i="28"/>
  <c r="S20" i="28"/>
  <c r="R20" i="28"/>
  <c r="J19" i="28"/>
  <c r="R19" i="28"/>
  <c r="I16" i="28"/>
  <c r="I18" i="28" s="1"/>
  <c r="I28" i="28" s="1"/>
  <c r="Q16" i="28"/>
  <c r="Q18" i="28" s="1"/>
  <c r="Q28" i="28" s="1"/>
  <c r="J15" i="28"/>
  <c r="K15" i="28" s="1"/>
  <c r="L15" i="28" s="1"/>
  <c r="M15" i="28" s="1"/>
  <c r="N15" i="28" s="1"/>
  <c r="R15" i="28"/>
  <c r="S15" i="28" s="1"/>
  <c r="T15" i="28" s="1"/>
  <c r="U15" i="28" s="1"/>
  <c r="V15" i="28" s="1"/>
  <c r="K52" i="27"/>
  <c r="L52" i="27" s="1"/>
  <c r="S52" i="27"/>
  <c r="T52" i="27" s="1"/>
  <c r="I48" i="27"/>
  <c r="Q48" i="27"/>
  <c r="N42" i="27"/>
  <c r="M42" i="27"/>
  <c r="L42" i="27"/>
  <c r="K42" i="27"/>
  <c r="J42" i="27"/>
  <c r="J40" i="27"/>
  <c r="R40" i="27"/>
  <c r="S40" i="27" s="1"/>
  <c r="T40" i="27" s="1"/>
  <c r="U40" i="27" s="1"/>
  <c r="V40" i="27" s="1"/>
  <c r="J31" i="27"/>
  <c r="J46" i="27" s="1"/>
  <c r="J47" i="27" s="1"/>
  <c r="R31" i="27"/>
  <c r="R33" i="27" s="1"/>
  <c r="R42" i="27" s="1"/>
  <c r="J30" i="27"/>
  <c r="K30" i="27" s="1"/>
  <c r="L30" i="27" s="1"/>
  <c r="M30" i="27" s="1"/>
  <c r="N30" i="27" s="1"/>
  <c r="R30" i="27"/>
  <c r="S30" i="27" s="1"/>
  <c r="T30" i="27" s="1"/>
  <c r="U30" i="27" s="1"/>
  <c r="V30" i="27" s="1"/>
  <c r="N21" i="27"/>
  <c r="M21" i="27"/>
  <c r="L21" i="27"/>
  <c r="K21" i="27"/>
  <c r="J21" i="27"/>
  <c r="V21" i="27"/>
  <c r="U21" i="27"/>
  <c r="T21" i="27"/>
  <c r="S21" i="27"/>
  <c r="R21" i="27"/>
  <c r="N19" i="27"/>
  <c r="M19" i="27"/>
  <c r="L19" i="27"/>
  <c r="K19" i="27"/>
  <c r="J19" i="27"/>
  <c r="V19" i="27"/>
  <c r="U19" i="27"/>
  <c r="T19" i="27"/>
  <c r="S19" i="27"/>
  <c r="R19" i="27"/>
  <c r="N18" i="27"/>
  <c r="M18" i="27"/>
  <c r="L18" i="27"/>
  <c r="K18" i="27"/>
  <c r="J18" i="27"/>
  <c r="V18" i="27"/>
  <c r="U18" i="27"/>
  <c r="T18" i="27"/>
  <c r="S18" i="27"/>
  <c r="R18" i="27"/>
  <c r="J17" i="27"/>
  <c r="S17" i="27"/>
  <c r="R17" i="27"/>
  <c r="I16" i="27"/>
  <c r="I24" i="27" s="1"/>
  <c r="Q16" i="27"/>
  <c r="Q24" i="27" s="1"/>
  <c r="J15" i="27"/>
  <c r="K15" i="27" s="1"/>
  <c r="L15" i="27" s="1"/>
  <c r="M15" i="27" s="1"/>
  <c r="N15" i="27" s="1"/>
  <c r="R15" i="27"/>
  <c r="S15" i="27" s="1"/>
  <c r="T15" i="27" s="1"/>
  <c r="U15" i="27" s="1"/>
  <c r="V15" i="27" s="1"/>
  <c r="J18" i="26"/>
  <c r="J28" i="26" s="1"/>
  <c r="AA56" i="26"/>
  <c r="AB56" i="26" s="1"/>
  <c r="T56" i="26"/>
  <c r="U56" i="26" s="1"/>
  <c r="Y52" i="26"/>
  <c r="R52" i="26"/>
  <c r="J52" i="26"/>
  <c r="Z44" i="26"/>
  <c r="AA44" i="26" s="1"/>
  <c r="AB44" i="26" s="1"/>
  <c r="AC44" i="26" s="1"/>
  <c r="AD44" i="26" s="1"/>
  <c r="T44" i="26"/>
  <c r="U44" i="26" s="1"/>
  <c r="V44" i="26" s="1"/>
  <c r="W44" i="26" s="1"/>
  <c r="S44" i="26"/>
  <c r="M44" i="26"/>
  <c r="N44" i="26" s="1"/>
  <c r="O44" i="26" s="1"/>
  <c r="L44" i="26"/>
  <c r="K44" i="26"/>
  <c r="K37" i="26"/>
  <c r="K46" i="26" s="1"/>
  <c r="Z35" i="26"/>
  <c r="Z37" i="26" s="1"/>
  <c r="Z46" i="26" s="1"/>
  <c r="S35" i="26"/>
  <c r="S36" i="26" s="1"/>
  <c r="S45" i="26" s="1"/>
  <c r="K35" i="26"/>
  <c r="K50" i="26" s="1"/>
  <c r="K51" i="26" s="1"/>
  <c r="AA34" i="26"/>
  <c r="AB34" i="26" s="1"/>
  <c r="AC34" i="26" s="1"/>
  <c r="AD34" i="26" s="1"/>
  <c r="Z34" i="26"/>
  <c r="S34" i="26"/>
  <c r="T34" i="26" s="1"/>
  <c r="U34" i="26" s="1"/>
  <c r="V34" i="26" s="1"/>
  <c r="W34" i="26" s="1"/>
  <c r="L34" i="26"/>
  <c r="M34" i="26" s="1"/>
  <c r="N34" i="26" s="1"/>
  <c r="O34" i="26" s="1"/>
  <c r="K34" i="26"/>
  <c r="AD23" i="26"/>
  <c r="AC23" i="26"/>
  <c r="AB23" i="26"/>
  <c r="AA23" i="26"/>
  <c r="Z23" i="26"/>
  <c r="W23" i="26"/>
  <c r="V23" i="26"/>
  <c r="U23" i="26"/>
  <c r="T23" i="26"/>
  <c r="S23" i="26"/>
  <c r="O23" i="26"/>
  <c r="N23" i="26"/>
  <c r="M23" i="26"/>
  <c r="L23" i="26"/>
  <c r="K23" i="26"/>
  <c r="AD21" i="26"/>
  <c r="AC21" i="26"/>
  <c r="AB21" i="26"/>
  <c r="AA21" i="26"/>
  <c r="Z21" i="26"/>
  <c r="W21" i="26"/>
  <c r="V21" i="26"/>
  <c r="U21" i="26"/>
  <c r="T21" i="26"/>
  <c r="S21" i="26"/>
  <c r="O21" i="26"/>
  <c r="N21" i="26"/>
  <c r="M21" i="26"/>
  <c r="L21" i="26"/>
  <c r="K21" i="26"/>
  <c r="AD20" i="26"/>
  <c r="AC20" i="26"/>
  <c r="AB20" i="26"/>
  <c r="AA20" i="26"/>
  <c r="Z20" i="26"/>
  <c r="W20" i="26"/>
  <c r="V20" i="26"/>
  <c r="U20" i="26"/>
  <c r="T20" i="26"/>
  <c r="S20" i="26"/>
  <c r="O20" i="26"/>
  <c r="N20" i="26"/>
  <c r="M20" i="26"/>
  <c r="L20" i="26"/>
  <c r="K20" i="26"/>
  <c r="AA19" i="26"/>
  <c r="Z19" i="26"/>
  <c r="T19" i="26"/>
  <c r="S19" i="26"/>
  <c r="L19" i="26"/>
  <c r="K19" i="26"/>
  <c r="Y18" i="26"/>
  <c r="Y28" i="26" s="1"/>
  <c r="Y16" i="26"/>
  <c r="R16" i="26"/>
  <c r="R18" i="26" s="1"/>
  <c r="R28" i="26" s="1"/>
  <c r="J16" i="26"/>
  <c r="Z15" i="26"/>
  <c r="AA15" i="26" s="1"/>
  <c r="AB15" i="26" s="1"/>
  <c r="AC15" i="26" s="1"/>
  <c r="AD15" i="26" s="1"/>
  <c r="T15" i="26"/>
  <c r="U15" i="26" s="1"/>
  <c r="V15" i="26" s="1"/>
  <c r="W15" i="26" s="1"/>
  <c r="S15" i="26"/>
  <c r="K15" i="26"/>
  <c r="L15" i="26" s="1"/>
  <c r="M15" i="26" s="1"/>
  <c r="N15" i="26" s="1"/>
  <c r="O15" i="26" s="1"/>
  <c r="I54" i="22"/>
  <c r="S19" i="28" l="1"/>
  <c r="K19" i="28"/>
  <c r="K17" i="27"/>
  <c r="E57" i="17"/>
  <c r="D20" i="17"/>
  <c r="B51" i="17"/>
  <c r="B52" i="17" s="1"/>
  <c r="B37" i="17"/>
  <c r="B46" i="17" s="1"/>
  <c r="C45" i="17"/>
  <c r="D45" i="17" s="1"/>
  <c r="E45" i="17" s="1"/>
  <c r="F45" i="17" s="1"/>
  <c r="E57" i="19"/>
  <c r="D20" i="19"/>
  <c r="B51" i="19"/>
  <c r="B52" i="19" s="1"/>
  <c r="B37" i="19"/>
  <c r="B46" i="19" s="1"/>
  <c r="C45" i="19"/>
  <c r="D45" i="19" s="1"/>
  <c r="E45" i="19" s="1"/>
  <c r="F45" i="19" s="1"/>
  <c r="E57" i="16"/>
  <c r="D20" i="16"/>
  <c r="B51" i="16"/>
  <c r="B52" i="16" s="1"/>
  <c r="B37" i="16"/>
  <c r="B46" i="16" s="1"/>
  <c r="C45" i="16"/>
  <c r="D45" i="16" s="1"/>
  <c r="E45" i="16" s="1"/>
  <c r="F45" i="16" s="1"/>
  <c r="E56" i="28"/>
  <c r="D19" i="28"/>
  <c r="B40" i="28"/>
  <c r="C35" i="28" s="1"/>
  <c r="B50" i="28"/>
  <c r="B51" i="28" s="1"/>
  <c r="B36" i="28"/>
  <c r="B45" i="28" s="1"/>
  <c r="C44" i="28"/>
  <c r="D44" i="28" s="1"/>
  <c r="E44" i="28" s="1"/>
  <c r="F44" i="28" s="1"/>
  <c r="E57" i="18"/>
  <c r="D20" i="18"/>
  <c r="B51" i="18"/>
  <c r="B52" i="18" s="1"/>
  <c r="B37" i="18"/>
  <c r="B46" i="18" s="1"/>
  <c r="C45" i="18"/>
  <c r="D45" i="18" s="1"/>
  <c r="E45" i="18" s="1"/>
  <c r="F45" i="18" s="1"/>
  <c r="E56" i="25"/>
  <c r="D19" i="25"/>
  <c r="B50" i="25"/>
  <c r="B51" i="25" s="1"/>
  <c r="B36" i="25"/>
  <c r="B45" i="25" s="1"/>
  <c r="C44" i="25"/>
  <c r="D44" i="25" s="1"/>
  <c r="E44" i="25" s="1"/>
  <c r="F44" i="25" s="1"/>
  <c r="B48" i="26"/>
  <c r="B22" i="26" s="1"/>
  <c r="B28" i="26" s="1"/>
  <c r="D19" i="26"/>
  <c r="B40" i="26"/>
  <c r="C35" i="26" s="1"/>
  <c r="E56" i="26"/>
  <c r="B50" i="26"/>
  <c r="B51" i="26" s="1"/>
  <c r="B52" i="26" s="1"/>
  <c r="C44" i="26"/>
  <c r="D44" i="26" s="1"/>
  <c r="E44" i="26" s="1"/>
  <c r="F44" i="26" s="1"/>
  <c r="D19" i="23"/>
  <c r="E56" i="23"/>
  <c r="B50" i="23"/>
  <c r="B51" i="23" s="1"/>
  <c r="B36" i="23"/>
  <c r="B45" i="23" s="1"/>
  <c r="C44" i="23"/>
  <c r="D44" i="23" s="1"/>
  <c r="E44" i="23" s="1"/>
  <c r="F44" i="23" s="1"/>
  <c r="B42" i="21"/>
  <c r="B44" i="21"/>
  <c r="B20" i="21" s="1"/>
  <c r="B24" i="21" s="1"/>
  <c r="D17" i="21"/>
  <c r="E52" i="21"/>
  <c r="B36" i="21"/>
  <c r="C31" i="21" s="1"/>
  <c r="B46" i="21"/>
  <c r="B47" i="21" s="1"/>
  <c r="D17" i="15"/>
  <c r="E52" i="15"/>
  <c r="B46" i="15"/>
  <c r="B47" i="15" s="1"/>
  <c r="B32" i="15"/>
  <c r="B41" i="15" s="1"/>
  <c r="C40" i="15"/>
  <c r="D40" i="15" s="1"/>
  <c r="E40" i="15" s="1"/>
  <c r="F40" i="15" s="1"/>
  <c r="D17" i="27"/>
  <c r="E52" i="27"/>
  <c r="B46" i="27"/>
  <c r="B47" i="27" s="1"/>
  <c r="B32" i="27"/>
  <c r="B41" i="27" s="1"/>
  <c r="C40" i="27"/>
  <c r="D40" i="27" s="1"/>
  <c r="E40" i="27" s="1"/>
  <c r="F40" i="27" s="1"/>
  <c r="D17" i="14"/>
  <c r="E52" i="14"/>
  <c r="B36" i="14"/>
  <c r="C31" i="14" s="1"/>
  <c r="B46" i="14"/>
  <c r="B47" i="14" s="1"/>
  <c r="B32" i="14"/>
  <c r="B41" i="14" s="1"/>
  <c r="C40" i="14"/>
  <c r="D40" i="14" s="1"/>
  <c r="E40" i="14" s="1"/>
  <c r="F40" i="14" s="1"/>
  <c r="D17" i="24"/>
  <c r="E52" i="24"/>
  <c r="B46" i="24"/>
  <c r="B47" i="24" s="1"/>
  <c r="B32" i="24"/>
  <c r="B41" i="24" s="1"/>
  <c r="C40" i="24"/>
  <c r="D40" i="24" s="1"/>
  <c r="E40" i="24" s="1"/>
  <c r="F40" i="24" s="1"/>
  <c r="D17" i="22"/>
  <c r="E52" i="22"/>
  <c r="B36" i="22"/>
  <c r="C31" i="22" s="1"/>
  <c r="B46" i="22"/>
  <c r="B32" i="22"/>
  <c r="B41" i="22" s="1"/>
  <c r="C40" i="22"/>
  <c r="D40" i="22" s="1"/>
  <c r="E40" i="22" s="1"/>
  <c r="F40" i="22" s="1"/>
  <c r="J36" i="28"/>
  <c r="J45" i="28" s="1"/>
  <c r="J48" i="28" s="1"/>
  <c r="J22" i="28" s="1"/>
  <c r="J28" i="28" s="1"/>
  <c r="K36" i="28"/>
  <c r="K45" i="28" s="1"/>
  <c r="K48" i="28" s="1"/>
  <c r="K22" i="28" s="1"/>
  <c r="K28" i="28" s="1"/>
  <c r="J32" i="27"/>
  <c r="J41" i="27" s="1"/>
  <c r="K32" i="27"/>
  <c r="K41" i="27" s="1"/>
  <c r="K44" i="27" s="1"/>
  <c r="K20" i="27" s="1"/>
  <c r="K24" i="27" s="1"/>
  <c r="T19" i="28"/>
  <c r="U56" i="28"/>
  <c r="M56" i="28"/>
  <c r="L19" i="28"/>
  <c r="K44" i="28"/>
  <c r="L44" i="28" s="1"/>
  <c r="M44" i="28" s="1"/>
  <c r="N44" i="28" s="1"/>
  <c r="R36" i="28"/>
  <c r="R45" i="28" s="1"/>
  <c r="S36" i="28"/>
  <c r="S45" i="28" s="1"/>
  <c r="R50" i="28"/>
  <c r="R51" i="28" s="1"/>
  <c r="J44" i="27"/>
  <c r="J20" i="27" s="1"/>
  <c r="J24" i="27" s="1"/>
  <c r="U52" i="27"/>
  <c r="T17" i="27"/>
  <c r="M52" i="27"/>
  <c r="L17" i="27"/>
  <c r="K40" i="27"/>
  <c r="L40" i="27" s="1"/>
  <c r="M40" i="27" s="1"/>
  <c r="N40" i="27" s="1"/>
  <c r="R32" i="27"/>
  <c r="R41" i="27" s="1"/>
  <c r="J36" i="27"/>
  <c r="K31" i="27" s="1"/>
  <c r="S32" i="27"/>
  <c r="S41" i="27" s="1"/>
  <c r="R46" i="27"/>
  <c r="R47" i="27" s="1"/>
  <c r="S48" i="26"/>
  <c r="S22" i="26" s="1"/>
  <c r="S28" i="26" s="1"/>
  <c r="M19" i="26"/>
  <c r="U19" i="26"/>
  <c r="V56" i="26"/>
  <c r="AB19" i="26"/>
  <c r="AC56" i="26"/>
  <c r="Z36" i="26"/>
  <c r="Z45" i="26" s="1"/>
  <c r="S50" i="26"/>
  <c r="S51" i="26" s="1"/>
  <c r="AA36" i="26"/>
  <c r="AA45" i="26" s="1"/>
  <c r="Z50" i="26"/>
  <c r="Z51" i="26" s="1"/>
  <c r="K36" i="26"/>
  <c r="K45" i="26" s="1"/>
  <c r="S37" i="26"/>
  <c r="S46" i="26" s="1"/>
  <c r="S52" i="26" s="1"/>
  <c r="L36" i="26"/>
  <c r="L45" i="26" s="1"/>
  <c r="R53" i="17"/>
  <c r="S45" i="17"/>
  <c r="T46" i="17"/>
  <c r="S36" i="17"/>
  <c r="S38" i="17" s="1"/>
  <c r="S47" i="17" s="1"/>
  <c r="S35" i="17"/>
  <c r="T35" i="17" s="1"/>
  <c r="U35" i="17" s="1"/>
  <c r="V35" i="17" s="1"/>
  <c r="W35" i="17" s="1"/>
  <c r="W24" i="17"/>
  <c r="V24" i="17"/>
  <c r="U24" i="17"/>
  <c r="T24" i="17"/>
  <c r="S24" i="17"/>
  <c r="W22" i="17"/>
  <c r="V22" i="17"/>
  <c r="U22" i="17"/>
  <c r="T22" i="17"/>
  <c r="S22" i="17"/>
  <c r="W21" i="17"/>
  <c r="V21" i="17"/>
  <c r="U21" i="17"/>
  <c r="T21" i="17"/>
  <c r="S21" i="17"/>
  <c r="T20" i="17"/>
  <c r="S20" i="17"/>
  <c r="R17" i="17"/>
  <c r="R19" i="17" s="1"/>
  <c r="R29" i="17" s="1"/>
  <c r="S16" i="17"/>
  <c r="T16" i="17" s="1"/>
  <c r="U16" i="17" s="1"/>
  <c r="V16" i="17" s="1"/>
  <c r="W16" i="17" s="1"/>
  <c r="K57" i="19"/>
  <c r="L57" i="19" s="1"/>
  <c r="I53" i="19"/>
  <c r="J45" i="19"/>
  <c r="J36" i="19"/>
  <c r="J37" i="19" s="1"/>
  <c r="J35" i="19"/>
  <c r="K35" i="19" s="1"/>
  <c r="L35" i="19" s="1"/>
  <c r="M35" i="19" s="1"/>
  <c r="N35" i="19" s="1"/>
  <c r="N24" i="19"/>
  <c r="M24" i="19"/>
  <c r="L24" i="19"/>
  <c r="K24" i="19"/>
  <c r="J24" i="19"/>
  <c r="N22" i="19"/>
  <c r="M22" i="19"/>
  <c r="L22" i="19"/>
  <c r="K22" i="19"/>
  <c r="J22" i="19"/>
  <c r="N21" i="19"/>
  <c r="M21" i="19"/>
  <c r="L21" i="19"/>
  <c r="K21" i="19"/>
  <c r="J21" i="19"/>
  <c r="J20" i="19"/>
  <c r="I17" i="19"/>
  <c r="I19" i="19" s="1"/>
  <c r="I29" i="19" s="1"/>
  <c r="J16" i="19"/>
  <c r="K16" i="19" s="1"/>
  <c r="L16" i="19" s="1"/>
  <c r="M16" i="19" s="1"/>
  <c r="N16" i="19" s="1"/>
  <c r="J53" i="17"/>
  <c r="K45" i="17"/>
  <c r="K36" i="17"/>
  <c r="K37" i="17" s="1"/>
  <c r="K35" i="17"/>
  <c r="L35" i="17" s="1"/>
  <c r="M35" i="17" s="1"/>
  <c r="N35" i="17" s="1"/>
  <c r="O35" i="17" s="1"/>
  <c r="O24" i="17"/>
  <c r="N24" i="17"/>
  <c r="M24" i="17"/>
  <c r="L24" i="17"/>
  <c r="K24" i="17"/>
  <c r="O22" i="17"/>
  <c r="N22" i="17"/>
  <c r="M22" i="17"/>
  <c r="L22" i="17"/>
  <c r="K22" i="17"/>
  <c r="O21" i="17"/>
  <c r="N21" i="17"/>
  <c r="M21" i="17"/>
  <c r="L21" i="17"/>
  <c r="K21" i="17"/>
  <c r="L20" i="17"/>
  <c r="K20" i="17"/>
  <c r="J17" i="17"/>
  <c r="J19" i="17" s="1"/>
  <c r="J29" i="17" s="1"/>
  <c r="K16" i="17"/>
  <c r="L16" i="17" s="1"/>
  <c r="M16" i="17" s="1"/>
  <c r="N16" i="17" s="1"/>
  <c r="O16" i="17" s="1"/>
  <c r="Y52" i="21"/>
  <c r="Y17" i="21" s="1"/>
  <c r="K52" i="21"/>
  <c r="L52" i="21" s="1"/>
  <c r="M52" i="21" s="1"/>
  <c r="N52" i="21" s="1"/>
  <c r="I48" i="21"/>
  <c r="X48" i="21"/>
  <c r="J40" i="21"/>
  <c r="K40" i="21" s="1"/>
  <c r="L40" i="21" s="1"/>
  <c r="M40" i="21" s="1"/>
  <c r="N40" i="21" s="1"/>
  <c r="Y40" i="21"/>
  <c r="Z40" i="21" s="1"/>
  <c r="J31" i="21"/>
  <c r="Y31" i="21"/>
  <c r="Y46" i="21" s="1"/>
  <c r="Y47" i="21" s="1"/>
  <c r="J30" i="21"/>
  <c r="K30" i="21" s="1"/>
  <c r="L30" i="21" s="1"/>
  <c r="M30" i="21" s="1"/>
  <c r="N30" i="21" s="1"/>
  <c r="Y30" i="21"/>
  <c r="Z30" i="21" s="1"/>
  <c r="AA30" i="21" s="1"/>
  <c r="AB30" i="21" s="1"/>
  <c r="AC30" i="21" s="1"/>
  <c r="N21" i="21"/>
  <c r="M21" i="21"/>
  <c r="L21" i="21"/>
  <c r="K21" i="21"/>
  <c r="J21" i="21"/>
  <c r="AC21" i="21"/>
  <c r="AB21" i="21"/>
  <c r="AA21" i="21"/>
  <c r="Z21" i="21"/>
  <c r="Y21" i="21"/>
  <c r="N19" i="21"/>
  <c r="M19" i="21"/>
  <c r="L19" i="21"/>
  <c r="K19" i="21"/>
  <c r="J19" i="21"/>
  <c r="AC19" i="21"/>
  <c r="AB19" i="21"/>
  <c r="AA19" i="21"/>
  <c r="Z19" i="21"/>
  <c r="Y19" i="21"/>
  <c r="N18" i="21"/>
  <c r="M18" i="21"/>
  <c r="L18" i="21"/>
  <c r="K18" i="21"/>
  <c r="J18" i="21"/>
  <c r="AC18" i="21"/>
  <c r="AB18" i="21"/>
  <c r="AA18" i="21"/>
  <c r="Z18" i="21"/>
  <c r="Y18" i="21"/>
  <c r="J17" i="21"/>
  <c r="I16" i="21"/>
  <c r="I24" i="21" s="1"/>
  <c r="X16" i="21"/>
  <c r="X24" i="21" s="1"/>
  <c r="J15" i="21"/>
  <c r="K15" i="21" s="1"/>
  <c r="L15" i="21" s="1"/>
  <c r="M15" i="21" s="1"/>
  <c r="N15" i="21" s="1"/>
  <c r="Z15" i="21"/>
  <c r="AA15" i="21" s="1"/>
  <c r="AB15" i="21" s="1"/>
  <c r="AC15" i="21" s="1"/>
  <c r="Y15" i="21"/>
  <c r="T57" i="16"/>
  <c r="U57" i="16" s="1"/>
  <c r="V57" i="16" s="1"/>
  <c r="W57" i="16" s="1"/>
  <c r="L57" i="16"/>
  <c r="M57" i="16" s="1"/>
  <c r="N57" i="16" s="1"/>
  <c r="O57" i="16" s="1"/>
  <c r="L20" i="16"/>
  <c r="R53" i="16"/>
  <c r="J53" i="16"/>
  <c r="S45" i="16"/>
  <c r="T45" i="16" s="1"/>
  <c r="U45" i="16" s="1"/>
  <c r="V45" i="16" s="1"/>
  <c r="W45" i="16" s="1"/>
  <c r="K45" i="16"/>
  <c r="L45" i="16" s="1"/>
  <c r="M45" i="16" s="1"/>
  <c r="N45" i="16" s="1"/>
  <c r="O45" i="16" s="1"/>
  <c r="S36" i="16"/>
  <c r="S51" i="16" s="1"/>
  <c r="S52" i="16" s="1"/>
  <c r="K36" i="16"/>
  <c r="K38" i="16" s="1"/>
  <c r="K47" i="16" s="1"/>
  <c r="S35" i="16"/>
  <c r="T35" i="16" s="1"/>
  <c r="U35" i="16" s="1"/>
  <c r="V35" i="16" s="1"/>
  <c r="W35" i="16" s="1"/>
  <c r="K35" i="16"/>
  <c r="L35" i="16" s="1"/>
  <c r="M35" i="16" s="1"/>
  <c r="N35" i="16" s="1"/>
  <c r="O35" i="16" s="1"/>
  <c r="W24" i="16"/>
  <c r="V24" i="16"/>
  <c r="U24" i="16"/>
  <c r="T24" i="16"/>
  <c r="S24" i="16"/>
  <c r="O24" i="16"/>
  <c r="N24" i="16"/>
  <c r="M24" i="16"/>
  <c r="L24" i="16"/>
  <c r="K24" i="16"/>
  <c r="W22" i="16"/>
  <c r="V22" i="16"/>
  <c r="U22" i="16"/>
  <c r="T22" i="16"/>
  <c r="S22" i="16"/>
  <c r="O22" i="16"/>
  <c r="N22" i="16"/>
  <c r="M22" i="16"/>
  <c r="L22" i="16"/>
  <c r="K22" i="16"/>
  <c r="W21" i="16"/>
  <c r="V21" i="16"/>
  <c r="U21" i="16"/>
  <c r="T21" i="16"/>
  <c r="S21" i="16"/>
  <c r="O21" i="16"/>
  <c r="N21" i="16"/>
  <c r="M21" i="16"/>
  <c r="L21" i="16"/>
  <c r="K21" i="16"/>
  <c r="S20" i="16"/>
  <c r="K20" i="16"/>
  <c r="R17" i="16"/>
  <c r="R19" i="16" s="1"/>
  <c r="R29" i="16" s="1"/>
  <c r="J17" i="16"/>
  <c r="J19" i="16" s="1"/>
  <c r="J29" i="16" s="1"/>
  <c r="S16" i="16"/>
  <c r="T16" i="16" s="1"/>
  <c r="U16" i="16" s="1"/>
  <c r="V16" i="16" s="1"/>
  <c r="W16" i="16" s="1"/>
  <c r="K16" i="16"/>
  <c r="L16" i="16" s="1"/>
  <c r="M16" i="16" s="1"/>
  <c r="N16" i="16" s="1"/>
  <c r="O16" i="16" s="1"/>
  <c r="R16" i="18"/>
  <c r="S16" i="18" s="1"/>
  <c r="T16" i="18" s="1"/>
  <c r="U16" i="18" s="1"/>
  <c r="V16" i="18" s="1"/>
  <c r="K52" i="15"/>
  <c r="K17" i="15" s="1"/>
  <c r="S52" i="15"/>
  <c r="T52" i="15" s="1"/>
  <c r="T17" i="15" s="1"/>
  <c r="Q48" i="15"/>
  <c r="I48" i="15"/>
  <c r="R40" i="15"/>
  <c r="S40" i="15" s="1"/>
  <c r="J40" i="15"/>
  <c r="K40" i="15" s="1"/>
  <c r="L40" i="15" s="1"/>
  <c r="M40" i="15" s="1"/>
  <c r="N40" i="15" s="1"/>
  <c r="R31" i="15"/>
  <c r="R46" i="15" s="1"/>
  <c r="R47" i="15" s="1"/>
  <c r="J31" i="15"/>
  <c r="J46" i="15" s="1"/>
  <c r="J47" i="15" s="1"/>
  <c r="R30" i="15"/>
  <c r="S30" i="15" s="1"/>
  <c r="T30" i="15" s="1"/>
  <c r="U30" i="15" s="1"/>
  <c r="V30" i="15" s="1"/>
  <c r="K30" i="15"/>
  <c r="L30" i="15" s="1"/>
  <c r="M30" i="15" s="1"/>
  <c r="N30" i="15" s="1"/>
  <c r="J30" i="15"/>
  <c r="V21" i="15"/>
  <c r="U21" i="15"/>
  <c r="T21" i="15"/>
  <c r="S21" i="15"/>
  <c r="R21" i="15"/>
  <c r="N21" i="15"/>
  <c r="M21" i="15"/>
  <c r="L21" i="15"/>
  <c r="K21" i="15"/>
  <c r="J21" i="15"/>
  <c r="V19" i="15"/>
  <c r="U19" i="15"/>
  <c r="T19" i="15"/>
  <c r="S19" i="15"/>
  <c r="R19" i="15"/>
  <c r="N19" i="15"/>
  <c r="M19" i="15"/>
  <c r="L19" i="15"/>
  <c r="K19" i="15"/>
  <c r="J19" i="15"/>
  <c r="V18" i="15"/>
  <c r="U18" i="15"/>
  <c r="T18" i="15"/>
  <c r="S18" i="15"/>
  <c r="R18" i="15"/>
  <c r="N18" i="15"/>
  <c r="M18" i="15"/>
  <c r="L18" i="15"/>
  <c r="K18" i="15"/>
  <c r="J18" i="15"/>
  <c r="R17" i="15"/>
  <c r="J17" i="15"/>
  <c r="Q16" i="15"/>
  <c r="Q24" i="15" s="1"/>
  <c r="I16" i="15"/>
  <c r="I24" i="15" s="1"/>
  <c r="R15" i="15"/>
  <c r="S15" i="15" s="1"/>
  <c r="T15" i="15" s="1"/>
  <c r="U15" i="15" s="1"/>
  <c r="V15" i="15" s="1"/>
  <c r="J15" i="15"/>
  <c r="K15" i="15" s="1"/>
  <c r="L15" i="15" s="1"/>
  <c r="M15" i="15" s="1"/>
  <c r="N15" i="15" s="1"/>
  <c r="N22" i="18"/>
  <c r="M22" i="18"/>
  <c r="L22" i="18"/>
  <c r="K22" i="18"/>
  <c r="J22" i="18"/>
  <c r="N21" i="18"/>
  <c r="M21" i="18"/>
  <c r="L21" i="18"/>
  <c r="K21" i="18"/>
  <c r="J21" i="18"/>
  <c r="J36" i="18"/>
  <c r="K37" i="18" s="1"/>
  <c r="K57" i="18"/>
  <c r="L57" i="18" s="1"/>
  <c r="M57" i="18" s="1"/>
  <c r="N57" i="18" s="1"/>
  <c r="S57" i="18"/>
  <c r="T57" i="18" s="1"/>
  <c r="U57" i="18" s="1"/>
  <c r="V57" i="18" s="1"/>
  <c r="Q53" i="18"/>
  <c r="R45" i="18"/>
  <c r="R36" i="18"/>
  <c r="R38" i="18" s="1"/>
  <c r="R47" i="18" s="1"/>
  <c r="R35" i="18"/>
  <c r="S35" i="18" s="1"/>
  <c r="T35" i="18" s="1"/>
  <c r="U35" i="18" s="1"/>
  <c r="V35" i="18" s="1"/>
  <c r="V24" i="18"/>
  <c r="U24" i="18"/>
  <c r="T24" i="18"/>
  <c r="S24" i="18"/>
  <c r="R24" i="18"/>
  <c r="V22" i="18"/>
  <c r="U22" i="18"/>
  <c r="T22" i="18"/>
  <c r="S22" i="18"/>
  <c r="R22" i="18"/>
  <c r="V21" i="18"/>
  <c r="U21" i="18"/>
  <c r="T21" i="18"/>
  <c r="S21" i="18"/>
  <c r="R21" i="18"/>
  <c r="S20" i="18"/>
  <c r="R20" i="18"/>
  <c r="Q17" i="18"/>
  <c r="Q19" i="18" s="1"/>
  <c r="Q29" i="18" s="1"/>
  <c r="S52" i="14"/>
  <c r="T52" i="14" s="1"/>
  <c r="U52" i="14" s="1"/>
  <c r="V52" i="14" s="1"/>
  <c r="K52" i="14"/>
  <c r="I48" i="14"/>
  <c r="Q48" i="14"/>
  <c r="J40" i="14"/>
  <c r="K40" i="14" s="1"/>
  <c r="L40" i="14" s="1"/>
  <c r="M40" i="14" s="1"/>
  <c r="N40" i="14" s="1"/>
  <c r="R40" i="14"/>
  <c r="S40" i="14" s="1"/>
  <c r="T40" i="14" s="1"/>
  <c r="U40" i="14" s="1"/>
  <c r="V40" i="14" s="1"/>
  <c r="J31" i="14"/>
  <c r="J46" i="14" s="1"/>
  <c r="J47" i="14" s="1"/>
  <c r="R31" i="14"/>
  <c r="R46" i="14" s="1"/>
  <c r="R47" i="14" s="1"/>
  <c r="J30" i="14"/>
  <c r="K30" i="14" s="1"/>
  <c r="L30" i="14" s="1"/>
  <c r="M30" i="14" s="1"/>
  <c r="N30" i="14" s="1"/>
  <c r="R30" i="14"/>
  <c r="S30" i="14" s="1"/>
  <c r="T30" i="14" s="1"/>
  <c r="U30" i="14" s="1"/>
  <c r="V30" i="14" s="1"/>
  <c r="N21" i="14"/>
  <c r="M21" i="14"/>
  <c r="L21" i="14"/>
  <c r="K21" i="14"/>
  <c r="J21" i="14"/>
  <c r="V21" i="14"/>
  <c r="U21" i="14"/>
  <c r="T21" i="14"/>
  <c r="S21" i="14"/>
  <c r="R21" i="14"/>
  <c r="N19" i="14"/>
  <c r="M19" i="14"/>
  <c r="L19" i="14"/>
  <c r="K19" i="14"/>
  <c r="J19" i="14"/>
  <c r="V19" i="14"/>
  <c r="U19" i="14"/>
  <c r="T19" i="14"/>
  <c r="S19" i="14"/>
  <c r="R19" i="14"/>
  <c r="N18" i="14"/>
  <c r="M18" i="14"/>
  <c r="L18" i="14"/>
  <c r="K18" i="14"/>
  <c r="J18" i="14"/>
  <c r="V18" i="14"/>
  <c r="U18" i="14"/>
  <c r="T18" i="14"/>
  <c r="S18" i="14"/>
  <c r="R18" i="14"/>
  <c r="K17" i="14"/>
  <c r="J17" i="14"/>
  <c r="S17" i="14"/>
  <c r="R17" i="14"/>
  <c r="I16" i="14"/>
  <c r="I24" i="14" s="1"/>
  <c r="Q16" i="14"/>
  <c r="Q24" i="14" s="1"/>
  <c r="J15" i="14"/>
  <c r="K15" i="14" s="1"/>
  <c r="L15" i="14" s="1"/>
  <c r="M15" i="14" s="1"/>
  <c r="N15" i="14" s="1"/>
  <c r="R15" i="14"/>
  <c r="S15" i="14" s="1"/>
  <c r="T15" i="14" s="1"/>
  <c r="U15" i="14" s="1"/>
  <c r="V15" i="14" s="1"/>
  <c r="M56" i="25"/>
  <c r="N56" i="25" s="1"/>
  <c r="O56" i="25" s="1"/>
  <c r="L56" i="25"/>
  <c r="AA56" i="25"/>
  <c r="AB56" i="25" s="1"/>
  <c r="T56" i="25"/>
  <c r="U56" i="25" s="1"/>
  <c r="Y52" i="25"/>
  <c r="R52" i="25"/>
  <c r="J52" i="25"/>
  <c r="Z46" i="25"/>
  <c r="Z44" i="25"/>
  <c r="AA44" i="25" s="1"/>
  <c r="V44" i="25"/>
  <c r="S44" i="25"/>
  <c r="T44" i="25" s="1"/>
  <c r="U44" i="25" s="1"/>
  <c r="K44" i="25"/>
  <c r="Z37" i="25"/>
  <c r="Z36" i="25"/>
  <c r="Z45" i="25" s="1"/>
  <c r="Z35" i="25"/>
  <c r="S35" i="25"/>
  <c r="K35" i="25"/>
  <c r="AB34" i="25"/>
  <c r="AC34" i="25" s="1"/>
  <c r="AD34" i="25" s="1"/>
  <c r="AA34" i="25"/>
  <c r="Z34" i="25"/>
  <c r="U34" i="25"/>
  <c r="V34" i="25" s="1"/>
  <c r="W34" i="25" s="1"/>
  <c r="S34" i="25"/>
  <c r="T34" i="25" s="1"/>
  <c r="K34" i="25"/>
  <c r="L34" i="25" s="1"/>
  <c r="M34" i="25" s="1"/>
  <c r="N34" i="25" s="1"/>
  <c r="O34" i="25" s="1"/>
  <c r="Y28" i="25"/>
  <c r="AD23" i="25"/>
  <c r="AC23" i="25"/>
  <c r="AB23" i="25"/>
  <c r="AA23" i="25"/>
  <c r="Z23" i="25"/>
  <c r="W23" i="25"/>
  <c r="V23" i="25"/>
  <c r="U23" i="25"/>
  <c r="T23" i="25"/>
  <c r="S23" i="25"/>
  <c r="O23" i="25"/>
  <c r="N23" i="25"/>
  <c r="M23" i="25"/>
  <c r="L23" i="25"/>
  <c r="K23" i="25"/>
  <c r="AD21" i="25"/>
  <c r="AC21" i="25"/>
  <c r="AB21" i="25"/>
  <c r="AA21" i="25"/>
  <c r="Z21" i="25"/>
  <c r="W21" i="25"/>
  <c r="V21" i="25"/>
  <c r="U21" i="25"/>
  <c r="T21" i="25"/>
  <c r="S21" i="25"/>
  <c r="O21" i="25"/>
  <c r="N21" i="25"/>
  <c r="M21" i="25"/>
  <c r="L21" i="25"/>
  <c r="K21" i="25"/>
  <c r="AD20" i="25"/>
  <c r="AC20" i="25"/>
  <c r="AB20" i="25"/>
  <c r="AA20" i="25"/>
  <c r="Z20" i="25"/>
  <c r="W20" i="25"/>
  <c r="V20" i="25"/>
  <c r="U20" i="25"/>
  <c r="T20" i="25"/>
  <c r="S20" i="25"/>
  <c r="O20" i="25"/>
  <c r="N20" i="25"/>
  <c r="M20" i="25"/>
  <c r="L20" i="25"/>
  <c r="K20" i="25"/>
  <c r="Z19" i="25"/>
  <c r="T19" i="25"/>
  <c r="S19" i="25"/>
  <c r="L19" i="25"/>
  <c r="K19" i="25"/>
  <c r="Y18" i="25"/>
  <c r="R18" i="25"/>
  <c r="R28" i="25" s="1"/>
  <c r="J18" i="25"/>
  <c r="J28" i="25" s="1"/>
  <c r="Y16" i="25"/>
  <c r="R16" i="25"/>
  <c r="J16" i="25"/>
  <c r="AA15" i="25"/>
  <c r="AB15" i="25" s="1"/>
  <c r="AC15" i="25" s="1"/>
  <c r="AD15" i="25" s="1"/>
  <c r="Z15" i="25"/>
  <c r="T15" i="25"/>
  <c r="U15" i="25" s="1"/>
  <c r="V15" i="25" s="1"/>
  <c r="W15" i="25" s="1"/>
  <c r="S15" i="25"/>
  <c r="K15" i="25"/>
  <c r="L15" i="25" s="1"/>
  <c r="M15" i="25" s="1"/>
  <c r="N15" i="25" s="1"/>
  <c r="O15" i="25" s="1"/>
  <c r="K52" i="24"/>
  <c r="L52" i="24" s="1"/>
  <c r="S52" i="24"/>
  <c r="T52" i="24" s="1"/>
  <c r="I48" i="24"/>
  <c r="Q48" i="24"/>
  <c r="J40" i="24"/>
  <c r="R40" i="24"/>
  <c r="S40" i="24" s="1"/>
  <c r="T40" i="24" s="1"/>
  <c r="U40" i="24" s="1"/>
  <c r="V40" i="24" s="1"/>
  <c r="J31" i="24"/>
  <c r="J46" i="24" s="1"/>
  <c r="J47" i="24" s="1"/>
  <c r="R31" i="24"/>
  <c r="R46" i="24" s="1"/>
  <c r="R47" i="24" s="1"/>
  <c r="J30" i="24"/>
  <c r="K30" i="24" s="1"/>
  <c r="L30" i="24" s="1"/>
  <c r="M30" i="24" s="1"/>
  <c r="N30" i="24" s="1"/>
  <c r="R30" i="24"/>
  <c r="S30" i="24" s="1"/>
  <c r="T30" i="24" s="1"/>
  <c r="U30" i="24" s="1"/>
  <c r="V30" i="24" s="1"/>
  <c r="N21" i="24"/>
  <c r="M21" i="24"/>
  <c r="L21" i="24"/>
  <c r="K21" i="24"/>
  <c r="J21" i="24"/>
  <c r="V21" i="24"/>
  <c r="U21" i="24"/>
  <c r="T21" i="24"/>
  <c r="S21" i="24"/>
  <c r="R21" i="24"/>
  <c r="N19" i="24"/>
  <c r="M19" i="24"/>
  <c r="L19" i="24"/>
  <c r="K19" i="24"/>
  <c r="J19" i="24"/>
  <c r="V19" i="24"/>
  <c r="U19" i="24"/>
  <c r="T19" i="24"/>
  <c r="S19" i="24"/>
  <c r="R19" i="24"/>
  <c r="N18" i="24"/>
  <c r="M18" i="24"/>
  <c r="L18" i="24"/>
  <c r="K18" i="24"/>
  <c r="J18" i="24"/>
  <c r="V18" i="24"/>
  <c r="U18" i="24"/>
  <c r="T18" i="24"/>
  <c r="S18" i="24"/>
  <c r="R18" i="24"/>
  <c r="J17" i="24"/>
  <c r="S17" i="24"/>
  <c r="R17" i="24"/>
  <c r="I16" i="24"/>
  <c r="I24" i="24" s="1"/>
  <c r="Q16" i="24"/>
  <c r="Q24" i="24" s="1"/>
  <c r="J15" i="24"/>
  <c r="K15" i="24" s="1"/>
  <c r="L15" i="24" s="1"/>
  <c r="M15" i="24" s="1"/>
  <c r="N15" i="24" s="1"/>
  <c r="R15" i="24"/>
  <c r="S15" i="24" s="1"/>
  <c r="T15" i="24" s="1"/>
  <c r="U15" i="24" s="1"/>
  <c r="V15" i="24" s="1"/>
  <c r="AC21" i="23"/>
  <c r="AB21" i="23"/>
  <c r="AA21" i="23"/>
  <c r="Z21" i="23"/>
  <c r="Y21" i="23"/>
  <c r="AC20" i="23"/>
  <c r="AB20" i="23"/>
  <c r="AA20" i="23"/>
  <c r="Z20" i="23"/>
  <c r="Y20" i="23"/>
  <c r="V21" i="23"/>
  <c r="U21" i="23"/>
  <c r="T21" i="23"/>
  <c r="S21" i="23"/>
  <c r="R21" i="23"/>
  <c r="V20" i="23"/>
  <c r="U20" i="23"/>
  <c r="T20" i="23"/>
  <c r="S20" i="23"/>
  <c r="R20" i="23"/>
  <c r="Z56" i="23"/>
  <c r="AA56" i="23" s="1"/>
  <c r="AB56" i="23" s="1"/>
  <c r="AC56" i="23" s="1"/>
  <c r="K56" i="23"/>
  <c r="L56" i="23" s="1"/>
  <c r="N21" i="23"/>
  <c r="M21" i="23"/>
  <c r="L21" i="23"/>
  <c r="K21" i="23"/>
  <c r="N20" i="23"/>
  <c r="M20" i="23"/>
  <c r="L20" i="23"/>
  <c r="K20" i="23"/>
  <c r="J21" i="23"/>
  <c r="J20" i="23"/>
  <c r="N21" i="22"/>
  <c r="M21" i="22"/>
  <c r="L21" i="22"/>
  <c r="K21" i="22"/>
  <c r="J21" i="22"/>
  <c r="N19" i="22"/>
  <c r="M19" i="22"/>
  <c r="L19" i="22"/>
  <c r="K19" i="22"/>
  <c r="J19" i="22"/>
  <c r="N18" i="22"/>
  <c r="M18" i="22"/>
  <c r="L18" i="22"/>
  <c r="K18" i="22"/>
  <c r="J18" i="22"/>
  <c r="J17" i="22"/>
  <c r="I16" i="22"/>
  <c r="I24" i="22" s="1"/>
  <c r="V21" i="22"/>
  <c r="U21" i="22"/>
  <c r="T21" i="22"/>
  <c r="S21" i="22"/>
  <c r="R21" i="22"/>
  <c r="V19" i="22"/>
  <c r="U19" i="22"/>
  <c r="T19" i="22"/>
  <c r="S19" i="22"/>
  <c r="R19" i="22"/>
  <c r="V18" i="22"/>
  <c r="U18" i="22"/>
  <c r="T18" i="22"/>
  <c r="S18" i="22"/>
  <c r="R18" i="22"/>
  <c r="R17" i="22"/>
  <c r="Q16" i="22"/>
  <c r="Q24" i="22" s="1"/>
  <c r="S52" i="22"/>
  <c r="T52" i="22" s="1"/>
  <c r="C24" i="12"/>
  <c r="H21" i="12"/>
  <c r="G21" i="12"/>
  <c r="F21" i="12"/>
  <c r="E21" i="12"/>
  <c r="H19" i="12"/>
  <c r="G19" i="12"/>
  <c r="F19" i="12"/>
  <c r="E19" i="12"/>
  <c r="H18" i="12"/>
  <c r="G18" i="12"/>
  <c r="F18" i="12"/>
  <c r="E18" i="12"/>
  <c r="D21" i="12"/>
  <c r="D19" i="12"/>
  <c r="D18" i="12"/>
  <c r="D44" i="12"/>
  <c r="D20" i="12" s="1"/>
  <c r="E52" i="12"/>
  <c r="E44" i="12" s="1"/>
  <c r="E20" i="12" s="1"/>
  <c r="F32" i="12"/>
  <c r="D32" i="12"/>
  <c r="E32" i="12"/>
  <c r="D33" i="12"/>
  <c r="S56" i="23"/>
  <c r="T56" i="23" s="1"/>
  <c r="U56" i="23" s="1"/>
  <c r="V56" i="23" s="1"/>
  <c r="J40" i="28" l="1"/>
  <c r="K35" i="28" s="1"/>
  <c r="K38" i="17"/>
  <c r="B41" i="17"/>
  <c r="C36" i="17" s="1"/>
  <c r="T37" i="16"/>
  <c r="S38" i="16"/>
  <c r="S47" i="16" s="1"/>
  <c r="B41" i="16"/>
  <c r="C36" i="16" s="1"/>
  <c r="C38" i="16" s="1"/>
  <c r="D37" i="16" s="1"/>
  <c r="D46" i="16" s="1"/>
  <c r="B36" i="15"/>
  <c r="C31" i="15" s="1"/>
  <c r="C46" i="15" s="1"/>
  <c r="C47" i="15" s="1"/>
  <c r="B41" i="18"/>
  <c r="C36" i="18" s="1"/>
  <c r="C51" i="18" s="1"/>
  <c r="C52" i="18" s="1"/>
  <c r="J38" i="19"/>
  <c r="J41" i="19" s="1"/>
  <c r="K36" i="19" s="1"/>
  <c r="B41" i="19"/>
  <c r="C36" i="19" s="1"/>
  <c r="C51" i="19" s="1"/>
  <c r="C52" i="19" s="1"/>
  <c r="B49" i="17"/>
  <c r="B23" i="17" s="1"/>
  <c r="B29" i="17" s="1"/>
  <c r="F57" i="17"/>
  <c r="E20" i="17"/>
  <c r="A58" i="17"/>
  <c r="C51" i="17"/>
  <c r="C52" i="17" s="1"/>
  <c r="C38" i="17"/>
  <c r="D37" i="17"/>
  <c r="D46" i="17" s="1"/>
  <c r="B49" i="19"/>
  <c r="B23" i="19" s="1"/>
  <c r="B29" i="19" s="1"/>
  <c r="F57" i="19"/>
  <c r="A58" i="19" s="1"/>
  <c r="E20" i="19"/>
  <c r="B49" i="16"/>
  <c r="B23" i="16" s="1"/>
  <c r="B29" i="16" s="1"/>
  <c r="F57" i="16"/>
  <c r="E20" i="16"/>
  <c r="A58" i="16"/>
  <c r="C51" i="16"/>
  <c r="C52" i="16" s="1"/>
  <c r="B48" i="28"/>
  <c r="B22" i="28" s="1"/>
  <c r="B28" i="28" s="1"/>
  <c r="F56" i="28"/>
  <c r="E19" i="28"/>
  <c r="A57" i="28"/>
  <c r="C50" i="28"/>
  <c r="C51" i="28" s="1"/>
  <c r="C37" i="28"/>
  <c r="D36" i="28"/>
  <c r="D45" i="28" s="1"/>
  <c r="B49" i="18"/>
  <c r="B23" i="18" s="1"/>
  <c r="B29" i="18" s="1"/>
  <c r="F57" i="18"/>
  <c r="E20" i="18"/>
  <c r="A58" i="18"/>
  <c r="B40" i="25"/>
  <c r="C35" i="25" s="1"/>
  <c r="B48" i="25"/>
  <c r="B22" i="25" s="1"/>
  <c r="B28" i="25" s="1"/>
  <c r="F56" i="25"/>
  <c r="E19" i="25"/>
  <c r="F56" i="26"/>
  <c r="E19" i="26"/>
  <c r="C50" i="26"/>
  <c r="C51" i="26" s="1"/>
  <c r="C37" i="26"/>
  <c r="A57" i="26"/>
  <c r="E19" i="23"/>
  <c r="F56" i="23"/>
  <c r="A57" i="23" s="1"/>
  <c r="B48" i="23"/>
  <c r="B22" i="23" s="1"/>
  <c r="B28" i="23" s="1"/>
  <c r="B40" i="23"/>
  <c r="C35" i="23" s="1"/>
  <c r="E17" i="21"/>
  <c r="F52" i="21"/>
  <c r="B48" i="21"/>
  <c r="C46" i="21"/>
  <c r="C47" i="21" s="1"/>
  <c r="C33" i="21"/>
  <c r="D32" i="21" s="1"/>
  <c r="D41" i="21" s="1"/>
  <c r="B44" i="15"/>
  <c r="B20" i="15" s="1"/>
  <c r="B24" i="15" s="1"/>
  <c r="E17" i="15"/>
  <c r="F52" i="15"/>
  <c r="A53" i="15" s="1"/>
  <c r="C33" i="15"/>
  <c r="D32" i="15" s="1"/>
  <c r="D41" i="15" s="1"/>
  <c r="B36" i="27"/>
  <c r="C31" i="27" s="1"/>
  <c r="B44" i="27"/>
  <c r="B20" i="27" s="1"/>
  <c r="B24" i="27" s="1"/>
  <c r="E17" i="27"/>
  <c r="F52" i="27"/>
  <c r="B48" i="14"/>
  <c r="B44" i="14"/>
  <c r="B20" i="14" s="1"/>
  <c r="B24" i="14" s="1"/>
  <c r="E17" i="14"/>
  <c r="F52" i="14"/>
  <c r="A53" i="14"/>
  <c r="C46" i="14"/>
  <c r="C47" i="14" s="1"/>
  <c r="C33" i="14"/>
  <c r="D32" i="14" s="1"/>
  <c r="D41" i="14" s="1"/>
  <c r="B36" i="24"/>
  <c r="C31" i="24" s="1"/>
  <c r="B44" i="24"/>
  <c r="B20" i="24" s="1"/>
  <c r="B24" i="24" s="1"/>
  <c r="E17" i="24"/>
  <c r="F52" i="24"/>
  <c r="B44" i="22"/>
  <c r="B20" i="22" s="1"/>
  <c r="B24" i="22" s="1"/>
  <c r="E17" i="22"/>
  <c r="F52" i="22"/>
  <c r="A53" i="22" s="1"/>
  <c r="C46" i="22"/>
  <c r="C33" i="22"/>
  <c r="K17" i="21"/>
  <c r="Y32" i="21"/>
  <c r="Y41" i="21" s="1"/>
  <c r="Y44" i="21" s="1"/>
  <c r="Y20" i="21" s="1"/>
  <c r="Y24" i="21" s="1"/>
  <c r="J52" i="28"/>
  <c r="J48" i="27"/>
  <c r="R36" i="27"/>
  <c r="S31" i="27" s="1"/>
  <c r="R32" i="14"/>
  <c r="R41" i="14" s="1"/>
  <c r="K40" i="28"/>
  <c r="L35" i="28" s="1"/>
  <c r="K50" i="28"/>
  <c r="K51" i="28" s="1"/>
  <c r="K52" i="28" s="1"/>
  <c r="L36" i="28"/>
  <c r="L45" i="28" s="1"/>
  <c r="V56" i="28"/>
  <c r="Q57" i="28" s="1"/>
  <c r="U19" i="28"/>
  <c r="R22" i="28"/>
  <c r="R28" i="28" s="1"/>
  <c r="N56" i="28"/>
  <c r="M19" i="28"/>
  <c r="I57" i="28"/>
  <c r="S22" i="28"/>
  <c r="S28" i="28" s="1"/>
  <c r="R40" i="28"/>
  <c r="S35" i="28" s="1"/>
  <c r="K36" i="27"/>
  <c r="L31" i="27" s="1"/>
  <c r="K46" i="27"/>
  <c r="K47" i="27" s="1"/>
  <c r="K48" i="27" s="1"/>
  <c r="L32" i="27"/>
  <c r="L41" i="27" s="1"/>
  <c r="R44" i="27"/>
  <c r="R20" i="27" s="1"/>
  <c r="R24" i="27" s="1"/>
  <c r="N52" i="27"/>
  <c r="I53" i="27" s="1"/>
  <c r="M17" i="27"/>
  <c r="S44" i="27"/>
  <c r="S20" i="27" s="1"/>
  <c r="S24" i="27" s="1"/>
  <c r="S46" i="27"/>
  <c r="S47" i="27" s="1"/>
  <c r="S33" i="27"/>
  <c r="S42" i="27" s="1"/>
  <c r="V52" i="27"/>
  <c r="U17" i="27"/>
  <c r="J57" i="26"/>
  <c r="Z40" i="26"/>
  <c r="AA35" i="26" s="1"/>
  <c r="S40" i="26"/>
  <c r="T35" i="26" s="1"/>
  <c r="K40" i="26"/>
  <c r="L35" i="26" s="1"/>
  <c r="AC19" i="26"/>
  <c r="AD56" i="26"/>
  <c r="AA48" i="26"/>
  <c r="AA22" i="26" s="1"/>
  <c r="AA28" i="26" s="1"/>
  <c r="Z48" i="26"/>
  <c r="Z22" i="26" s="1"/>
  <c r="Z28" i="26" s="1"/>
  <c r="N19" i="26"/>
  <c r="K48" i="26"/>
  <c r="K22" i="26" s="1"/>
  <c r="K28" i="26" s="1"/>
  <c r="Y57" i="26"/>
  <c r="T36" i="26"/>
  <c r="T45" i="26" s="1"/>
  <c r="V19" i="26"/>
  <c r="W56" i="26"/>
  <c r="L48" i="26"/>
  <c r="L22" i="26" s="1"/>
  <c r="L28" i="26" s="1"/>
  <c r="U52" i="22"/>
  <c r="U17" i="22" s="1"/>
  <c r="T17" i="22"/>
  <c r="S17" i="22"/>
  <c r="E17" i="12"/>
  <c r="E24" i="12" s="1"/>
  <c r="S46" i="17"/>
  <c r="S41" i="17"/>
  <c r="T36" i="17" s="1"/>
  <c r="U20" i="17"/>
  <c r="S51" i="17"/>
  <c r="S52" i="17" s="1"/>
  <c r="T45" i="17"/>
  <c r="U45" i="17" s="1"/>
  <c r="V45" i="17" s="1"/>
  <c r="W45" i="17" s="1"/>
  <c r="K20" i="19"/>
  <c r="J46" i="19"/>
  <c r="L20" i="19"/>
  <c r="M57" i="19"/>
  <c r="J51" i="19"/>
  <c r="J52" i="19" s="1"/>
  <c r="K45" i="19"/>
  <c r="L45" i="19" s="1"/>
  <c r="M45" i="19" s="1"/>
  <c r="N45" i="19" s="1"/>
  <c r="K46" i="17"/>
  <c r="S49" i="17" s="1"/>
  <c r="K41" i="17"/>
  <c r="L36" i="17" s="1"/>
  <c r="M20" i="17"/>
  <c r="K51" i="17"/>
  <c r="K52" i="17" s="1"/>
  <c r="L45" i="17"/>
  <c r="M45" i="17" s="1"/>
  <c r="N45" i="17" s="1"/>
  <c r="O45" i="17" s="1"/>
  <c r="J33" i="21"/>
  <c r="J42" i="21" s="1"/>
  <c r="J46" i="21"/>
  <c r="J47" i="21" s="1"/>
  <c r="AA40" i="21"/>
  <c r="AB40" i="21" s="1"/>
  <c r="AC40" i="21" s="1"/>
  <c r="J32" i="21"/>
  <c r="J41" i="21" s="1"/>
  <c r="Y33" i="21"/>
  <c r="Y42" i="21" s="1"/>
  <c r="T20" i="16"/>
  <c r="L46" i="16"/>
  <c r="S37" i="16"/>
  <c r="S46" i="16" s="1"/>
  <c r="K51" i="16"/>
  <c r="K52" i="16" s="1"/>
  <c r="T46" i="16"/>
  <c r="L49" i="16" s="1"/>
  <c r="L52" i="15"/>
  <c r="M52" i="15" s="1"/>
  <c r="N52" i="15" s="1"/>
  <c r="S17" i="15"/>
  <c r="T40" i="15"/>
  <c r="U40" i="15" s="1"/>
  <c r="V40" i="15" s="1"/>
  <c r="R41" i="15"/>
  <c r="J32" i="15"/>
  <c r="J41" i="15" s="1"/>
  <c r="R44" i="15" s="1"/>
  <c r="I53" i="15"/>
  <c r="S41" i="15"/>
  <c r="J33" i="15"/>
  <c r="U52" i="15"/>
  <c r="R33" i="15"/>
  <c r="R42" i="15" s="1"/>
  <c r="J37" i="18"/>
  <c r="J41" i="18" s="1"/>
  <c r="K36" i="18" s="1"/>
  <c r="L37" i="18" s="1"/>
  <c r="T20" i="18"/>
  <c r="R51" i="18"/>
  <c r="R52" i="18" s="1"/>
  <c r="R37" i="18"/>
  <c r="R46" i="18" s="1"/>
  <c r="S45" i="18"/>
  <c r="T45" i="18" s="1"/>
  <c r="U45" i="18" s="1"/>
  <c r="V45" i="18" s="1"/>
  <c r="S37" i="18"/>
  <c r="S46" i="18" s="1"/>
  <c r="R44" i="14"/>
  <c r="R20" i="14" s="1"/>
  <c r="R24" i="14" s="1"/>
  <c r="T17" i="14"/>
  <c r="J32" i="14"/>
  <c r="J41" i="14" s="1"/>
  <c r="L52" i="14"/>
  <c r="R33" i="14"/>
  <c r="R42" i="14" s="1"/>
  <c r="R48" i="14" s="1"/>
  <c r="J42" i="14"/>
  <c r="AA19" i="25"/>
  <c r="K17" i="24"/>
  <c r="S37" i="25"/>
  <c r="S46" i="25" s="1"/>
  <c r="S40" i="25"/>
  <c r="T35" i="25" s="1"/>
  <c r="S50" i="25"/>
  <c r="S51" i="25" s="1"/>
  <c r="S36" i="25"/>
  <c r="S45" i="25" s="1"/>
  <c r="K36" i="25"/>
  <c r="K45" i="25" s="1"/>
  <c r="K37" i="25"/>
  <c r="K46" i="25" s="1"/>
  <c r="T36" i="25"/>
  <c r="T45" i="25" s="1"/>
  <c r="K40" i="25"/>
  <c r="L35" i="25" s="1"/>
  <c r="L44" i="25"/>
  <c r="M44" i="25" s="1"/>
  <c r="N44" i="25" s="1"/>
  <c r="O44" i="25" s="1"/>
  <c r="W44" i="25"/>
  <c r="K50" i="25"/>
  <c r="K51" i="25" s="1"/>
  <c r="AB19" i="25"/>
  <c r="AC56" i="25"/>
  <c r="M19" i="25"/>
  <c r="L36" i="25"/>
  <c r="L45" i="25" s="1"/>
  <c r="Z40" i="25"/>
  <c r="AA35" i="25" s="1"/>
  <c r="Z48" i="25"/>
  <c r="Z22" i="25" s="1"/>
  <c r="Z28" i="25" s="1"/>
  <c r="AB44" i="25"/>
  <c r="AC44" i="25" s="1"/>
  <c r="AD44" i="25" s="1"/>
  <c r="V56" i="25"/>
  <c r="U19" i="25"/>
  <c r="AA36" i="25"/>
  <c r="AA45" i="25" s="1"/>
  <c r="Z50" i="25"/>
  <c r="Z51" i="25" s="1"/>
  <c r="U52" i="24"/>
  <c r="T17" i="24"/>
  <c r="M52" i="24"/>
  <c r="L17" i="24"/>
  <c r="R32" i="24"/>
  <c r="R41" i="24" s="1"/>
  <c r="K40" i="24"/>
  <c r="L40" i="24" s="1"/>
  <c r="M40" i="24" s="1"/>
  <c r="N40" i="24" s="1"/>
  <c r="J32" i="24"/>
  <c r="J41" i="24" s="1"/>
  <c r="K32" i="24"/>
  <c r="K41" i="24" s="1"/>
  <c r="R33" i="24"/>
  <c r="R42" i="24" s="1"/>
  <c r="J33" i="24"/>
  <c r="J42" i="24" s="1"/>
  <c r="M56" i="23"/>
  <c r="F52" i="12"/>
  <c r="AC19" i="23"/>
  <c r="X52" i="23"/>
  <c r="Y44" i="23"/>
  <c r="Z44" i="23" s="1"/>
  <c r="AA44" i="23" s="1"/>
  <c r="AB44" i="23" s="1"/>
  <c r="AC44" i="23" s="1"/>
  <c r="Y35" i="23"/>
  <c r="Z34" i="23"/>
  <c r="AA34" i="23" s="1"/>
  <c r="AB34" i="23" s="1"/>
  <c r="AC34" i="23" s="1"/>
  <c r="Y34" i="23"/>
  <c r="AC23" i="23"/>
  <c r="AB23" i="23"/>
  <c r="AA23" i="23"/>
  <c r="Z23" i="23"/>
  <c r="Y23" i="23"/>
  <c r="AB19" i="23"/>
  <c r="AA19" i="23"/>
  <c r="Z19" i="23"/>
  <c r="Y19" i="23"/>
  <c r="X16" i="23"/>
  <c r="X18" i="23" s="1"/>
  <c r="X28" i="23" s="1"/>
  <c r="Y15" i="23"/>
  <c r="Z15" i="23" s="1"/>
  <c r="AA15" i="23" s="1"/>
  <c r="AB15" i="23" s="1"/>
  <c r="AC15" i="23" s="1"/>
  <c r="C38" i="19" l="1"/>
  <c r="K47" i="17"/>
  <c r="L37" i="17"/>
  <c r="L46" i="17" s="1"/>
  <c r="K49" i="16"/>
  <c r="S49" i="16"/>
  <c r="S23" i="16" s="1"/>
  <c r="S29" i="16" s="1"/>
  <c r="R36" i="15"/>
  <c r="S31" i="15" s="1"/>
  <c r="J36" i="15"/>
  <c r="K31" i="15" s="1"/>
  <c r="K46" i="15" s="1"/>
  <c r="K47" i="15" s="1"/>
  <c r="M17" i="15"/>
  <c r="B48" i="15"/>
  <c r="C38" i="18"/>
  <c r="D37" i="18" s="1"/>
  <c r="D46" i="18" s="1"/>
  <c r="D49" i="18" s="1"/>
  <c r="D23" i="18" s="1"/>
  <c r="D29" i="18" s="1"/>
  <c r="S48" i="27"/>
  <c r="Z36" i="23"/>
  <c r="X57" i="23"/>
  <c r="J47" i="19"/>
  <c r="K37" i="19"/>
  <c r="K46" i="19" s="1"/>
  <c r="K49" i="19" s="1"/>
  <c r="K23" i="19" s="1"/>
  <c r="K29" i="19" s="1"/>
  <c r="D49" i="17"/>
  <c r="D23" i="17" s="1"/>
  <c r="D29" i="17" s="1"/>
  <c r="C47" i="17"/>
  <c r="C37" i="17"/>
  <c r="B53" i="17"/>
  <c r="F20" i="17"/>
  <c r="C47" i="19"/>
  <c r="C37" i="19"/>
  <c r="D37" i="19"/>
  <c r="D46" i="19" s="1"/>
  <c r="F20" i="19"/>
  <c r="B53" i="19"/>
  <c r="D49" i="16"/>
  <c r="D23" i="16" s="1"/>
  <c r="D29" i="16" s="1"/>
  <c r="C47" i="16"/>
  <c r="C37" i="16"/>
  <c r="F20" i="16"/>
  <c r="B53" i="16"/>
  <c r="D48" i="28"/>
  <c r="D22" i="28" s="1"/>
  <c r="D28" i="28" s="1"/>
  <c r="C46" i="28"/>
  <c r="C36" i="28"/>
  <c r="B52" i="28"/>
  <c r="F19" i="28"/>
  <c r="B53" i="18"/>
  <c r="F20" i="18"/>
  <c r="F19" i="25"/>
  <c r="A57" i="25"/>
  <c r="B52" i="25"/>
  <c r="C50" i="25"/>
  <c r="C51" i="25" s="1"/>
  <c r="C37" i="25"/>
  <c r="D36" i="25"/>
  <c r="D45" i="25" s="1"/>
  <c r="C36" i="26"/>
  <c r="C46" i="26"/>
  <c r="F19" i="26"/>
  <c r="D36" i="26"/>
  <c r="D45" i="26" s="1"/>
  <c r="C50" i="23"/>
  <c r="C51" i="23" s="1"/>
  <c r="C37" i="23"/>
  <c r="D36" i="23" s="1"/>
  <c r="D45" i="23" s="1"/>
  <c r="F19" i="23"/>
  <c r="B52" i="23"/>
  <c r="D44" i="21"/>
  <c r="D20" i="21" s="1"/>
  <c r="D24" i="21" s="1"/>
  <c r="F17" i="21"/>
  <c r="A53" i="21"/>
  <c r="C42" i="21"/>
  <c r="C32" i="21"/>
  <c r="D44" i="15"/>
  <c r="D20" i="15" s="1"/>
  <c r="D24" i="15" s="1"/>
  <c r="C42" i="15"/>
  <c r="C32" i="15"/>
  <c r="F17" i="15"/>
  <c r="F17" i="27"/>
  <c r="A53" i="27"/>
  <c r="B48" i="27"/>
  <c r="C46" i="27"/>
  <c r="C47" i="27" s="1"/>
  <c r="C33" i="27"/>
  <c r="D44" i="14"/>
  <c r="D20" i="14" s="1"/>
  <c r="D24" i="14" s="1"/>
  <c r="C42" i="14"/>
  <c r="C32" i="14"/>
  <c r="F17" i="14"/>
  <c r="F17" i="24"/>
  <c r="B48" i="24"/>
  <c r="A53" i="24"/>
  <c r="C46" i="24"/>
  <c r="C47" i="24" s="1"/>
  <c r="C33" i="24"/>
  <c r="D32" i="24"/>
  <c r="D41" i="24" s="1"/>
  <c r="C42" i="22"/>
  <c r="C32" i="22"/>
  <c r="B48" i="22"/>
  <c r="D32" i="22"/>
  <c r="D41" i="22" s="1"/>
  <c r="F17" i="22"/>
  <c r="K32" i="21"/>
  <c r="K41" i="21" s="1"/>
  <c r="K44" i="21" s="1"/>
  <c r="K20" i="21" s="1"/>
  <c r="K24" i="21" s="1"/>
  <c r="Y36" i="21"/>
  <c r="Z31" i="21" s="1"/>
  <c r="Z33" i="21" s="1"/>
  <c r="Z42" i="21" s="1"/>
  <c r="J36" i="21"/>
  <c r="K31" i="21" s="1"/>
  <c r="K33" i="21" s="1"/>
  <c r="R52" i="28"/>
  <c r="R48" i="27"/>
  <c r="J36" i="24"/>
  <c r="K31" i="24" s="1"/>
  <c r="R36" i="24"/>
  <c r="S31" i="24" s="1"/>
  <c r="S50" i="28"/>
  <c r="S51" i="28" s="1"/>
  <c r="S37" i="28"/>
  <c r="N19" i="28"/>
  <c r="V19" i="28"/>
  <c r="L40" i="28"/>
  <c r="M35" i="28" s="1"/>
  <c r="L50" i="28"/>
  <c r="L51" i="28" s="1"/>
  <c r="M36" i="28"/>
  <c r="M45" i="28" s="1"/>
  <c r="L48" i="28"/>
  <c r="L22" i="28" s="1"/>
  <c r="L28" i="28" s="1"/>
  <c r="S36" i="27"/>
  <c r="T31" i="27" s="1"/>
  <c r="N17" i="27"/>
  <c r="L36" i="27"/>
  <c r="M31" i="27" s="1"/>
  <c r="L46" i="27"/>
  <c r="L47" i="27" s="1"/>
  <c r="M32" i="27"/>
  <c r="M41" i="27" s="1"/>
  <c r="V17" i="27"/>
  <c r="T32" i="27"/>
  <c r="T41" i="27" s="1"/>
  <c r="L44" i="27"/>
  <c r="L20" i="27" s="1"/>
  <c r="L24" i="27" s="1"/>
  <c r="Q53" i="27"/>
  <c r="Z52" i="26"/>
  <c r="K52" i="26"/>
  <c r="O19" i="26"/>
  <c r="T37" i="26"/>
  <c r="T46" i="26" s="1"/>
  <c r="T50" i="26"/>
  <c r="T51" i="26" s="1"/>
  <c r="W19" i="26"/>
  <c r="R57" i="26"/>
  <c r="AD19" i="26"/>
  <c r="AA50" i="26"/>
  <c r="AA51" i="26" s="1"/>
  <c r="AB36" i="26"/>
  <c r="AB45" i="26" s="1"/>
  <c r="AA37" i="26"/>
  <c r="AA46" i="26" s="1"/>
  <c r="T48" i="26"/>
  <c r="T22" i="26" s="1"/>
  <c r="T28" i="26" s="1"/>
  <c r="L37" i="26"/>
  <c r="L46" i="26" s="1"/>
  <c r="L50" i="26"/>
  <c r="L51" i="26" s="1"/>
  <c r="V52" i="22"/>
  <c r="V17" i="22" s="1"/>
  <c r="G52" i="12"/>
  <c r="F17" i="12"/>
  <c r="V20" i="17"/>
  <c r="R58" i="17"/>
  <c r="S23" i="17"/>
  <c r="S29" i="17" s="1"/>
  <c r="T51" i="17"/>
  <c r="T52" i="17" s="1"/>
  <c r="T38" i="17"/>
  <c r="T47" i="17" s="1"/>
  <c r="U46" i="17"/>
  <c r="K51" i="19"/>
  <c r="K52" i="19" s="1"/>
  <c r="K38" i="19"/>
  <c r="K47" i="19" s="1"/>
  <c r="N57" i="19"/>
  <c r="I58" i="19" s="1"/>
  <c r="M20" i="19"/>
  <c r="J49" i="19"/>
  <c r="J23" i="19" s="1"/>
  <c r="J29" i="19" s="1"/>
  <c r="L51" i="17"/>
  <c r="L52" i="17" s="1"/>
  <c r="M37" i="17"/>
  <c r="M46" i="17" s="1"/>
  <c r="U49" i="17" s="1"/>
  <c r="L38" i="17"/>
  <c r="L47" i="17" s="1"/>
  <c r="K49" i="17"/>
  <c r="K23" i="17" s="1"/>
  <c r="K29" i="17" s="1"/>
  <c r="N20" i="17"/>
  <c r="J58" i="17"/>
  <c r="Y48" i="21"/>
  <c r="J44" i="21"/>
  <c r="J20" i="21" s="1"/>
  <c r="J24" i="21" s="1"/>
  <c r="K46" i="21"/>
  <c r="K47" i="21" s="1"/>
  <c r="L17" i="21"/>
  <c r="Z32" i="21"/>
  <c r="Z41" i="21" s="1"/>
  <c r="T49" i="16"/>
  <c r="T23" i="16" s="1"/>
  <c r="T29" i="16" s="1"/>
  <c r="M20" i="16"/>
  <c r="L23" i="16"/>
  <c r="L29" i="16" s="1"/>
  <c r="S41" i="16"/>
  <c r="T36" i="16" s="1"/>
  <c r="U20" i="16"/>
  <c r="K46" i="16"/>
  <c r="K41" i="16"/>
  <c r="L36" i="16" s="1"/>
  <c r="L17" i="15"/>
  <c r="T41" i="15"/>
  <c r="S46" i="15"/>
  <c r="S47" i="15" s="1"/>
  <c r="S33" i="15"/>
  <c r="S42" i="15" s="1"/>
  <c r="J42" i="15"/>
  <c r="K32" i="15"/>
  <c r="K41" i="15" s="1"/>
  <c r="S44" i="15" s="1"/>
  <c r="S20" i="15" s="1"/>
  <c r="S24" i="15" s="1"/>
  <c r="J44" i="15"/>
  <c r="J20" i="15" s="1"/>
  <c r="J24" i="15" s="1"/>
  <c r="V52" i="15"/>
  <c r="U17" i="15"/>
  <c r="R20" i="15"/>
  <c r="R24" i="15" s="1"/>
  <c r="N17" i="15"/>
  <c r="K41" i="18"/>
  <c r="L36" i="18" s="1"/>
  <c r="M37" i="18" s="1"/>
  <c r="R41" i="18"/>
  <c r="S36" i="18" s="1"/>
  <c r="R49" i="18"/>
  <c r="R23" i="18" s="1"/>
  <c r="R29" i="18" s="1"/>
  <c r="U20" i="18"/>
  <c r="S49" i="18"/>
  <c r="S23" i="18" s="1"/>
  <c r="S29" i="18" s="1"/>
  <c r="M52" i="14"/>
  <c r="L17" i="14"/>
  <c r="S32" i="14"/>
  <c r="S41" i="14" s="1"/>
  <c r="K32" i="14"/>
  <c r="K41" i="14" s="1"/>
  <c r="J36" i="14"/>
  <c r="K31" i="14" s="1"/>
  <c r="U17" i="14"/>
  <c r="R36" i="14"/>
  <c r="S31" i="14" s="1"/>
  <c r="J44" i="14"/>
  <c r="J20" i="14" s="1"/>
  <c r="J24" i="14" s="1"/>
  <c r="Z52" i="25"/>
  <c r="AA48" i="25"/>
  <c r="AA22" i="25" s="1"/>
  <c r="AA28" i="25" s="1"/>
  <c r="AA50" i="25"/>
  <c r="AA51" i="25" s="1"/>
  <c r="AB36" i="25"/>
  <c r="AB45" i="25" s="1"/>
  <c r="AA37" i="25"/>
  <c r="AA46" i="25" s="1"/>
  <c r="AA52" i="25" s="1"/>
  <c r="AA40" i="25"/>
  <c r="AB35" i="25" s="1"/>
  <c r="L48" i="25"/>
  <c r="L22" i="25" s="1"/>
  <c r="L28" i="25" s="1"/>
  <c r="AD56" i="25"/>
  <c r="AC19" i="25"/>
  <c r="L37" i="25"/>
  <c r="L46" i="25" s="1"/>
  <c r="L50" i="25"/>
  <c r="L51" i="25" s="1"/>
  <c r="M36" i="25"/>
  <c r="M45" i="25" s="1"/>
  <c r="T50" i="25"/>
  <c r="T51" i="25" s="1"/>
  <c r="U36" i="25"/>
  <c r="U45" i="25" s="1"/>
  <c r="T37" i="25"/>
  <c r="T46" i="25" s="1"/>
  <c r="T48" i="25"/>
  <c r="T22" i="25" s="1"/>
  <c r="T28" i="25" s="1"/>
  <c r="V19" i="25"/>
  <c r="W56" i="25"/>
  <c r="N19" i="25"/>
  <c r="S48" i="25"/>
  <c r="S22" i="25" s="1"/>
  <c r="S28" i="25" s="1"/>
  <c r="K48" i="25"/>
  <c r="K22" i="25" s="1"/>
  <c r="K28" i="25" s="1"/>
  <c r="S46" i="24"/>
  <c r="S47" i="24" s="1"/>
  <c r="S33" i="24"/>
  <c r="S42" i="24" s="1"/>
  <c r="S32" i="24"/>
  <c r="S41" i="24" s="1"/>
  <c r="K44" i="24"/>
  <c r="K20" i="24" s="1"/>
  <c r="K24" i="24" s="1"/>
  <c r="N52" i="24"/>
  <c r="I53" i="24" s="1"/>
  <c r="M17" i="24"/>
  <c r="K46" i="24"/>
  <c r="K47" i="24" s="1"/>
  <c r="K33" i="24"/>
  <c r="K42" i="24" s="1"/>
  <c r="V52" i="24"/>
  <c r="V17" i="24" s="1"/>
  <c r="U17" i="24"/>
  <c r="J44" i="24"/>
  <c r="J20" i="24" s="1"/>
  <c r="J24" i="24" s="1"/>
  <c r="R44" i="24"/>
  <c r="R20" i="24" s="1"/>
  <c r="R24" i="24" s="1"/>
  <c r="Y50" i="23"/>
  <c r="Y51" i="23" s="1"/>
  <c r="Y37" i="23"/>
  <c r="Y46" i="23" s="1"/>
  <c r="Z45" i="23"/>
  <c r="Z48" i="23" s="1"/>
  <c r="Z22" i="23" s="1"/>
  <c r="Z28" i="23" s="1"/>
  <c r="Y36" i="23"/>
  <c r="Y45" i="23" s="1"/>
  <c r="Y48" i="23" s="1"/>
  <c r="Y22" i="23" s="1"/>
  <c r="Y28" i="23" s="1"/>
  <c r="N56" i="23"/>
  <c r="G44" i="12"/>
  <c r="G20" i="12" s="1"/>
  <c r="F44" i="12"/>
  <c r="F20" i="12" s="1"/>
  <c r="Y40" i="23"/>
  <c r="Z35" i="23" s="1"/>
  <c r="Q16" i="23"/>
  <c r="Q18" i="23" s="1"/>
  <c r="Q28" i="23" s="1"/>
  <c r="I16" i="23"/>
  <c r="R15" i="23"/>
  <c r="S15" i="23" s="1"/>
  <c r="T15" i="23" s="1"/>
  <c r="U15" i="23" s="1"/>
  <c r="V15" i="23" s="1"/>
  <c r="J15" i="23"/>
  <c r="K15" i="23" s="1"/>
  <c r="L15" i="23" s="1"/>
  <c r="M15" i="23" s="1"/>
  <c r="N15" i="23" s="1"/>
  <c r="Q52" i="23"/>
  <c r="I52" i="23"/>
  <c r="R46" i="23"/>
  <c r="R44" i="23"/>
  <c r="J44" i="23"/>
  <c r="K44" i="23" s="1"/>
  <c r="L44" i="23" s="1"/>
  <c r="M44" i="23" s="1"/>
  <c r="N44" i="23" s="1"/>
  <c r="R35" i="23"/>
  <c r="R37" i="23" s="1"/>
  <c r="J35" i="23"/>
  <c r="R34" i="23"/>
  <c r="S34" i="23" s="1"/>
  <c r="T34" i="23" s="1"/>
  <c r="U34" i="23" s="1"/>
  <c r="V34" i="23" s="1"/>
  <c r="J34" i="23"/>
  <c r="K34" i="23" s="1"/>
  <c r="L34" i="23" s="1"/>
  <c r="M34" i="23" s="1"/>
  <c r="N34" i="23" s="1"/>
  <c r="V23" i="23"/>
  <c r="U23" i="23"/>
  <c r="T23" i="23"/>
  <c r="S23" i="23"/>
  <c r="R23" i="23"/>
  <c r="N23" i="23"/>
  <c r="M23" i="23"/>
  <c r="L23" i="23"/>
  <c r="K23" i="23"/>
  <c r="J23" i="23"/>
  <c r="R19" i="23"/>
  <c r="K19" i="23"/>
  <c r="J19" i="23"/>
  <c r="K52" i="22"/>
  <c r="K17" i="22" s="1"/>
  <c r="I48" i="22"/>
  <c r="Q48" i="22"/>
  <c r="J40" i="22"/>
  <c r="K40" i="22" s="1"/>
  <c r="L40" i="22" s="1"/>
  <c r="M40" i="22" s="1"/>
  <c r="N40" i="22" s="1"/>
  <c r="R40" i="22"/>
  <c r="S40" i="22" s="1"/>
  <c r="J31" i="22"/>
  <c r="R31" i="22"/>
  <c r="J30" i="22"/>
  <c r="K30" i="22" s="1"/>
  <c r="L30" i="22" s="1"/>
  <c r="M30" i="22" s="1"/>
  <c r="N30" i="22" s="1"/>
  <c r="S30" i="22"/>
  <c r="T30" i="22" s="1"/>
  <c r="U30" i="22" s="1"/>
  <c r="V30" i="22" s="1"/>
  <c r="R30" i="22"/>
  <c r="J15" i="22"/>
  <c r="K15" i="22" s="1"/>
  <c r="L15" i="22" s="1"/>
  <c r="M15" i="22" s="1"/>
  <c r="N15" i="22" s="1"/>
  <c r="R15" i="22"/>
  <c r="S15" i="22" s="1"/>
  <c r="T15" i="22" s="1"/>
  <c r="U15" i="22" s="1"/>
  <c r="V15" i="22" s="1"/>
  <c r="V40" i="19"/>
  <c r="U40" i="19"/>
  <c r="T40" i="19"/>
  <c r="S40" i="19"/>
  <c r="R40" i="19"/>
  <c r="R39" i="19"/>
  <c r="Q41" i="19"/>
  <c r="R36" i="19" s="1"/>
  <c r="R37" i="19" s="1"/>
  <c r="R35" i="19"/>
  <c r="S35" i="19" s="1"/>
  <c r="T35" i="19" s="1"/>
  <c r="U35" i="19" s="1"/>
  <c r="V35" i="19" s="1"/>
  <c r="R52" i="21"/>
  <c r="P48" i="21"/>
  <c r="U41" i="21"/>
  <c r="T41" i="21"/>
  <c r="S41" i="21"/>
  <c r="R41" i="21"/>
  <c r="Q41" i="21"/>
  <c r="Q40" i="21"/>
  <c r="Q31" i="21"/>
  <c r="Q30" i="21"/>
  <c r="R30" i="21" s="1"/>
  <c r="S30" i="21" s="1"/>
  <c r="T30" i="21" s="1"/>
  <c r="U30" i="21" s="1"/>
  <c r="T49" i="17" l="1"/>
  <c r="T23" i="17" s="1"/>
  <c r="T29" i="17" s="1"/>
  <c r="L49" i="17"/>
  <c r="L23" i="17" s="1"/>
  <c r="L29" i="17" s="1"/>
  <c r="L37" i="19"/>
  <c r="L46" i="19" s="1"/>
  <c r="J48" i="15"/>
  <c r="K33" i="15"/>
  <c r="L32" i="15" s="1"/>
  <c r="L41" i="15" s="1"/>
  <c r="T44" i="15" s="1"/>
  <c r="T20" i="15" s="1"/>
  <c r="T24" i="15" s="1"/>
  <c r="S46" i="28"/>
  <c r="S52" i="28" s="1"/>
  <c r="C37" i="18"/>
  <c r="C46" i="18" s="1"/>
  <c r="C47" i="18"/>
  <c r="AA36" i="23"/>
  <c r="J50" i="23"/>
  <c r="J51" i="23" s="1"/>
  <c r="J36" i="23"/>
  <c r="J45" i="23" s="1"/>
  <c r="J48" i="23" s="1"/>
  <c r="J22" i="23" s="1"/>
  <c r="J28" i="23" s="1"/>
  <c r="J37" i="23"/>
  <c r="K53" i="19"/>
  <c r="C46" i="17"/>
  <c r="C41" i="17"/>
  <c r="D36" i="17" s="1"/>
  <c r="D49" i="19"/>
  <c r="D23" i="19" s="1"/>
  <c r="D29" i="19" s="1"/>
  <c r="C46" i="19"/>
  <c r="C41" i="19"/>
  <c r="D36" i="19" s="1"/>
  <c r="C46" i="16"/>
  <c r="C41" i="16"/>
  <c r="D36" i="16" s="1"/>
  <c r="C45" i="28"/>
  <c r="C40" i="28"/>
  <c r="D35" i="28" s="1"/>
  <c r="C41" i="18"/>
  <c r="D36" i="18" s="1"/>
  <c r="D48" i="25"/>
  <c r="D22" i="25" s="1"/>
  <c r="D28" i="25" s="1"/>
  <c r="C46" i="25"/>
  <c r="C36" i="25"/>
  <c r="D48" i="26"/>
  <c r="D22" i="26" s="1"/>
  <c r="D28" i="26" s="1"/>
  <c r="C45" i="26"/>
  <c r="C40" i="26"/>
  <c r="D35" i="26" s="1"/>
  <c r="D48" i="23"/>
  <c r="D22" i="23" s="1"/>
  <c r="D28" i="23" s="1"/>
  <c r="C46" i="23"/>
  <c r="C36" i="23"/>
  <c r="C41" i="21"/>
  <c r="C36" i="21"/>
  <c r="D31" i="21" s="1"/>
  <c r="C41" i="15"/>
  <c r="C36" i="15"/>
  <c r="D31" i="15" s="1"/>
  <c r="C42" i="27"/>
  <c r="C32" i="27"/>
  <c r="D32" i="27"/>
  <c r="D41" i="27" s="1"/>
  <c r="C41" i="14"/>
  <c r="C36" i="14"/>
  <c r="D31" i="14" s="1"/>
  <c r="D44" i="24"/>
  <c r="D20" i="24" s="1"/>
  <c r="D24" i="24" s="1"/>
  <c r="C42" i="24"/>
  <c r="C32" i="24"/>
  <c r="C41" i="22"/>
  <c r="C36" i="22"/>
  <c r="D31" i="22" s="1"/>
  <c r="D44" i="22"/>
  <c r="D20" i="22" s="1"/>
  <c r="D24" i="22" s="1"/>
  <c r="K42" i="21"/>
  <c r="K36" i="21"/>
  <c r="L31" i="21" s="1"/>
  <c r="Z46" i="21"/>
  <c r="Z47" i="21" s="1"/>
  <c r="L32" i="21"/>
  <c r="L41" i="21" s="1"/>
  <c r="Q46" i="21"/>
  <c r="Q47" i="21" s="1"/>
  <c r="Q33" i="21"/>
  <c r="K48" i="21"/>
  <c r="T36" i="28"/>
  <c r="T45" i="28" s="1"/>
  <c r="T22" i="28" s="1"/>
  <c r="T28" i="28" s="1"/>
  <c r="L48" i="27"/>
  <c r="R48" i="24"/>
  <c r="S36" i="24"/>
  <c r="T31" i="24" s="1"/>
  <c r="T46" i="24" s="1"/>
  <c r="T47" i="24" s="1"/>
  <c r="L52" i="28"/>
  <c r="M48" i="28"/>
  <c r="M22" i="28" s="1"/>
  <c r="M28" i="28" s="1"/>
  <c r="S40" i="28"/>
  <c r="T35" i="28" s="1"/>
  <c r="M50" i="28"/>
  <c r="M51" i="28" s="1"/>
  <c r="N36" i="28"/>
  <c r="N45" i="28" s="1"/>
  <c r="M40" i="28"/>
  <c r="N35" i="28" s="1"/>
  <c r="M44" i="27"/>
  <c r="M20" i="27" s="1"/>
  <c r="M24" i="27" s="1"/>
  <c r="T44" i="27"/>
  <c r="T20" i="27" s="1"/>
  <c r="T24" i="27" s="1"/>
  <c r="T33" i="27"/>
  <c r="T42" i="27" s="1"/>
  <c r="T46" i="27"/>
  <c r="T47" i="27" s="1"/>
  <c r="M46" i="27"/>
  <c r="M47" i="27" s="1"/>
  <c r="N32" i="27"/>
  <c r="N41" i="27" s="1"/>
  <c r="M36" i="27"/>
  <c r="N31" i="27" s="1"/>
  <c r="L53" i="17"/>
  <c r="M36" i="26"/>
  <c r="M45" i="26" s="1"/>
  <c r="AB48" i="26"/>
  <c r="AB22" i="26" s="1"/>
  <c r="AB28" i="26" s="1"/>
  <c r="U36" i="26"/>
  <c r="U45" i="26" s="1"/>
  <c r="L40" i="26"/>
  <c r="M35" i="26" s="1"/>
  <c r="T52" i="26"/>
  <c r="AA40" i="26"/>
  <c r="AB35" i="26" s="1"/>
  <c r="L52" i="26"/>
  <c r="AA52" i="26"/>
  <c r="T40" i="26"/>
  <c r="U35" i="26" s="1"/>
  <c r="S32" i="22"/>
  <c r="S41" i="22" s="1"/>
  <c r="S44" i="22" s="1"/>
  <c r="S20" i="22" s="1"/>
  <c r="S24" i="22" s="1"/>
  <c r="R32" i="22"/>
  <c r="R41" i="22" s="1"/>
  <c r="R44" i="22" s="1"/>
  <c r="R20" i="22" s="1"/>
  <c r="R24" i="22" s="1"/>
  <c r="R33" i="22"/>
  <c r="R42" i="22" s="1"/>
  <c r="J32" i="22"/>
  <c r="J41" i="22" s="1"/>
  <c r="J44" i="22" s="1"/>
  <c r="J20" i="22" s="1"/>
  <c r="J24" i="22" s="1"/>
  <c r="H52" i="12"/>
  <c r="G17" i="12"/>
  <c r="G24" i="12" s="1"/>
  <c r="F24" i="12"/>
  <c r="U23" i="17"/>
  <c r="U29" i="17" s="1"/>
  <c r="T41" i="17"/>
  <c r="U36" i="17" s="1"/>
  <c r="S53" i="17"/>
  <c r="W20" i="17"/>
  <c r="J53" i="19"/>
  <c r="K41" i="19"/>
  <c r="L36" i="19" s="1"/>
  <c r="L49" i="19"/>
  <c r="L23" i="19" s="1"/>
  <c r="L29" i="19" s="1"/>
  <c r="N20" i="19"/>
  <c r="O20" i="17"/>
  <c r="L41" i="17"/>
  <c r="M36" i="17" s="1"/>
  <c r="M49" i="17"/>
  <c r="M23" i="17" s="1"/>
  <c r="M29" i="17" s="1"/>
  <c r="K53" i="17"/>
  <c r="S52" i="21"/>
  <c r="Z52" i="21"/>
  <c r="Z17" i="21" s="1"/>
  <c r="S39" i="19"/>
  <c r="J48" i="21"/>
  <c r="AA32" i="21"/>
  <c r="AA41" i="21" s="1"/>
  <c r="M17" i="21"/>
  <c r="L46" i="21"/>
  <c r="L47" i="21" s="1"/>
  <c r="L33" i="21"/>
  <c r="L42" i="21" s="1"/>
  <c r="Z36" i="21"/>
  <c r="AA31" i="21" s="1"/>
  <c r="L44" i="21"/>
  <c r="L20" i="21" s="1"/>
  <c r="L24" i="21" s="1"/>
  <c r="U37" i="16"/>
  <c r="U46" i="16" s="1"/>
  <c r="M49" i="16" s="1"/>
  <c r="T38" i="16"/>
  <c r="T47" i="16" s="1"/>
  <c r="S53" i="16"/>
  <c r="N20" i="16"/>
  <c r="L51" i="16"/>
  <c r="L52" i="16" s="1"/>
  <c r="L38" i="16"/>
  <c r="L47" i="16" s="1"/>
  <c r="V20" i="16"/>
  <c r="R58" i="16"/>
  <c r="K23" i="16"/>
  <c r="K29" i="16" s="1"/>
  <c r="T41" i="16"/>
  <c r="U36" i="16" s="1"/>
  <c r="T51" i="16"/>
  <c r="T52" i="16" s="1"/>
  <c r="R48" i="15"/>
  <c r="V17" i="15"/>
  <c r="Q53" i="15"/>
  <c r="S48" i="15"/>
  <c r="K44" i="15"/>
  <c r="K20" i="15" s="1"/>
  <c r="K24" i="15" s="1"/>
  <c r="S36" i="15"/>
  <c r="T31" i="15" s="1"/>
  <c r="R53" i="18"/>
  <c r="V20" i="18"/>
  <c r="S51" i="18"/>
  <c r="S52" i="18" s="1"/>
  <c r="S38" i="18"/>
  <c r="S47" i="18" s="1"/>
  <c r="Q58" i="18"/>
  <c r="J48" i="14"/>
  <c r="K44" i="14"/>
  <c r="K20" i="14" s="1"/>
  <c r="K24" i="14" s="1"/>
  <c r="N52" i="14"/>
  <c r="M17" i="14"/>
  <c r="V17" i="14"/>
  <c r="Q53" i="14"/>
  <c r="S44" i="14"/>
  <c r="S20" i="14" s="1"/>
  <c r="S24" i="14" s="1"/>
  <c r="S46" i="14"/>
  <c r="S47" i="14" s="1"/>
  <c r="S33" i="14"/>
  <c r="S42" i="14" s="1"/>
  <c r="S48" i="14" s="1"/>
  <c r="K36" i="14"/>
  <c r="L31" i="14" s="1"/>
  <c r="K42" i="14"/>
  <c r="K46" i="14"/>
  <c r="K47" i="14" s="1"/>
  <c r="T52" i="25"/>
  <c r="K52" i="25"/>
  <c r="L52" i="25"/>
  <c r="J48" i="24"/>
  <c r="U48" i="25"/>
  <c r="U22" i="25" s="1"/>
  <c r="U28" i="25" s="1"/>
  <c r="AB37" i="25"/>
  <c r="AB46" i="25" s="1"/>
  <c r="AB50" i="25"/>
  <c r="AB51" i="25" s="1"/>
  <c r="S52" i="25"/>
  <c r="O19" i="25"/>
  <c r="J57" i="25"/>
  <c r="L40" i="25"/>
  <c r="M35" i="25" s="1"/>
  <c r="AD19" i="25"/>
  <c r="Y57" i="25"/>
  <c r="T40" i="25"/>
  <c r="U35" i="25" s="1"/>
  <c r="AB48" i="25"/>
  <c r="AB22" i="25" s="1"/>
  <c r="AB28" i="25" s="1"/>
  <c r="W19" i="25"/>
  <c r="R57" i="25"/>
  <c r="M48" i="25"/>
  <c r="M22" i="25" s="1"/>
  <c r="M28" i="25" s="1"/>
  <c r="K48" i="24"/>
  <c r="T32" i="24"/>
  <c r="T41" i="24" s="1"/>
  <c r="K36" i="24"/>
  <c r="L31" i="24" s="1"/>
  <c r="N17" i="24"/>
  <c r="L32" i="24"/>
  <c r="L41" i="24" s="1"/>
  <c r="S44" i="24"/>
  <c r="S20" i="24" s="1"/>
  <c r="S24" i="24" s="1"/>
  <c r="Q53" i="24"/>
  <c r="Y52" i="23"/>
  <c r="Z37" i="23"/>
  <c r="Z46" i="23" s="1"/>
  <c r="R50" i="23"/>
  <c r="R51" i="23" s="1"/>
  <c r="S36" i="23"/>
  <c r="S45" i="23" s="1"/>
  <c r="S48" i="23" s="1"/>
  <c r="S22" i="23" s="1"/>
  <c r="R36" i="23"/>
  <c r="R45" i="23" s="1"/>
  <c r="R48" i="23" s="1"/>
  <c r="R22" i="23" s="1"/>
  <c r="R28" i="23" s="1"/>
  <c r="J46" i="22"/>
  <c r="J47" i="22" s="1"/>
  <c r="J33" i="22"/>
  <c r="J42" i="22" s="1"/>
  <c r="Z50" i="23"/>
  <c r="Z51" i="23" s="1"/>
  <c r="Z52" i="23" s="1"/>
  <c r="S44" i="23"/>
  <c r="T44" i="23" s="1"/>
  <c r="U44" i="23" s="1"/>
  <c r="V44" i="23" s="1"/>
  <c r="S19" i="23"/>
  <c r="L19" i="23"/>
  <c r="I18" i="23"/>
  <c r="I28" i="23" s="1"/>
  <c r="L52" i="22"/>
  <c r="T40" i="22"/>
  <c r="U40" i="22" s="1"/>
  <c r="V40" i="22" s="1"/>
  <c r="Q53" i="22" s="1"/>
  <c r="R46" i="22"/>
  <c r="R47" i="22" s="1"/>
  <c r="R48" i="22" s="1"/>
  <c r="R40" i="21"/>
  <c r="S40" i="21" s="1"/>
  <c r="T40" i="21" s="1"/>
  <c r="U40" i="21" s="1"/>
  <c r="Q36" i="21"/>
  <c r="R31" i="21" s="1"/>
  <c r="R33" i="21" s="1"/>
  <c r="J45" i="18"/>
  <c r="K45" i="18" s="1"/>
  <c r="L45" i="18" s="1"/>
  <c r="M45" i="18" s="1"/>
  <c r="N45" i="18" s="1"/>
  <c r="J35" i="18"/>
  <c r="K35" i="18" s="1"/>
  <c r="L35" i="18" s="1"/>
  <c r="M35" i="18" s="1"/>
  <c r="N35" i="18" s="1"/>
  <c r="J16" i="18"/>
  <c r="K16" i="18" s="1"/>
  <c r="L16" i="18" s="1"/>
  <c r="M16" i="18" s="1"/>
  <c r="N16" i="18" s="1"/>
  <c r="T53" i="17" l="1"/>
  <c r="T53" i="16"/>
  <c r="K42" i="15"/>
  <c r="K36" i="15"/>
  <c r="L31" i="15" s="1"/>
  <c r="R40" i="23"/>
  <c r="S35" i="23" s="1"/>
  <c r="S37" i="23" s="1"/>
  <c r="S46" i="23" s="1"/>
  <c r="K36" i="23"/>
  <c r="K45" i="23" s="1"/>
  <c r="K48" i="23" s="1"/>
  <c r="K22" i="23" s="1"/>
  <c r="K28" i="23" s="1"/>
  <c r="J46" i="23"/>
  <c r="J40" i="23"/>
  <c r="K35" i="23" s="1"/>
  <c r="J52" i="23"/>
  <c r="D51" i="17"/>
  <c r="D52" i="17" s="1"/>
  <c r="D38" i="17"/>
  <c r="D47" i="17" s="1"/>
  <c r="D53" i="17" s="1"/>
  <c r="C49" i="17"/>
  <c r="C23" i="17" s="1"/>
  <c r="C29" i="17" s="1"/>
  <c r="D51" i="19"/>
  <c r="D52" i="19" s="1"/>
  <c r="D38" i="19"/>
  <c r="D47" i="19" s="1"/>
  <c r="C49" i="19"/>
  <c r="C23" i="19" s="1"/>
  <c r="C29" i="19" s="1"/>
  <c r="C49" i="16"/>
  <c r="C23" i="16" s="1"/>
  <c r="C29" i="16" s="1"/>
  <c r="D51" i="16"/>
  <c r="D52" i="16" s="1"/>
  <c r="D38" i="16"/>
  <c r="D47" i="16" s="1"/>
  <c r="D53" i="16" s="1"/>
  <c r="D50" i="28"/>
  <c r="D51" i="28" s="1"/>
  <c r="D37" i="28"/>
  <c r="D46" i="28" s="1"/>
  <c r="D52" i="28" s="1"/>
  <c r="C48" i="28"/>
  <c r="C22" i="28" s="1"/>
  <c r="C28" i="28" s="1"/>
  <c r="C49" i="18"/>
  <c r="C23" i="18" s="1"/>
  <c r="C29" i="18" s="1"/>
  <c r="D51" i="18"/>
  <c r="D52" i="18" s="1"/>
  <c r="D38" i="18"/>
  <c r="D47" i="18" s="1"/>
  <c r="D53" i="18" s="1"/>
  <c r="C45" i="25"/>
  <c r="C40" i="25"/>
  <c r="D35" i="25" s="1"/>
  <c r="C48" i="26"/>
  <c r="C22" i="26" s="1"/>
  <c r="C28" i="26" s="1"/>
  <c r="D50" i="26"/>
  <c r="D51" i="26" s="1"/>
  <c r="D37" i="26"/>
  <c r="D46" i="26" s="1"/>
  <c r="D52" i="26" s="1"/>
  <c r="E36" i="26"/>
  <c r="E45" i="26" s="1"/>
  <c r="C45" i="23"/>
  <c r="C40" i="23"/>
  <c r="D35" i="23" s="1"/>
  <c r="D46" i="21"/>
  <c r="D47" i="21" s="1"/>
  <c r="D33" i="21"/>
  <c r="D42" i="21" s="1"/>
  <c r="E32" i="21"/>
  <c r="E41" i="21" s="1"/>
  <c r="C48" i="21"/>
  <c r="C44" i="21"/>
  <c r="C20" i="21" s="1"/>
  <c r="C24" i="21" s="1"/>
  <c r="D46" i="15"/>
  <c r="D47" i="15" s="1"/>
  <c r="D36" i="15"/>
  <c r="E31" i="15" s="1"/>
  <c r="D33" i="15"/>
  <c r="D42" i="15" s="1"/>
  <c r="E32" i="15"/>
  <c r="E41" i="15" s="1"/>
  <c r="C44" i="15"/>
  <c r="C20" i="15" s="1"/>
  <c r="C24" i="15" s="1"/>
  <c r="D44" i="27"/>
  <c r="D20" i="27" s="1"/>
  <c r="D24" i="27" s="1"/>
  <c r="C41" i="27"/>
  <c r="C36" i="27"/>
  <c r="D31" i="27" s="1"/>
  <c r="D46" i="14"/>
  <c r="D47" i="14" s="1"/>
  <c r="D33" i="14"/>
  <c r="D42" i="14" s="1"/>
  <c r="E32" i="14"/>
  <c r="E41" i="14" s="1"/>
  <c r="C48" i="14"/>
  <c r="C44" i="14"/>
  <c r="C20" i="14" s="1"/>
  <c r="C24" i="14" s="1"/>
  <c r="C41" i="24"/>
  <c r="C36" i="24"/>
  <c r="D31" i="24" s="1"/>
  <c r="D46" i="22"/>
  <c r="D33" i="22"/>
  <c r="D42" i="22" s="1"/>
  <c r="D48" i="22" s="1"/>
  <c r="C48" i="22"/>
  <c r="C44" i="22"/>
  <c r="C20" i="22" s="1"/>
  <c r="C24" i="22" s="1"/>
  <c r="L36" i="21"/>
  <c r="M31" i="21" s="1"/>
  <c r="R38" i="19"/>
  <c r="R41" i="19" s="1"/>
  <c r="S36" i="19" s="1"/>
  <c r="S37" i="19" s="1"/>
  <c r="Q42" i="21"/>
  <c r="Q48" i="21" s="1"/>
  <c r="S53" i="18"/>
  <c r="S41" i="18"/>
  <c r="T36" i="18" s="1"/>
  <c r="T48" i="27"/>
  <c r="T33" i="24"/>
  <c r="T42" i="24" s="1"/>
  <c r="T37" i="28"/>
  <c r="U36" i="28" s="1"/>
  <c r="U45" i="28" s="1"/>
  <c r="T50" i="28"/>
  <c r="T51" i="28" s="1"/>
  <c r="N50" i="28"/>
  <c r="N51" i="28" s="1"/>
  <c r="N40" i="28"/>
  <c r="N24" i="28" s="1"/>
  <c r="N26" i="28" s="1"/>
  <c r="M52" i="28"/>
  <c r="N48" i="28"/>
  <c r="N22" i="28" s="1"/>
  <c r="N46" i="27"/>
  <c r="N47" i="27" s="1"/>
  <c r="N36" i="27"/>
  <c r="N22" i="27" s="1"/>
  <c r="N44" i="27"/>
  <c r="N20" i="27" s="1"/>
  <c r="N24" i="27" s="1"/>
  <c r="I26" i="27" s="1"/>
  <c r="T36" i="27"/>
  <c r="U31" i="27" s="1"/>
  <c r="U32" i="27"/>
  <c r="U41" i="27" s="1"/>
  <c r="M48" i="27"/>
  <c r="AB50" i="26"/>
  <c r="AB51" i="26" s="1"/>
  <c r="AB37" i="26"/>
  <c r="AB46" i="26" s="1"/>
  <c r="AB52" i="26" s="1"/>
  <c r="AB40" i="26"/>
  <c r="AC35" i="26" s="1"/>
  <c r="M37" i="26"/>
  <c r="M46" i="26" s="1"/>
  <c r="M40" i="26"/>
  <c r="N35" i="26" s="1"/>
  <c r="M50" i="26"/>
  <c r="M51" i="26" s="1"/>
  <c r="N36" i="26"/>
  <c r="N45" i="26" s="1"/>
  <c r="U50" i="26"/>
  <c r="U51" i="26" s="1"/>
  <c r="U37" i="26"/>
  <c r="U46" i="26" s="1"/>
  <c r="U52" i="26" s="1"/>
  <c r="U48" i="26"/>
  <c r="U22" i="26" s="1"/>
  <c r="U28" i="26" s="1"/>
  <c r="M48" i="26"/>
  <c r="M22" i="26" s="1"/>
  <c r="M28" i="26" s="1"/>
  <c r="S28" i="23"/>
  <c r="K37" i="23"/>
  <c r="L36" i="23" s="1"/>
  <c r="L45" i="23" s="1"/>
  <c r="L48" i="23" s="1"/>
  <c r="L22" i="23" s="1"/>
  <c r="L28" i="23" s="1"/>
  <c r="K32" i="22"/>
  <c r="R36" i="22"/>
  <c r="S31" i="22" s="1"/>
  <c r="H44" i="12"/>
  <c r="H20" i="12" s="1"/>
  <c r="H17" i="12"/>
  <c r="U38" i="17"/>
  <c r="U47" i="17" s="1"/>
  <c r="U51" i="17"/>
  <c r="U52" i="17" s="1"/>
  <c r="L38" i="19"/>
  <c r="L47" i="19" s="1"/>
  <c r="L51" i="19"/>
  <c r="L52" i="19" s="1"/>
  <c r="M51" i="17"/>
  <c r="M52" i="17" s="1"/>
  <c r="M38" i="17"/>
  <c r="M47" i="17" s="1"/>
  <c r="Z44" i="21"/>
  <c r="Z20" i="21" s="1"/>
  <c r="Z24" i="21" s="1"/>
  <c r="T52" i="21"/>
  <c r="AA52" i="21"/>
  <c r="AA17" i="21" s="1"/>
  <c r="T39" i="19"/>
  <c r="S38" i="19"/>
  <c r="R42" i="21"/>
  <c r="L48" i="21"/>
  <c r="M46" i="21"/>
  <c r="M47" i="21" s="1"/>
  <c r="M33" i="21"/>
  <c r="M42" i="21" s="1"/>
  <c r="N17" i="21"/>
  <c r="I53" i="21"/>
  <c r="AA46" i="21"/>
  <c r="AA47" i="21" s="1"/>
  <c r="AA33" i="21"/>
  <c r="AA42" i="21" s="1"/>
  <c r="M32" i="21"/>
  <c r="M41" i="21" s="1"/>
  <c r="V37" i="16"/>
  <c r="V46" i="16" s="1"/>
  <c r="N49" i="16" s="1"/>
  <c r="U38" i="16"/>
  <c r="U47" i="16" s="1"/>
  <c r="L53" i="16"/>
  <c r="L41" i="16"/>
  <c r="M36" i="16" s="1"/>
  <c r="U51" i="16"/>
  <c r="U52" i="16" s="1"/>
  <c r="U49" i="16"/>
  <c r="U23" i="16" s="1"/>
  <c r="U29" i="16" s="1"/>
  <c r="K53" i="16"/>
  <c r="W20" i="16"/>
  <c r="M46" i="16"/>
  <c r="O20" i="16"/>
  <c r="J58" i="16"/>
  <c r="M51" i="16"/>
  <c r="M52" i="16" s="1"/>
  <c r="M38" i="16"/>
  <c r="M47" i="16" s="1"/>
  <c r="T46" i="15"/>
  <c r="T47" i="15" s="1"/>
  <c r="T33" i="15"/>
  <c r="T42" i="15" s="1"/>
  <c r="U41" i="15"/>
  <c r="L44" i="15"/>
  <c r="L20" i="15" s="1"/>
  <c r="L24" i="15" s="1"/>
  <c r="K48" i="15"/>
  <c r="L41" i="18"/>
  <c r="M36" i="18" s="1"/>
  <c r="N37" i="18" s="1"/>
  <c r="T37" i="18"/>
  <c r="T46" i="18" s="1"/>
  <c r="T51" i="18"/>
  <c r="T52" i="18" s="1"/>
  <c r="T38" i="18"/>
  <c r="T47" i="18" s="1"/>
  <c r="K48" i="14"/>
  <c r="T32" i="14"/>
  <c r="T41" i="14" s="1"/>
  <c r="N17" i="14"/>
  <c r="I53" i="14"/>
  <c r="L32" i="14"/>
  <c r="L41" i="14" s="1"/>
  <c r="L46" i="14"/>
  <c r="L47" i="14" s="1"/>
  <c r="L42" i="14"/>
  <c r="S36" i="14"/>
  <c r="T31" i="14" s="1"/>
  <c r="AB52" i="25"/>
  <c r="M50" i="25"/>
  <c r="M51" i="25" s="1"/>
  <c r="M37" i="25"/>
  <c r="M46" i="25" s="1"/>
  <c r="AC36" i="25"/>
  <c r="AC45" i="25" s="1"/>
  <c r="U50" i="25"/>
  <c r="U51" i="25" s="1"/>
  <c r="V36" i="25"/>
  <c r="V45" i="25" s="1"/>
  <c r="U37" i="25"/>
  <c r="U46" i="25" s="1"/>
  <c r="U40" i="25"/>
  <c r="V35" i="25" s="1"/>
  <c r="AB40" i="25"/>
  <c r="AC35" i="25" s="1"/>
  <c r="U32" i="24"/>
  <c r="U41" i="24" s="1"/>
  <c r="L44" i="24"/>
  <c r="L20" i="24" s="1"/>
  <c r="L24" i="24" s="1"/>
  <c r="T44" i="24"/>
  <c r="T20" i="24" s="1"/>
  <c r="T24" i="24" s="1"/>
  <c r="S48" i="24"/>
  <c r="L46" i="24"/>
  <c r="L47" i="24" s="1"/>
  <c r="L33" i="24"/>
  <c r="L42" i="24" s="1"/>
  <c r="Z40" i="23"/>
  <c r="AA35" i="23" s="1"/>
  <c r="AA45" i="23"/>
  <c r="AA48" i="23" s="1"/>
  <c r="AA22" i="23" s="1"/>
  <c r="AA28" i="23" s="1"/>
  <c r="S40" i="23"/>
  <c r="T35" i="23" s="1"/>
  <c r="R52" i="23"/>
  <c r="J48" i="22"/>
  <c r="K46" i="23"/>
  <c r="K41" i="22"/>
  <c r="K44" i="22" s="1"/>
  <c r="K20" i="22" s="1"/>
  <c r="K24" i="22" s="1"/>
  <c r="J36" i="22"/>
  <c r="K31" i="22" s="1"/>
  <c r="M52" i="22"/>
  <c r="L17" i="22"/>
  <c r="T19" i="23"/>
  <c r="M19" i="23"/>
  <c r="K50" i="23"/>
  <c r="K51" i="23" s="1"/>
  <c r="K52" i="23" s="1"/>
  <c r="K40" i="23"/>
  <c r="L35" i="23" s="1"/>
  <c r="R46" i="21"/>
  <c r="R47" i="21" s="1"/>
  <c r="R48" i="21" s="1"/>
  <c r="R36" i="21"/>
  <c r="S31" i="21" s="1"/>
  <c r="S33" i="21" s="1"/>
  <c r="I53" i="18"/>
  <c r="J51" i="18"/>
  <c r="J52" i="18" s="1"/>
  <c r="L47" i="18"/>
  <c r="K47" i="18"/>
  <c r="J47" i="18"/>
  <c r="M46" i="18"/>
  <c r="M49" i="18" s="1"/>
  <c r="M23" i="18" s="1"/>
  <c r="L46" i="18"/>
  <c r="L49" i="18" s="1"/>
  <c r="L23" i="18" s="1"/>
  <c r="K46" i="18"/>
  <c r="K49" i="18" s="1"/>
  <c r="K23" i="18" s="1"/>
  <c r="J46" i="18"/>
  <c r="J49" i="18" s="1"/>
  <c r="J23" i="18" s="1"/>
  <c r="N24" i="18"/>
  <c r="M24" i="18"/>
  <c r="L24" i="18"/>
  <c r="K24" i="18"/>
  <c r="J24" i="18"/>
  <c r="N20" i="18"/>
  <c r="M20" i="18"/>
  <c r="L20" i="18"/>
  <c r="K20" i="18"/>
  <c r="J20" i="18"/>
  <c r="I17" i="18"/>
  <c r="I19" i="18" s="1"/>
  <c r="I29" i="18" s="1"/>
  <c r="D17" i="12"/>
  <c r="D24" i="12" s="1"/>
  <c r="C48" i="12"/>
  <c r="E41" i="12"/>
  <c r="F41" i="12"/>
  <c r="D42" i="12"/>
  <c r="D41" i="12"/>
  <c r="D40" i="12"/>
  <c r="E40" i="12" s="1"/>
  <c r="F40" i="12" s="1"/>
  <c r="G40" i="12" s="1"/>
  <c r="H40" i="12" s="1"/>
  <c r="D30" i="12"/>
  <c r="E30" i="12" s="1"/>
  <c r="F30" i="12" s="1"/>
  <c r="G30" i="12" s="1"/>
  <c r="H30" i="12" s="1"/>
  <c r="C16" i="12"/>
  <c r="D31" i="12"/>
  <c r="D46" i="12" s="1"/>
  <c r="D15" i="12"/>
  <c r="E15" i="12" s="1"/>
  <c r="F15" i="12" s="1"/>
  <c r="G15" i="12" s="1"/>
  <c r="H15" i="12" s="1"/>
  <c r="D53" i="19" l="1"/>
  <c r="C52" i="28"/>
  <c r="D48" i="15"/>
  <c r="C53" i="17"/>
  <c r="M41" i="17"/>
  <c r="N36" i="17" s="1"/>
  <c r="M37" i="19"/>
  <c r="M46" i="19" s="1"/>
  <c r="M49" i="19" s="1"/>
  <c r="M23" i="19" s="1"/>
  <c r="M29" i="19" s="1"/>
  <c r="C53" i="19"/>
  <c r="L41" i="19"/>
  <c r="M36" i="19" s="1"/>
  <c r="M38" i="19" s="1"/>
  <c r="M47" i="19" s="1"/>
  <c r="E37" i="16"/>
  <c r="E46" i="16" s="1"/>
  <c r="E49" i="16" s="1"/>
  <c r="E23" i="16" s="1"/>
  <c r="E29" i="16" s="1"/>
  <c r="L33" i="15"/>
  <c r="L46" i="15"/>
  <c r="L47" i="15" s="1"/>
  <c r="T46" i="28"/>
  <c r="T52" i="28" s="1"/>
  <c r="C53" i="18"/>
  <c r="S50" i="23"/>
  <c r="S51" i="23" s="1"/>
  <c r="S52" i="23" s="1"/>
  <c r="T36" i="23"/>
  <c r="T45" i="23" s="1"/>
  <c r="T48" i="23" s="1"/>
  <c r="T22" i="23" s="1"/>
  <c r="E37" i="17"/>
  <c r="E46" i="17" s="1"/>
  <c r="D41" i="17"/>
  <c r="E36" i="17" s="1"/>
  <c r="E37" i="19"/>
  <c r="E46" i="19" s="1"/>
  <c r="D41" i="19"/>
  <c r="E36" i="19" s="1"/>
  <c r="D41" i="16"/>
  <c r="E36" i="16" s="1"/>
  <c r="C53" i="16"/>
  <c r="E36" i="28"/>
  <c r="E45" i="28" s="1"/>
  <c r="D40" i="28"/>
  <c r="E35" i="28" s="1"/>
  <c r="D41" i="18"/>
  <c r="E36" i="18" s="1"/>
  <c r="E37" i="18"/>
  <c r="E46" i="18" s="1"/>
  <c r="D50" i="25"/>
  <c r="D51" i="25" s="1"/>
  <c r="D40" i="25"/>
  <c r="E35" i="25" s="1"/>
  <c r="D37" i="25"/>
  <c r="D46" i="25" s="1"/>
  <c r="D52" i="25" s="1"/>
  <c r="E36" i="25"/>
  <c r="E45" i="25" s="1"/>
  <c r="C48" i="25"/>
  <c r="C22" i="25" s="1"/>
  <c r="C28" i="25" s="1"/>
  <c r="D40" i="26"/>
  <c r="E35" i="26" s="1"/>
  <c r="E48" i="26"/>
  <c r="E22" i="26" s="1"/>
  <c r="E28" i="26" s="1"/>
  <c r="C52" i="26"/>
  <c r="C48" i="23"/>
  <c r="C22" i="23" s="1"/>
  <c r="C28" i="23" s="1"/>
  <c r="D50" i="23"/>
  <c r="D51" i="23" s="1"/>
  <c r="D37" i="23"/>
  <c r="D46" i="23" s="1"/>
  <c r="E44" i="21"/>
  <c r="E20" i="21" s="1"/>
  <c r="E24" i="21" s="1"/>
  <c r="D48" i="21"/>
  <c r="D36" i="21"/>
  <c r="E31" i="21" s="1"/>
  <c r="E44" i="15"/>
  <c r="E20" i="15" s="1"/>
  <c r="E24" i="15" s="1"/>
  <c r="E33" i="15"/>
  <c r="E42" i="15" s="1"/>
  <c r="E46" i="15"/>
  <c r="E47" i="15" s="1"/>
  <c r="C48" i="15"/>
  <c r="D46" i="27"/>
  <c r="D47" i="27" s="1"/>
  <c r="D36" i="27"/>
  <c r="E31" i="27" s="1"/>
  <c r="D33" i="27"/>
  <c r="D42" i="27" s="1"/>
  <c r="D48" i="27" s="1"/>
  <c r="E32" i="27"/>
  <c r="E41" i="27" s="1"/>
  <c r="C44" i="27"/>
  <c r="C20" i="27" s="1"/>
  <c r="C24" i="27" s="1"/>
  <c r="E44" i="14"/>
  <c r="E20" i="14" s="1"/>
  <c r="E24" i="14" s="1"/>
  <c r="D48" i="14"/>
  <c r="D36" i="14"/>
  <c r="E31" i="14" s="1"/>
  <c r="D46" i="24"/>
  <c r="D47" i="24" s="1"/>
  <c r="D33" i="24"/>
  <c r="D42" i="24" s="1"/>
  <c r="D48" i="24" s="1"/>
  <c r="E32" i="24"/>
  <c r="E41" i="24" s="1"/>
  <c r="C44" i="24"/>
  <c r="C20" i="24" s="1"/>
  <c r="C24" i="24" s="1"/>
  <c r="E32" i="22"/>
  <c r="E41" i="22" s="1"/>
  <c r="D36" i="22"/>
  <c r="E31" i="22" s="1"/>
  <c r="S41" i="19"/>
  <c r="T36" i="19" s="1"/>
  <c r="T37" i="19" s="1"/>
  <c r="N32" i="21"/>
  <c r="N41" i="21" s="1"/>
  <c r="AA36" i="21"/>
  <c r="AB31" i="21" s="1"/>
  <c r="K29" i="18"/>
  <c r="J29" i="18"/>
  <c r="L29" i="18"/>
  <c r="T41" i="18"/>
  <c r="U36" i="18" s="1"/>
  <c r="M29" i="18"/>
  <c r="N52" i="28"/>
  <c r="I54" i="28" s="1"/>
  <c r="I58" i="28" s="1"/>
  <c r="T48" i="24"/>
  <c r="T36" i="24"/>
  <c r="U31" i="24" s="1"/>
  <c r="M32" i="24"/>
  <c r="M41" i="24" s="1"/>
  <c r="L48" i="24"/>
  <c r="N28" i="28"/>
  <c r="I30" i="28" s="1"/>
  <c r="T40" i="28"/>
  <c r="U35" i="28" s="1"/>
  <c r="U22" i="28"/>
  <c r="U28" i="28" s="1"/>
  <c r="N48" i="27"/>
  <c r="I50" i="27" s="1"/>
  <c r="I54" i="27" s="1"/>
  <c r="U44" i="27"/>
  <c r="U20" i="27" s="1"/>
  <c r="U24" i="27" s="1"/>
  <c r="U33" i="27"/>
  <c r="U42" i="27" s="1"/>
  <c r="U46" i="27"/>
  <c r="U47" i="27" s="1"/>
  <c r="M52" i="26"/>
  <c r="U40" i="26"/>
  <c r="V35" i="26" s="1"/>
  <c r="AC37" i="26"/>
  <c r="AC46" i="26" s="1"/>
  <c r="AC50" i="26"/>
  <c r="AC51" i="26" s="1"/>
  <c r="AD36" i="26"/>
  <c r="AD45" i="26" s="1"/>
  <c r="N48" i="26"/>
  <c r="N22" i="26" s="1"/>
  <c r="N28" i="26" s="1"/>
  <c r="V36" i="26"/>
  <c r="V45" i="26" s="1"/>
  <c r="AC36" i="26"/>
  <c r="AC45" i="26" s="1"/>
  <c r="N50" i="26"/>
  <c r="N51" i="26" s="1"/>
  <c r="N37" i="26"/>
  <c r="N46" i="26" s="1"/>
  <c r="N52" i="26" s="1"/>
  <c r="T28" i="23"/>
  <c r="M36" i="23"/>
  <c r="L37" i="23"/>
  <c r="S33" i="22"/>
  <c r="S46" i="22"/>
  <c r="S47" i="22" s="1"/>
  <c r="H24" i="12"/>
  <c r="U53" i="17"/>
  <c r="U41" i="17"/>
  <c r="V36" i="17" s="1"/>
  <c r="V46" i="17"/>
  <c r="L53" i="19"/>
  <c r="N38" i="17"/>
  <c r="N47" i="17" s="1"/>
  <c r="N51" i="17"/>
  <c r="N52" i="17" s="1"/>
  <c r="N37" i="17"/>
  <c r="N46" i="17" s="1"/>
  <c r="V49" i="17" s="1"/>
  <c r="M53" i="17"/>
  <c r="AA44" i="21"/>
  <c r="AA20" i="21" s="1"/>
  <c r="AA24" i="21" s="1"/>
  <c r="Z48" i="21"/>
  <c r="AB52" i="21"/>
  <c r="AB17" i="21" s="1"/>
  <c r="U39" i="19"/>
  <c r="U52" i="21"/>
  <c r="S42" i="21"/>
  <c r="T38" i="19"/>
  <c r="M44" i="21"/>
  <c r="M20" i="21" s="1"/>
  <c r="M24" i="21" s="1"/>
  <c r="AB46" i="21"/>
  <c r="AB47" i="21" s="1"/>
  <c r="AB33" i="21"/>
  <c r="AB42" i="21" s="1"/>
  <c r="M36" i="21"/>
  <c r="N31" i="21" s="1"/>
  <c r="AB32" i="21"/>
  <c r="AB41" i="21" s="1"/>
  <c r="N44" i="21"/>
  <c r="N20" i="21" s="1"/>
  <c r="U41" i="16"/>
  <c r="V36" i="16" s="1"/>
  <c r="M41" i="16"/>
  <c r="N36" i="16" s="1"/>
  <c r="V49" i="16"/>
  <c r="V23" i="16" s="1"/>
  <c r="V29" i="16" s="1"/>
  <c r="M23" i="16"/>
  <c r="M29" i="16" s="1"/>
  <c r="N46" i="16"/>
  <c r="U53" i="16"/>
  <c r="V51" i="16"/>
  <c r="V52" i="16" s="1"/>
  <c r="T36" i="15"/>
  <c r="U31" i="15" s="1"/>
  <c r="T48" i="15"/>
  <c r="M47" i="18"/>
  <c r="U38" i="18"/>
  <c r="U47" i="18" s="1"/>
  <c r="U51" i="18"/>
  <c r="U52" i="18" s="1"/>
  <c r="U37" i="18"/>
  <c r="U46" i="18" s="1"/>
  <c r="T49" i="18"/>
  <c r="T23" i="18" s="1"/>
  <c r="T29" i="18" s="1"/>
  <c r="T46" i="14"/>
  <c r="T47" i="14" s="1"/>
  <c r="T33" i="14"/>
  <c r="T42" i="14" s="1"/>
  <c r="L36" i="14"/>
  <c r="M31" i="14" s="1"/>
  <c r="L44" i="14"/>
  <c r="L20" i="14" s="1"/>
  <c r="L24" i="14" s="1"/>
  <c r="T44" i="14"/>
  <c r="T20" i="14" s="1"/>
  <c r="T24" i="14" s="1"/>
  <c r="M32" i="14"/>
  <c r="M41" i="14" s="1"/>
  <c r="M52" i="25"/>
  <c r="U52" i="25"/>
  <c r="N36" i="25"/>
  <c r="N45" i="25" s="1"/>
  <c r="V37" i="25"/>
  <c r="V46" i="25" s="1"/>
  <c r="V50" i="25"/>
  <c r="V51" i="25" s="1"/>
  <c r="W36" i="25"/>
  <c r="W45" i="25" s="1"/>
  <c r="AC37" i="25"/>
  <c r="AC46" i="25" s="1"/>
  <c r="AC40" i="25"/>
  <c r="AD35" i="25" s="1"/>
  <c r="AC50" i="25"/>
  <c r="AC51" i="25" s="1"/>
  <c r="V48" i="25"/>
  <c r="V22" i="25" s="1"/>
  <c r="V28" i="25" s="1"/>
  <c r="AC52" i="25"/>
  <c r="AC48" i="25"/>
  <c r="AC22" i="25" s="1"/>
  <c r="AC28" i="25" s="1"/>
  <c r="M40" i="25"/>
  <c r="N35" i="25" s="1"/>
  <c r="L36" i="24"/>
  <c r="M31" i="24" s="1"/>
  <c r="U44" i="24"/>
  <c r="U20" i="24" s="1"/>
  <c r="U24" i="24" s="1"/>
  <c r="M44" i="24"/>
  <c r="M20" i="24" s="1"/>
  <c r="M24" i="24" s="1"/>
  <c r="AA50" i="23"/>
  <c r="AA51" i="23" s="1"/>
  <c r="AA37" i="23"/>
  <c r="AA46" i="23" s="1"/>
  <c r="AA52" i="23" s="1"/>
  <c r="T37" i="23"/>
  <c r="T46" i="23" s="1"/>
  <c r="T50" i="23"/>
  <c r="T51" i="23" s="1"/>
  <c r="L46" i="23"/>
  <c r="K33" i="22"/>
  <c r="K42" i="22" s="1"/>
  <c r="K48" i="22" s="1"/>
  <c r="K46" i="22"/>
  <c r="K47" i="22" s="1"/>
  <c r="N52" i="22"/>
  <c r="M17" i="22"/>
  <c r="U19" i="23"/>
  <c r="N19" i="23"/>
  <c r="I57" i="23"/>
  <c r="L50" i="23"/>
  <c r="L51" i="23" s="1"/>
  <c r="S46" i="21"/>
  <c r="S47" i="21" s="1"/>
  <c r="S48" i="21" s="1"/>
  <c r="S36" i="21"/>
  <c r="T31" i="21" s="1"/>
  <c r="T33" i="21" s="1"/>
  <c r="J53" i="18"/>
  <c r="K51" i="18"/>
  <c r="K52" i="18" s="1"/>
  <c r="K53" i="18" s="1"/>
  <c r="I58" i="18"/>
  <c r="D36" i="12"/>
  <c r="E31" i="12" s="1"/>
  <c r="M51" i="19" l="1"/>
  <c r="M52" i="19" s="1"/>
  <c r="E36" i="15"/>
  <c r="F31" i="15" s="1"/>
  <c r="F32" i="15"/>
  <c r="F41" i="15" s="1"/>
  <c r="F44" i="15" s="1"/>
  <c r="F20" i="15" s="1"/>
  <c r="L42" i="15"/>
  <c r="L48" i="15" s="1"/>
  <c r="L36" i="15"/>
  <c r="M31" i="15" s="1"/>
  <c r="M32" i="15"/>
  <c r="M41" i="15" s="1"/>
  <c r="E48" i="15"/>
  <c r="U28" i="23"/>
  <c r="U36" i="23"/>
  <c r="U45" i="23" s="1"/>
  <c r="U48" i="23" s="1"/>
  <c r="U22" i="23" s="1"/>
  <c r="D52" i="23"/>
  <c r="T52" i="23"/>
  <c r="N37" i="19"/>
  <c r="N46" i="19" s="1"/>
  <c r="E38" i="17"/>
  <c r="E47" i="17" s="1"/>
  <c r="E53" i="17" s="1"/>
  <c r="E51" i="17"/>
  <c r="E52" i="17" s="1"/>
  <c r="E49" i="17"/>
  <c r="E23" i="17" s="1"/>
  <c r="E29" i="17" s="1"/>
  <c r="E49" i="19"/>
  <c r="E23" i="19" s="1"/>
  <c r="E29" i="19" s="1"/>
  <c r="E38" i="19"/>
  <c r="E47" i="19" s="1"/>
  <c r="E51" i="19"/>
  <c r="E52" i="19" s="1"/>
  <c r="E38" i="16"/>
  <c r="E47" i="16" s="1"/>
  <c r="E53" i="16" s="1"/>
  <c r="E51" i="16"/>
  <c r="E52" i="16" s="1"/>
  <c r="E37" i="28"/>
  <c r="E46" i="28" s="1"/>
  <c r="E50" i="28"/>
  <c r="E51" i="28" s="1"/>
  <c r="E48" i="28"/>
  <c r="E22" i="28" s="1"/>
  <c r="E28" i="28" s="1"/>
  <c r="E53" i="18"/>
  <c r="E49" i="18"/>
  <c r="E23" i="18" s="1"/>
  <c r="E29" i="18" s="1"/>
  <c r="E41" i="18"/>
  <c r="F36" i="18" s="1"/>
  <c r="E38" i="18"/>
  <c r="E47" i="18" s="1"/>
  <c r="F37" i="18"/>
  <c r="F46" i="18" s="1"/>
  <c r="E51" i="18"/>
  <c r="E52" i="18" s="1"/>
  <c r="E48" i="25"/>
  <c r="E22" i="25" s="1"/>
  <c r="E28" i="25" s="1"/>
  <c r="E40" i="25"/>
  <c r="F35" i="25" s="1"/>
  <c r="E37" i="25"/>
  <c r="E46" i="25" s="1"/>
  <c r="E52" i="25" s="1"/>
  <c r="F36" i="25"/>
  <c r="F45" i="25" s="1"/>
  <c r="E50" i="25"/>
  <c r="E51" i="25" s="1"/>
  <c r="C52" i="25"/>
  <c r="E37" i="26"/>
  <c r="E46" i="26" s="1"/>
  <c r="F36" i="26"/>
  <c r="F45" i="26" s="1"/>
  <c r="E50" i="26"/>
  <c r="E51" i="26" s="1"/>
  <c r="E40" i="26"/>
  <c r="F35" i="26" s="1"/>
  <c r="C52" i="23"/>
  <c r="D40" i="23"/>
  <c r="E35" i="23" s="1"/>
  <c r="E36" i="23"/>
  <c r="E45" i="23" s="1"/>
  <c r="E36" i="21"/>
  <c r="F31" i="21" s="1"/>
  <c r="E33" i="21"/>
  <c r="E42" i="21" s="1"/>
  <c r="E48" i="21" s="1"/>
  <c r="E46" i="21"/>
  <c r="E47" i="21" s="1"/>
  <c r="F33" i="15"/>
  <c r="F42" i="15" s="1"/>
  <c r="F46" i="15"/>
  <c r="F47" i="15" s="1"/>
  <c r="T41" i="19"/>
  <c r="U36" i="19" s="1"/>
  <c r="U37" i="19" s="1"/>
  <c r="E44" i="27"/>
  <c r="E20" i="27" s="1"/>
  <c r="E24" i="27" s="1"/>
  <c r="E36" i="27"/>
  <c r="F31" i="27" s="1"/>
  <c r="E33" i="27"/>
  <c r="E42" i="27" s="1"/>
  <c r="E48" i="27" s="1"/>
  <c r="F32" i="27"/>
  <c r="F41" i="27" s="1"/>
  <c r="E46" i="27"/>
  <c r="E47" i="27" s="1"/>
  <c r="C48" i="27"/>
  <c r="E36" i="14"/>
  <c r="F31" i="14" s="1"/>
  <c r="E33" i="14"/>
  <c r="E42" i="14" s="1"/>
  <c r="F32" i="14"/>
  <c r="F41" i="14" s="1"/>
  <c r="E46" i="14"/>
  <c r="E47" i="14" s="1"/>
  <c r="E44" i="24"/>
  <c r="E20" i="24" s="1"/>
  <c r="E24" i="24" s="1"/>
  <c r="D36" i="24"/>
  <c r="E31" i="24" s="1"/>
  <c r="C48" i="24"/>
  <c r="E36" i="22"/>
  <c r="F31" i="22" s="1"/>
  <c r="E33" i="22"/>
  <c r="E42" i="22" s="1"/>
  <c r="F32" i="22"/>
  <c r="F41" i="22" s="1"/>
  <c r="E46" i="22"/>
  <c r="E48" i="22"/>
  <c r="E44" i="22"/>
  <c r="E20" i="22" s="1"/>
  <c r="E24" i="22" s="1"/>
  <c r="AC32" i="21"/>
  <c r="AC41" i="21" s="1"/>
  <c r="AC44" i="21" s="1"/>
  <c r="AC20" i="21" s="1"/>
  <c r="AA48" i="21"/>
  <c r="V37" i="18"/>
  <c r="V46" i="18" s="1"/>
  <c r="V49" i="18" s="1"/>
  <c r="V23" i="18" s="1"/>
  <c r="U48" i="27"/>
  <c r="T48" i="14"/>
  <c r="U46" i="24"/>
  <c r="U47" i="24" s="1"/>
  <c r="U33" i="24"/>
  <c r="U37" i="28"/>
  <c r="U50" i="28"/>
  <c r="U51" i="28" s="1"/>
  <c r="U36" i="27"/>
  <c r="V31" i="27" s="1"/>
  <c r="V32" i="27"/>
  <c r="V41" i="27" s="1"/>
  <c r="AC40" i="26"/>
  <c r="AD35" i="26" s="1"/>
  <c r="N40" i="26"/>
  <c r="O35" i="26" s="1"/>
  <c r="AC48" i="26"/>
  <c r="AC22" i="26" s="1"/>
  <c r="AC28" i="26" s="1"/>
  <c r="AD48" i="26"/>
  <c r="AD22" i="26" s="1"/>
  <c r="V50" i="26"/>
  <c r="V51" i="26" s="1"/>
  <c r="V37" i="26"/>
  <c r="V46" i="26" s="1"/>
  <c r="V40" i="26"/>
  <c r="W35" i="26" s="1"/>
  <c r="O36" i="26"/>
  <c r="O45" i="26" s="1"/>
  <c r="V48" i="26"/>
  <c r="V22" i="26" s="1"/>
  <c r="V28" i="26" s="1"/>
  <c r="S42" i="22"/>
  <c r="S48" i="22" s="1"/>
  <c r="T32" i="22"/>
  <c r="T41" i="22" s="1"/>
  <c r="S36" i="22"/>
  <c r="T31" i="22" s="1"/>
  <c r="L32" i="22"/>
  <c r="V23" i="17"/>
  <c r="V29" i="17" s="1"/>
  <c r="V38" i="17"/>
  <c r="V47" i="17" s="1"/>
  <c r="V51" i="17"/>
  <c r="V52" i="17" s="1"/>
  <c r="M53" i="19"/>
  <c r="N49" i="19"/>
  <c r="N23" i="19" s="1"/>
  <c r="M41" i="19"/>
  <c r="N36" i="19" s="1"/>
  <c r="N41" i="17"/>
  <c r="O36" i="17" s="1"/>
  <c r="O37" i="17"/>
  <c r="O46" i="17" s="1"/>
  <c r="W49" i="17" s="1"/>
  <c r="N49" i="17"/>
  <c r="N23" i="17" s="1"/>
  <c r="N29" i="17" s="1"/>
  <c r="AC52" i="21"/>
  <c r="V39" i="19"/>
  <c r="P53" i="21"/>
  <c r="U38" i="19"/>
  <c r="T42" i="21"/>
  <c r="AB44" i="21"/>
  <c r="AB20" i="21" s="1"/>
  <c r="AB24" i="21" s="1"/>
  <c r="AB36" i="21"/>
  <c r="AC31" i="21" s="1"/>
  <c r="N36" i="21"/>
  <c r="N22" i="21" s="1"/>
  <c r="N24" i="21" s="1"/>
  <c r="I26" i="21" s="1"/>
  <c r="N46" i="21"/>
  <c r="N47" i="21" s="1"/>
  <c r="N33" i="21"/>
  <c r="N42" i="21" s="1"/>
  <c r="M48" i="21"/>
  <c r="W37" i="16"/>
  <c r="W46" i="16" s="1"/>
  <c r="O49" i="16" s="1"/>
  <c r="V38" i="16"/>
  <c r="N23" i="16"/>
  <c r="N29" i="16" s="1"/>
  <c r="M53" i="16"/>
  <c r="N38" i="16"/>
  <c r="N47" i="16" s="1"/>
  <c r="N51" i="16"/>
  <c r="N52" i="16" s="1"/>
  <c r="V41" i="15"/>
  <c r="U33" i="15"/>
  <c r="U42" i="15" s="1"/>
  <c r="U46" i="15"/>
  <c r="U47" i="15" s="1"/>
  <c r="N46" i="18"/>
  <c r="N49" i="18" s="1"/>
  <c r="N23" i="18" s="1"/>
  <c r="M41" i="18"/>
  <c r="N36" i="18" s="1"/>
  <c r="T53" i="18"/>
  <c r="U49" i="18"/>
  <c r="U23" i="18" s="1"/>
  <c r="U29" i="18" s="1"/>
  <c r="U41" i="18"/>
  <c r="V36" i="18" s="1"/>
  <c r="L48" i="14"/>
  <c r="T36" i="14"/>
  <c r="U31" i="14" s="1"/>
  <c r="M44" i="14"/>
  <c r="M20" i="14" s="1"/>
  <c r="M24" i="14" s="1"/>
  <c r="M46" i="14"/>
  <c r="M47" i="14" s="1"/>
  <c r="M42" i="14"/>
  <c r="N32" i="14"/>
  <c r="N41" i="14" s="1"/>
  <c r="U32" i="14"/>
  <c r="U41" i="14" s="1"/>
  <c r="W48" i="25"/>
  <c r="W22" i="25" s="1"/>
  <c r="AD50" i="25"/>
  <c r="AD51" i="25" s="1"/>
  <c r="AD37" i="25"/>
  <c r="AD46" i="25" s="1"/>
  <c r="N50" i="25"/>
  <c r="N51" i="25" s="1"/>
  <c r="O36" i="25"/>
  <c r="O45" i="25" s="1"/>
  <c r="N37" i="25"/>
  <c r="N46" i="25" s="1"/>
  <c r="N40" i="25"/>
  <c r="O35" i="25" s="1"/>
  <c r="V52" i="25"/>
  <c r="AD36" i="25"/>
  <c r="AD45" i="25" s="1"/>
  <c r="V40" i="25"/>
  <c r="W35" i="25" s="1"/>
  <c r="N48" i="25"/>
  <c r="N22" i="25" s="1"/>
  <c r="N28" i="25" s="1"/>
  <c r="M46" i="24"/>
  <c r="M47" i="24" s="1"/>
  <c r="M33" i="24"/>
  <c r="M42" i="24" s="1"/>
  <c r="N32" i="24"/>
  <c r="N41" i="24" s="1"/>
  <c r="AB36" i="23"/>
  <c r="AB45" i="23" s="1"/>
  <c r="AB48" i="23" s="1"/>
  <c r="AB22" i="23" s="1"/>
  <c r="AB28" i="23" s="1"/>
  <c r="AA40" i="23"/>
  <c r="AB35" i="23" s="1"/>
  <c r="T40" i="23"/>
  <c r="U35" i="23" s="1"/>
  <c r="M45" i="23"/>
  <c r="M48" i="23" s="1"/>
  <c r="M22" i="23" s="1"/>
  <c r="M28" i="23" s="1"/>
  <c r="L52" i="23"/>
  <c r="L40" i="23"/>
  <c r="M35" i="23" s="1"/>
  <c r="L41" i="22"/>
  <c r="L44" i="22" s="1"/>
  <c r="L20" i="22" s="1"/>
  <c r="L24" i="22" s="1"/>
  <c r="K36" i="22"/>
  <c r="L31" i="22" s="1"/>
  <c r="N17" i="22"/>
  <c r="I53" i="22"/>
  <c r="E46" i="12"/>
  <c r="E33" i="12"/>
  <c r="E42" i="12" s="1"/>
  <c r="Q57" i="23"/>
  <c r="V19" i="23"/>
  <c r="T46" i="21"/>
  <c r="T47" i="21" s="1"/>
  <c r="T48" i="21" s="1"/>
  <c r="T36" i="21"/>
  <c r="U31" i="21" s="1"/>
  <c r="U33" i="21" s="1"/>
  <c r="L51" i="18"/>
  <c r="L52" i="18" s="1"/>
  <c r="L53" i="18" s="1"/>
  <c r="E36" i="12"/>
  <c r="F31" i="12" s="1"/>
  <c r="E53" i="19" l="1"/>
  <c r="U41" i="19"/>
  <c r="V36" i="19" s="1"/>
  <c r="V37" i="19" s="1"/>
  <c r="E52" i="28"/>
  <c r="F48" i="15"/>
  <c r="A50" i="15" s="1"/>
  <c r="A54" i="15" s="1"/>
  <c r="F37" i="17"/>
  <c r="F46" i="17" s="1"/>
  <c r="F49" i="17" s="1"/>
  <c r="F23" i="17" s="1"/>
  <c r="E41" i="17"/>
  <c r="F36" i="17" s="1"/>
  <c r="F37" i="19"/>
  <c r="F46" i="19" s="1"/>
  <c r="F49" i="19" s="1"/>
  <c r="F23" i="19" s="1"/>
  <c r="E41" i="19"/>
  <c r="F36" i="19" s="1"/>
  <c r="F51" i="19" s="1"/>
  <c r="F52" i="19" s="1"/>
  <c r="W49" i="16"/>
  <c r="W23" i="16" s="1"/>
  <c r="U44" i="15"/>
  <c r="U20" i="15" s="1"/>
  <c r="U24" i="15" s="1"/>
  <c r="M44" i="15"/>
  <c r="M20" i="15" s="1"/>
  <c r="M24" i="15" s="1"/>
  <c r="M46" i="15"/>
  <c r="M47" i="15" s="1"/>
  <c r="M33" i="15"/>
  <c r="M42" i="15" s="1"/>
  <c r="E40" i="28"/>
  <c r="F35" i="28" s="1"/>
  <c r="U46" i="28"/>
  <c r="U52" i="28" s="1"/>
  <c r="F36" i="28"/>
  <c r="F45" i="28" s="1"/>
  <c r="F48" i="28" s="1"/>
  <c r="F22" i="28" s="1"/>
  <c r="F38" i="17"/>
  <c r="F47" i="17" s="1"/>
  <c r="F51" i="17"/>
  <c r="F52" i="17" s="1"/>
  <c r="F37" i="16"/>
  <c r="F46" i="16" s="1"/>
  <c r="E41" i="16"/>
  <c r="F36" i="16" s="1"/>
  <c r="F37" i="28"/>
  <c r="F46" i="28" s="1"/>
  <c r="F50" i="28"/>
  <c r="F51" i="28" s="1"/>
  <c r="F49" i="18"/>
  <c r="F23" i="18" s="1"/>
  <c r="F38" i="18"/>
  <c r="F47" i="18" s="1"/>
  <c r="F51" i="18"/>
  <c r="F52" i="18" s="1"/>
  <c r="F41" i="18"/>
  <c r="F37" i="25"/>
  <c r="F46" i="25" s="1"/>
  <c r="F50" i="25"/>
  <c r="F51" i="25" s="1"/>
  <c r="F40" i="25"/>
  <c r="F52" i="25"/>
  <c r="A54" i="25" s="1"/>
  <c r="A58" i="25" s="1"/>
  <c r="F48" i="25"/>
  <c r="F22" i="25" s="1"/>
  <c r="F48" i="26"/>
  <c r="F22" i="26" s="1"/>
  <c r="E52" i="26"/>
  <c r="F50" i="26"/>
  <c r="F51" i="26" s="1"/>
  <c r="F37" i="26"/>
  <c r="F46" i="26" s="1"/>
  <c r="F52" i="26" s="1"/>
  <c r="A54" i="26" s="1"/>
  <c r="A58" i="26" s="1"/>
  <c r="F40" i="26"/>
  <c r="E48" i="23"/>
  <c r="E22" i="23" s="1"/>
  <c r="E28" i="23" s="1"/>
  <c r="E37" i="23"/>
  <c r="E46" i="23" s="1"/>
  <c r="F36" i="23"/>
  <c r="F45" i="23" s="1"/>
  <c r="E50" i="23"/>
  <c r="E51" i="23" s="1"/>
  <c r="F32" i="21"/>
  <c r="F41" i="21" s="1"/>
  <c r="F33" i="21"/>
  <c r="F42" i="21" s="1"/>
  <c r="F46" i="21"/>
  <c r="F47" i="21" s="1"/>
  <c r="F36" i="15"/>
  <c r="F22" i="15" s="1"/>
  <c r="F24" i="15" s="1"/>
  <c r="A26" i="15" s="1"/>
  <c r="F33" i="27"/>
  <c r="F42" i="27" s="1"/>
  <c r="F46" i="27"/>
  <c r="F47" i="27" s="1"/>
  <c r="F36" i="27"/>
  <c r="F22" i="27" s="1"/>
  <c r="F48" i="27"/>
  <c r="A50" i="27" s="1"/>
  <c r="A54" i="27" s="1"/>
  <c r="F44" i="27"/>
  <c r="F20" i="27" s="1"/>
  <c r="F24" i="27" s="1"/>
  <c r="A26" i="27" s="1"/>
  <c r="F44" i="14"/>
  <c r="F20" i="14" s="1"/>
  <c r="E48" i="14"/>
  <c r="F33" i="14"/>
  <c r="F42" i="14" s="1"/>
  <c r="F48" i="14" s="1"/>
  <c r="A50" i="14" s="1"/>
  <c r="A54" i="14" s="1"/>
  <c r="F46" i="14"/>
  <c r="F47" i="14" s="1"/>
  <c r="F36" i="14"/>
  <c r="F22" i="14" s="1"/>
  <c r="E33" i="24"/>
  <c r="E42" i="24" s="1"/>
  <c r="F32" i="24"/>
  <c r="F41" i="24" s="1"/>
  <c r="E46" i="24"/>
  <c r="E47" i="24" s="1"/>
  <c r="F33" i="22"/>
  <c r="F42" i="22" s="1"/>
  <c r="F48" i="22" s="1"/>
  <c r="A50" i="22" s="1"/>
  <c r="A54" i="22" s="1"/>
  <c r="F46" i="22"/>
  <c r="F36" i="22"/>
  <c r="F22" i="22" s="1"/>
  <c r="F44" i="22"/>
  <c r="F20" i="22" s="1"/>
  <c r="F24" i="22" s="1"/>
  <c r="A26" i="22" s="1"/>
  <c r="U42" i="24"/>
  <c r="U48" i="24" s="1"/>
  <c r="U36" i="24"/>
  <c r="V31" i="24" s="1"/>
  <c r="V32" i="24"/>
  <c r="V41" i="24" s="1"/>
  <c r="V44" i="24" s="1"/>
  <c r="V20" i="24" s="1"/>
  <c r="M36" i="24"/>
  <c r="N31" i="24" s="1"/>
  <c r="N46" i="24" s="1"/>
  <c r="N47" i="24" s="1"/>
  <c r="V36" i="28"/>
  <c r="V45" i="28" s="1"/>
  <c r="U40" i="28"/>
  <c r="V35" i="28" s="1"/>
  <c r="V33" i="27"/>
  <c r="V42" i="27" s="1"/>
  <c r="V46" i="27"/>
  <c r="V47" i="27" s="1"/>
  <c r="V44" i="27"/>
  <c r="V20" i="27" s="1"/>
  <c r="V52" i="26"/>
  <c r="W36" i="26"/>
  <c r="W45" i="26" s="1"/>
  <c r="O48" i="26"/>
  <c r="O22" i="26" s="1"/>
  <c r="AC52" i="26"/>
  <c r="W37" i="26"/>
  <c r="W46" i="26" s="1"/>
  <c r="W40" i="26"/>
  <c r="W24" i="26" s="1"/>
  <c r="W26" i="26" s="1"/>
  <c r="W50" i="26"/>
  <c r="W51" i="26" s="1"/>
  <c r="O50" i="26"/>
  <c r="O51" i="26" s="1"/>
  <c r="O37" i="26"/>
  <c r="O46" i="26" s="1"/>
  <c r="O40" i="26"/>
  <c r="O24" i="26" s="1"/>
  <c r="O26" i="26" s="1"/>
  <c r="AD37" i="26"/>
  <c r="AD46" i="26" s="1"/>
  <c r="AD52" i="26" s="1"/>
  <c r="Y54" i="26" s="1"/>
  <c r="Y58" i="26" s="1"/>
  <c r="AD50" i="26"/>
  <c r="AD51" i="26" s="1"/>
  <c r="M37" i="23"/>
  <c r="N36" i="23" s="1"/>
  <c r="T44" i="22"/>
  <c r="T20" i="22" s="1"/>
  <c r="T24" i="22" s="1"/>
  <c r="T33" i="22"/>
  <c r="T42" i="22" s="1"/>
  <c r="T46" i="22"/>
  <c r="T47" i="22" s="1"/>
  <c r="U32" i="22"/>
  <c r="U41" i="22" s="1"/>
  <c r="U44" i="22" s="1"/>
  <c r="U20" i="22" s="1"/>
  <c r="U24" i="22" s="1"/>
  <c r="V53" i="17"/>
  <c r="W46" i="17"/>
  <c r="N53" i="17"/>
  <c r="W23" i="17"/>
  <c r="V41" i="17"/>
  <c r="W36" i="17" s="1"/>
  <c r="N51" i="19"/>
  <c r="N52" i="19" s="1"/>
  <c r="N38" i="19"/>
  <c r="N47" i="19" s="1"/>
  <c r="O49" i="17"/>
  <c r="O23" i="17" s="1"/>
  <c r="O51" i="17"/>
  <c r="O52" i="17" s="1"/>
  <c r="O38" i="17"/>
  <c r="O47" i="17" s="1"/>
  <c r="O53" i="17" s="1"/>
  <c r="X53" i="21"/>
  <c r="AC17" i="21"/>
  <c r="U42" i="21"/>
  <c r="V38" i="19"/>
  <c r="AB48" i="21"/>
  <c r="AC46" i="21"/>
  <c r="AC47" i="21" s="1"/>
  <c r="AC33" i="21"/>
  <c r="AC42" i="21" s="1"/>
  <c r="AC36" i="21"/>
  <c r="AC22" i="21" s="1"/>
  <c r="AC24" i="21" s="1"/>
  <c r="X26" i="21" s="1"/>
  <c r="N48" i="21"/>
  <c r="I50" i="21" s="1"/>
  <c r="I54" i="21" s="1"/>
  <c r="V47" i="16"/>
  <c r="V53" i="16" s="1"/>
  <c r="V41" i="16"/>
  <c r="W36" i="16" s="1"/>
  <c r="U36" i="15"/>
  <c r="V31" i="15" s="1"/>
  <c r="V33" i="15" s="1"/>
  <c r="V42" i="15" s="1"/>
  <c r="N53" i="16"/>
  <c r="N41" i="16"/>
  <c r="O36" i="16" s="1"/>
  <c r="O46" i="16"/>
  <c r="U48" i="15"/>
  <c r="N47" i="18"/>
  <c r="V38" i="18"/>
  <c r="V47" i="18" s="1"/>
  <c r="V51" i="18"/>
  <c r="V52" i="18" s="1"/>
  <c r="U53" i="18"/>
  <c r="M48" i="14"/>
  <c r="M36" i="14"/>
  <c r="N31" i="14" s="1"/>
  <c r="N46" i="14" s="1"/>
  <c r="N47" i="14" s="1"/>
  <c r="N44" i="14"/>
  <c r="N20" i="14" s="1"/>
  <c r="N42" i="14"/>
  <c r="V32" i="14"/>
  <c r="V41" i="14" s="1"/>
  <c r="U46" i="14"/>
  <c r="U47" i="14" s="1"/>
  <c r="U33" i="14"/>
  <c r="U42" i="14" s="1"/>
  <c r="U44" i="14"/>
  <c r="U20" i="14" s="1"/>
  <c r="U24" i="14" s="1"/>
  <c r="N52" i="25"/>
  <c r="AD48" i="25"/>
  <c r="AD22" i="25" s="1"/>
  <c r="AD40" i="25"/>
  <c r="AD24" i="25" s="1"/>
  <c r="AD26" i="25" s="1"/>
  <c r="O48" i="25"/>
  <c r="O22" i="25" s="1"/>
  <c r="O28" i="25" s="1"/>
  <c r="J30" i="25" s="1"/>
  <c r="O37" i="25"/>
  <c r="O46" i="25" s="1"/>
  <c r="O40" i="25"/>
  <c r="O24" i="25" s="1"/>
  <c r="O26" i="25" s="1"/>
  <c r="O50" i="25"/>
  <c r="O51" i="25" s="1"/>
  <c r="W28" i="25"/>
  <c r="R30" i="25" s="1"/>
  <c r="W37" i="25"/>
  <c r="W46" i="25" s="1"/>
  <c r="W52" i="25" s="1"/>
  <c r="R54" i="25" s="1"/>
  <c r="W40" i="25"/>
  <c r="W24" i="25" s="1"/>
  <c r="W26" i="25" s="1"/>
  <c r="W50" i="25"/>
  <c r="W51" i="25" s="1"/>
  <c r="M48" i="24"/>
  <c r="N33" i="24"/>
  <c r="N42" i="24" s="1"/>
  <c r="N36" i="24"/>
  <c r="N22" i="24" s="1"/>
  <c r="N44" i="24"/>
  <c r="N20" i="24" s="1"/>
  <c r="AB50" i="23"/>
  <c r="AB51" i="23" s="1"/>
  <c r="AC36" i="23"/>
  <c r="AC45" i="23" s="1"/>
  <c r="AC48" i="23" s="1"/>
  <c r="AC22" i="23" s="1"/>
  <c r="AB37" i="23"/>
  <c r="AB46" i="23" s="1"/>
  <c r="U37" i="23"/>
  <c r="U46" i="23" s="1"/>
  <c r="U50" i="23"/>
  <c r="U51" i="23" s="1"/>
  <c r="M50" i="23"/>
  <c r="M51" i="23" s="1"/>
  <c r="L46" i="22"/>
  <c r="L47" i="22" s="1"/>
  <c r="L33" i="22"/>
  <c r="L42" i="22" s="1"/>
  <c r="F46" i="12"/>
  <c r="F33" i="12"/>
  <c r="F42" i="12" s="1"/>
  <c r="U46" i="21"/>
  <c r="U47" i="21" s="1"/>
  <c r="U48" i="21" s="1"/>
  <c r="P50" i="21" s="1"/>
  <c r="P54" i="21" s="1"/>
  <c r="U36" i="21"/>
  <c r="M51" i="18"/>
  <c r="M52" i="18" s="1"/>
  <c r="M53" i="18" s="1"/>
  <c r="F38" i="19" l="1"/>
  <c r="F47" i="19" s="1"/>
  <c r="F53" i="19" s="1"/>
  <c r="A55" i="19" s="1"/>
  <c r="A59" i="19" s="1"/>
  <c r="V41" i="19"/>
  <c r="M48" i="15"/>
  <c r="F53" i="17"/>
  <c r="A55" i="17" s="1"/>
  <c r="A59" i="17" s="1"/>
  <c r="O41" i="17"/>
  <c r="O25" i="17" s="1"/>
  <c r="O27" i="17" s="1"/>
  <c r="M36" i="15"/>
  <c r="N31" i="15" s="1"/>
  <c r="N32" i="15"/>
  <c r="N41" i="15" s="1"/>
  <c r="F52" i="28"/>
  <c r="A54" i="28" s="1"/>
  <c r="A58" i="28" s="1"/>
  <c r="V41" i="18"/>
  <c r="V25" i="18" s="1"/>
  <c r="V27" i="18" s="1"/>
  <c r="V29" i="18" s="1"/>
  <c r="Q31" i="18" s="1"/>
  <c r="F53" i="18"/>
  <c r="A55" i="18" s="1"/>
  <c r="A59" i="18" s="1"/>
  <c r="M46" i="23"/>
  <c r="M52" i="23" s="1"/>
  <c r="E52" i="23"/>
  <c r="N41" i="19"/>
  <c r="N25" i="19" s="1"/>
  <c r="N27" i="19" s="1"/>
  <c r="N29" i="19" s="1"/>
  <c r="I31" i="19" s="1"/>
  <c r="F41" i="17"/>
  <c r="F38" i="16"/>
  <c r="F47" i="16" s="1"/>
  <c r="F51" i="16"/>
  <c r="F52" i="16" s="1"/>
  <c r="F49" i="16"/>
  <c r="F23" i="16" s="1"/>
  <c r="F40" i="28"/>
  <c r="F25" i="18"/>
  <c r="F27" i="18"/>
  <c r="F29" i="18" s="1"/>
  <c r="A31" i="18" s="1"/>
  <c r="F24" i="25"/>
  <c r="F26" i="25"/>
  <c r="F28" i="25"/>
  <c r="A30" i="25" s="1"/>
  <c r="F24" i="26"/>
  <c r="F26" i="26"/>
  <c r="F28" i="26"/>
  <c r="A30" i="26" s="1"/>
  <c r="E40" i="23"/>
  <c r="F35" i="23" s="1"/>
  <c r="F37" i="23" s="1"/>
  <c r="F46" i="23" s="1"/>
  <c r="F48" i="23"/>
  <c r="F22" i="23" s="1"/>
  <c r="F36" i="21"/>
  <c r="F22" i="21" s="1"/>
  <c r="F48" i="21"/>
  <c r="A50" i="21" s="1"/>
  <c r="A54" i="21" s="1"/>
  <c r="F44" i="21"/>
  <c r="F20" i="21" s="1"/>
  <c r="F24" i="14"/>
  <c r="A26" i="14" s="1"/>
  <c r="F44" i="24"/>
  <c r="F20" i="24" s="1"/>
  <c r="E48" i="24"/>
  <c r="E36" i="24"/>
  <c r="F31" i="24" s="1"/>
  <c r="Q55" i="18"/>
  <c r="Q59" i="18" s="1"/>
  <c r="V53" i="18"/>
  <c r="V48" i="27"/>
  <c r="Q50" i="27" s="1"/>
  <c r="Q54" i="27" s="1"/>
  <c r="U36" i="14"/>
  <c r="V31" i="14" s="1"/>
  <c r="V36" i="24"/>
  <c r="V22" i="24" s="1"/>
  <c r="V24" i="24" s="1"/>
  <c r="Q26" i="24" s="1"/>
  <c r="V46" i="24"/>
  <c r="V47" i="24" s="1"/>
  <c r="V33" i="24"/>
  <c r="V42" i="24" s="1"/>
  <c r="V37" i="28"/>
  <c r="V50" i="28"/>
  <c r="V51" i="28" s="1"/>
  <c r="V22" i="28"/>
  <c r="V36" i="27"/>
  <c r="V22" i="27" s="1"/>
  <c r="V24" i="27" s="1"/>
  <c r="Q26" i="27" s="1"/>
  <c r="O52" i="26"/>
  <c r="J54" i="26" s="1"/>
  <c r="J58" i="26" s="1"/>
  <c r="O28" i="26"/>
  <c r="J30" i="26" s="1"/>
  <c r="AD40" i="26"/>
  <c r="AD24" i="26" s="1"/>
  <c r="AD26" i="26" s="1"/>
  <c r="AD28" i="26" s="1"/>
  <c r="Y30" i="26" s="1"/>
  <c r="W48" i="26"/>
  <c r="W22" i="26" s="1"/>
  <c r="W28" i="26" s="1"/>
  <c r="R30" i="26" s="1"/>
  <c r="T48" i="22"/>
  <c r="T36" i="22"/>
  <c r="U31" i="22" s="1"/>
  <c r="L36" i="22"/>
  <c r="M31" i="22" s="1"/>
  <c r="M33" i="22" s="1"/>
  <c r="M42" i="22" s="1"/>
  <c r="O29" i="17"/>
  <c r="J31" i="17" s="1"/>
  <c r="J55" i="17"/>
  <c r="J59" i="17" s="1"/>
  <c r="W51" i="17"/>
  <c r="W52" i="17" s="1"/>
  <c r="W38" i="17"/>
  <c r="W47" i="17" s="1"/>
  <c r="N53" i="19"/>
  <c r="I55" i="19" s="1"/>
  <c r="I59" i="19" s="1"/>
  <c r="AC48" i="21"/>
  <c r="X50" i="21" s="1"/>
  <c r="X54" i="21" s="1"/>
  <c r="W38" i="16"/>
  <c r="W47" i="16" s="1"/>
  <c r="W51" i="16"/>
  <c r="W52" i="16" s="1"/>
  <c r="W41" i="16"/>
  <c r="W25" i="16" s="1"/>
  <c r="W27" i="16" s="1"/>
  <c r="W29" i="16" s="1"/>
  <c r="R31" i="16" s="1"/>
  <c r="V46" i="15"/>
  <c r="V47" i="15" s="1"/>
  <c r="O23" i="16"/>
  <c r="O38" i="16"/>
  <c r="O47" i="16" s="1"/>
  <c r="O51" i="16"/>
  <c r="O52" i="16" s="1"/>
  <c r="V36" i="15"/>
  <c r="V22" i="15" s="1"/>
  <c r="N41" i="18"/>
  <c r="N25" i="18" s="1"/>
  <c r="U48" i="14"/>
  <c r="N48" i="14"/>
  <c r="I50" i="14" s="1"/>
  <c r="I54" i="14" s="1"/>
  <c r="V44" i="14"/>
  <c r="V20" i="14" s="1"/>
  <c r="V46" i="14"/>
  <c r="V47" i="14" s="1"/>
  <c r="V33" i="14"/>
  <c r="V42" i="14" s="1"/>
  <c r="N36" i="14"/>
  <c r="N22" i="14" s="1"/>
  <c r="N24" i="14" s="1"/>
  <c r="I26" i="14" s="1"/>
  <c r="AD28" i="25"/>
  <c r="Y30" i="25" s="1"/>
  <c r="O52" i="25"/>
  <c r="J54" i="25" s="1"/>
  <c r="AD52" i="25"/>
  <c r="Y54" i="25" s="1"/>
  <c r="N48" i="24"/>
  <c r="I50" i="24" s="1"/>
  <c r="I54" i="24" s="1"/>
  <c r="N24" i="24"/>
  <c r="I26" i="24" s="1"/>
  <c r="AB52" i="23"/>
  <c r="AB40" i="23"/>
  <c r="AC35" i="23" s="1"/>
  <c r="V36" i="23"/>
  <c r="V45" i="23" s="1"/>
  <c r="V48" i="23" s="1"/>
  <c r="V22" i="23" s="1"/>
  <c r="U40" i="23"/>
  <c r="V35" i="23" s="1"/>
  <c r="U52" i="23"/>
  <c r="M32" i="22"/>
  <c r="M41" i="22" s="1"/>
  <c r="M44" i="22" s="1"/>
  <c r="M20" i="22" s="1"/>
  <c r="M24" i="22" s="1"/>
  <c r="L48" i="22"/>
  <c r="N45" i="23"/>
  <c r="N48" i="23" s="1"/>
  <c r="N22" i="23" s="1"/>
  <c r="M40" i="23"/>
  <c r="N35" i="23" s="1"/>
  <c r="N37" i="23" s="1"/>
  <c r="G32" i="12"/>
  <c r="G41" i="12" s="1"/>
  <c r="F36" i="12"/>
  <c r="G31" i="12" s="1"/>
  <c r="G33" i="12" s="1"/>
  <c r="G42" i="12" s="1"/>
  <c r="G46" i="12"/>
  <c r="N51" i="18"/>
  <c r="N52" i="18" s="1"/>
  <c r="N53" i="18" s="1"/>
  <c r="I55" i="18" s="1"/>
  <c r="I59" i="18" s="1"/>
  <c r="F41" i="19" l="1"/>
  <c r="F41" i="16"/>
  <c r="F27" i="16" s="1"/>
  <c r="F29" i="16" s="1"/>
  <c r="A31" i="16" s="1"/>
  <c r="O41" i="16"/>
  <c r="O25" i="16" s="1"/>
  <c r="O27" i="16" s="1"/>
  <c r="V44" i="15"/>
  <c r="V20" i="15" s="1"/>
  <c r="V24" i="15" s="1"/>
  <c r="Q26" i="15" s="1"/>
  <c r="N44" i="15"/>
  <c r="N20" i="15" s="1"/>
  <c r="N46" i="15"/>
  <c r="N47" i="15" s="1"/>
  <c r="N33" i="15"/>
  <c r="N42" i="15" s="1"/>
  <c r="V46" i="28"/>
  <c r="F25" i="17"/>
  <c r="F27" i="17"/>
  <c r="F29" i="17" s="1"/>
  <c r="A31" i="17" s="1"/>
  <c r="F53" i="16"/>
  <c r="A55" i="16" s="1"/>
  <c r="A59" i="16" s="1"/>
  <c r="F25" i="16"/>
  <c r="F24" i="28"/>
  <c r="F26" i="28"/>
  <c r="F28" i="28" s="1"/>
  <c r="A30" i="28" s="1"/>
  <c r="F50" i="23"/>
  <c r="F51" i="23" s="1"/>
  <c r="F52" i="23" s="1"/>
  <c r="A54" i="23" s="1"/>
  <c r="A58" i="23" s="1"/>
  <c r="F40" i="23"/>
  <c r="F24" i="21"/>
  <c r="A26" i="21" s="1"/>
  <c r="F33" i="24"/>
  <c r="F42" i="24" s="1"/>
  <c r="F46" i="24"/>
  <c r="F47" i="24" s="1"/>
  <c r="F36" i="24"/>
  <c r="F22" i="24" s="1"/>
  <c r="F24" i="24" s="1"/>
  <c r="A26" i="24" s="1"/>
  <c r="V40" i="28"/>
  <c r="V24" i="28" s="1"/>
  <c r="V26" i="28" s="1"/>
  <c r="V28" i="28" s="1"/>
  <c r="Q30" i="28" s="1"/>
  <c r="V52" i="28"/>
  <c r="Q54" i="28" s="1"/>
  <c r="Q58" i="28" s="1"/>
  <c r="V48" i="24"/>
  <c r="Q50" i="24" s="1"/>
  <c r="Q54" i="24" s="1"/>
  <c r="W52" i="26"/>
  <c r="R54" i="26" s="1"/>
  <c r="R58" i="26" s="1"/>
  <c r="M46" i="22"/>
  <c r="M47" i="22" s="1"/>
  <c r="M48" i="22" s="1"/>
  <c r="U33" i="22"/>
  <c r="U46" i="22"/>
  <c r="U47" i="22" s="1"/>
  <c r="W53" i="17"/>
  <c r="R55" i="17" s="1"/>
  <c r="R59" i="17" s="1"/>
  <c r="W41" i="17"/>
  <c r="W25" i="17" s="1"/>
  <c r="W27" i="17" s="1"/>
  <c r="W29" i="17" s="1"/>
  <c r="R31" i="17" s="1"/>
  <c r="W53" i="16"/>
  <c r="R55" i="16" s="1"/>
  <c r="R59" i="16" s="1"/>
  <c r="O53" i="16"/>
  <c r="J55" i="16" s="1"/>
  <c r="J59" i="16" s="1"/>
  <c r="O29" i="16"/>
  <c r="J31" i="16" s="1"/>
  <c r="V48" i="14"/>
  <c r="Q50" i="14" s="1"/>
  <c r="Q54" i="14" s="1"/>
  <c r="V36" i="14"/>
  <c r="V22" i="14" s="1"/>
  <c r="V24" i="14" s="1"/>
  <c r="Q26" i="14" s="1"/>
  <c r="AC37" i="23"/>
  <c r="AC46" i="23" s="1"/>
  <c r="AC50" i="23"/>
  <c r="AC51" i="23" s="1"/>
  <c r="V37" i="23"/>
  <c r="V46" i="23" s="1"/>
  <c r="V50" i="23"/>
  <c r="V51" i="23" s="1"/>
  <c r="N32" i="22"/>
  <c r="N41" i="22" s="1"/>
  <c r="N44" i="22" s="1"/>
  <c r="N20" i="22" s="1"/>
  <c r="M36" i="22"/>
  <c r="N31" i="22" s="1"/>
  <c r="N33" i="22" s="1"/>
  <c r="N42" i="22" s="1"/>
  <c r="N46" i="23"/>
  <c r="N50" i="23"/>
  <c r="N51" i="23" s="1"/>
  <c r="H32" i="12"/>
  <c r="H41" i="12" s="1"/>
  <c r="G36" i="12"/>
  <c r="H31" i="12" s="1"/>
  <c r="N27" i="18"/>
  <c r="F27" i="19" l="1"/>
  <c r="F29" i="19" s="1"/>
  <c r="A31" i="19" s="1"/>
  <c r="F25" i="19"/>
  <c r="N48" i="15"/>
  <c r="I50" i="15" s="1"/>
  <c r="I54" i="15" s="1"/>
  <c r="N36" i="15"/>
  <c r="N22" i="15" s="1"/>
  <c r="N24" i="15" s="1"/>
  <c r="I26" i="15" s="1"/>
  <c r="V48" i="15"/>
  <c r="Q50" i="15" s="1"/>
  <c r="Q54" i="15" s="1"/>
  <c r="A30" i="23"/>
  <c r="F24" i="23"/>
  <c r="F26" i="23"/>
  <c r="F28" i="23" s="1"/>
  <c r="F48" i="24"/>
  <c r="A50" i="24" s="1"/>
  <c r="A54" i="24" s="1"/>
  <c r="N29" i="18"/>
  <c r="I31" i="18" s="1"/>
  <c r="U48" i="22"/>
  <c r="U42" i="22"/>
  <c r="U36" i="22"/>
  <c r="V31" i="22" s="1"/>
  <c r="V32" i="22"/>
  <c r="V41" i="22" s="1"/>
  <c r="V44" i="22" s="1"/>
  <c r="V20" i="22" s="1"/>
  <c r="AC52" i="23"/>
  <c r="X54" i="23" s="1"/>
  <c r="X58" i="23" s="1"/>
  <c r="AC40" i="23"/>
  <c r="AC24" i="23" s="1"/>
  <c r="AC26" i="23" s="1"/>
  <c r="V52" i="23"/>
  <c r="Q54" i="23" s="1"/>
  <c r="Q58" i="23" s="1"/>
  <c r="V40" i="23"/>
  <c r="V24" i="23" s="1"/>
  <c r="V26" i="23" s="1"/>
  <c r="N46" i="22"/>
  <c r="N47" i="22" s="1"/>
  <c r="N48" i="22" s="1"/>
  <c r="I50" i="22" s="1"/>
  <c r="N40" i="23"/>
  <c r="N24" i="23" s="1"/>
  <c r="N26" i="23" s="1"/>
  <c r="N28" i="23" s="1"/>
  <c r="I30" i="23" s="1"/>
  <c r="N52" i="23"/>
  <c r="I54" i="23" s="1"/>
  <c r="I58" i="23" s="1"/>
  <c r="N36" i="22"/>
  <c r="H46" i="12"/>
  <c r="H33" i="12"/>
  <c r="V28" i="23" l="1"/>
  <c r="Q30" i="23" s="1"/>
  <c r="V46" i="22"/>
  <c r="V47" i="22" s="1"/>
  <c r="V33" i="22"/>
  <c r="V42" i="22" s="1"/>
  <c r="X30" i="23"/>
  <c r="AC28" i="23"/>
  <c r="N22" i="22"/>
  <c r="N24" i="22" s="1"/>
  <c r="I26" i="22" s="1"/>
  <c r="H42" i="12"/>
  <c r="H36" i="12"/>
  <c r="H22" i="12" s="1"/>
  <c r="C26" i="12" s="1"/>
  <c r="V36" i="22" l="1"/>
  <c r="V22" i="22" s="1"/>
  <c r="V24" i="22" s="1"/>
  <c r="Q26" i="22" s="1"/>
  <c r="V48" i="22"/>
  <c r="Q50" i="22" s="1"/>
  <c r="G47" i="12"/>
  <c r="G48" i="12" s="1"/>
  <c r="D47" i="12"/>
  <c r="D48" i="12" s="1"/>
  <c r="H47" i="12"/>
  <c r="H48" i="12" s="1"/>
  <c r="F47" i="12"/>
  <c r="F48" i="12" s="1"/>
  <c r="E47" i="12"/>
  <c r="E48" i="12" s="1"/>
  <c r="C53" i="12"/>
  <c r="C50" i="12" l="1"/>
  <c r="C54" i="12" s="1"/>
</calcChain>
</file>

<file path=xl/sharedStrings.xml><?xml version="1.0" encoding="utf-8"?>
<sst xmlns="http://schemas.openxmlformats.org/spreadsheetml/2006/main" count="739" uniqueCount="100">
  <si>
    <t>Opening RAB</t>
  </si>
  <si>
    <t>Revenue</t>
  </si>
  <si>
    <t>Opex</t>
  </si>
  <si>
    <t>Tax</t>
  </si>
  <si>
    <t>Closing RAB</t>
  </si>
  <si>
    <t>less Opex</t>
  </si>
  <si>
    <t>less Capex</t>
  </si>
  <si>
    <t>less Tax</t>
  </si>
  <si>
    <t>Total cash flows</t>
  </si>
  <si>
    <t>Total opening RAB</t>
  </si>
  <si>
    <t>Total depreciation</t>
  </si>
  <si>
    <t>Total revaluations</t>
  </si>
  <si>
    <t>Assets commissioned</t>
  </si>
  <si>
    <t>Asset disposals</t>
  </si>
  <si>
    <t>Total Closing RAB</t>
  </si>
  <si>
    <t>IRR Calculation</t>
  </si>
  <si>
    <t xml:space="preserve">RAB Roll Forward </t>
  </si>
  <si>
    <t>Building Blocks Justifiable Revenue</t>
  </si>
  <si>
    <t>Depreciation</t>
  </si>
  <si>
    <t>Revaluations</t>
  </si>
  <si>
    <t>Return on capital</t>
  </si>
  <si>
    <t>Total Costs</t>
  </si>
  <si>
    <t>Airport Approach</t>
  </si>
  <si>
    <t>Opening Investment Value</t>
  </si>
  <si>
    <t>Closing Investment value</t>
  </si>
  <si>
    <t>Calculation of IRR under AIAL land held for future use using either CF or alternate depreciation</t>
  </si>
  <si>
    <t>Forecast LFHU balance</t>
  </si>
  <si>
    <t>Opening Balance</t>
  </si>
  <si>
    <t>Costs</t>
  </si>
  <si>
    <t>Holding costs</t>
  </si>
  <si>
    <t>Closing Balance</t>
  </si>
  <si>
    <t>Current IMs (approach under S56G)</t>
  </si>
  <si>
    <t>Calculation of IRR under wash-up adjustments for forecasts vs actuals</t>
  </si>
  <si>
    <t>add asset disposals</t>
  </si>
  <si>
    <t>Airport Approach (during s56G)</t>
  </si>
  <si>
    <t>Airport Approach (during S56G)</t>
  </si>
  <si>
    <t>Airport Approach (CIALs restated pricing disclosure)</t>
  </si>
  <si>
    <t>Building Blocks Revenue requirement</t>
  </si>
  <si>
    <t>Special levy</t>
  </si>
  <si>
    <t>Calculation of IRR under AIAL land held for future use</t>
  </si>
  <si>
    <t>Calculation of IRR in a simple world with no adjustments</t>
  </si>
  <si>
    <t>PV of building block revenue requirement</t>
  </si>
  <si>
    <t>Target revenue requirements</t>
  </si>
  <si>
    <t>PV of target revenue requirement</t>
  </si>
  <si>
    <t>Difference between PV of building block requirement and target revenues</t>
  </si>
  <si>
    <t>Effective  return targeted by airport</t>
  </si>
  <si>
    <t>Effective return targeted by airport</t>
  </si>
  <si>
    <t>Airport cost of capital</t>
  </si>
  <si>
    <t>Calculation of IRR including wash-up adjustments for forecasts vs actuals from previous pricing period</t>
  </si>
  <si>
    <t>Current IMs and ID (assuming default position of RAB as opening and closing investment value)</t>
  </si>
  <si>
    <t>Calculation of IRR including revenues associated with land held for future use</t>
  </si>
  <si>
    <t>LHFU Roll Forward</t>
  </si>
  <si>
    <t>Current IMs and ID (assuming all revenues are included in regulatory income)</t>
  </si>
  <si>
    <t>IRR Calculation (Base Case)</t>
  </si>
  <si>
    <t>Calculation of IRR including non-indexation of RAB</t>
  </si>
  <si>
    <t>Base case assumes that prices are set using a simply building blocks approach with no commitments to account for from the previous pricing period</t>
  </si>
  <si>
    <t>Base case also assumes that there are no un-forecast revaluation gains or losses to account for.</t>
  </si>
  <si>
    <t>Airport target return</t>
  </si>
  <si>
    <t>Opening disclosed RAB</t>
  </si>
  <si>
    <t>Opex per annum</t>
  </si>
  <si>
    <t>Capex per annum</t>
  </si>
  <si>
    <t xml:space="preserve">Asset life </t>
  </si>
  <si>
    <t>m</t>
  </si>
  <si>
    <t xml:space="preserve">years </t>
  </si>
  <si>
    <t>General assumptions:</t>
  </si>
  <si>
    <t>This examples assumes the base case but includes the expectation of PV $17m of wash ups that an airport committed to at the previous pricing period resulting from actuals being different to forecasts (eg capex wash up)</t>
  </si>
  <si>
    <t>Revaluation rate</t>
  </si>
  <si>
    <t>This examples assumes the base case but includes the airport not indexing the RAB in the current pricing period and expecting to continue to not index the RAB in future pricing periods</t>
  </si>
  <si>
    <t>This examples assumes that an airport increases it target revenue to include revenues associated with land held for future use</t>
  </si>
  <si>
    <t xml:space="preserve">This examples assumes that an airport increases it target revenue to include revenues associated with land held for future use </t>
  </si>
  <si>
    <t>This solution assumes higher target revenues are achieved by a general uplift in charges such that revenues associated with LHFU can not be separately identified from revenues on the underlying RAB</t>
  </si>
  <si>
    <t>This solution assumes a special levy is used such that revenues associated with LHFU can be separately identified from revenues on the underlying RAB</t>
  </si>
  <si>
    <t>This examples assumes the airport has targeted an alternative profile of capital recovery such that targeted revenues are lower in the current pricing period but expected to be higher in future pricing periods</t>
  </si>
  <si>
    <t>Calculation of IRR including changes to the time profile of capital recovery (eg CIAL's levelised price)</t>
  </si>
  <si>
    <t>This examples assumes the base case but includes the expectation of the airport continuing from the past the non indexation of the RAB in the current pricing period and expecting to continue to not index the RAB in future pricing periods</t>
  </si>
  <si>
    <t>Calculation of IRR including un-forecast revaluation losses</t>
  </si>
  <si>
    <t>This examples assumes the base case but includes the expectation of $13m of un-forecast revaluation losses that occurred due to a periodic land valuation undertaken at the end of the previous pricing period</t>
  </si>
  <si>
    <t>Calculation of IRR under un-forecast revaluation losses</t>
  </si>
  <si>
    <t>This examples assumes the base case but includes the expectation of $31m of un-forecast revaluation gains that occurred due to a periodic land valuation undertaken at the end of the previous pricing period</t>
  </si>
  <si>
    <t>Calculation of IRR including un-forecast revaluation gains</t>
  </si>
  <si>
    <t>Preferred Solution</t>
  </si>
  <si>
    <t>Alternative solution</t>
  </si>
  <si>
    <t>Disclosed non-indexed RAB consistent with pricing</t>
  </si>
  <si>
    <t>Full catch up of un-forecast revaluation loss in pricing period</t>
  </si>
  <si>
    <t>No catch up of un-forecast revaluation loss in pricing period</t>
  </si>
  <si>
    <t>Partial catch up of un-forecast revaluation loss in pricing period with forecast carry forward</t>
  </si>
  <si>
    <t>Full return of wash ups in pricing period</t>
  </si>
  <si>
    <t>No return of wash ups in pricing period</t>
  </si>
  <si>
    <t>Partial return of wash ups in pricing period with forecast carry forward</t>
  </si>
  <si>
    <t>Full return of un-forecast revaluation gain in pricing period</t>
  </si>
  <si>
    <t>No return of un-forecast revaluation gain in pricing period</t>
  </si>
  <si>
    <t>Partial return of un-forecast revaluation gain in pricing period with forecast carry forward</t>
  </si>
  <si>
    <t xml:space="preserve">Calculation of IRR including unwinding of AIAL moratorium </t>
  </si>
  <si>
    <t>Use carry forward mechanism to signal value of revenues to be returned in future</t>
  </si>
  <si>
    <t>Use carry forward mechanism to signal value of revenues to  be recovered in future</t>
  </si>
  <si>
    <t>Use carry forward mechanism to unwind moratorium over time</t>
  </si>
  <si>
    <t>Use forecast land held for future use value to reflect forecast revnues assocaited with LHFU</t>
  </si>
  <si>
    <t>Use an alternate depreciation profile to accelerate depreciation on existing RAB</t>
  </si>
  <si>
    <t>Opening carry forward adjustment</t>
  </si>
  <si>
    <t>Closing carry forward adjustment</t>
  </si>
</sst>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42" formatCode="_-&quot;$&quot;* #,##0_-;\-&quot;$&quot;* #,##0_-;_-&quot;$&quot;* &quot;-&quot;_-;_-@_-"/>
    <numFmt numFmtId="44" formatCode="_-&quot;$&quot;* #,##0.00_-;\-&quot;$&quot;* #,##0.00_-;_-&quot;$&quot;* &quot;-&quot;??_-;_-@_-"/>
    <numFmt numFmtId="43" formatCode="_-* #,##0.00_-;\-* #,##0.00_-;_-* &quot;-&quot;??_-;_-@_-"/>
    <numFmt numFmtId="164" formatCode="_(@_)"/>
    <numFmt numFmtId="165" formatCode="_(* #,##0_);_(* \(#,##0\);_(* &quot;-&quot;_);_(@_)"/>
    <numFmt numFmtId="166" formatCode="_(* #,##0.0_);_(* \(#,##0.0\);_(* &quot;–&quot;???_);_(* @_)"/>
    <numFmt numFmtId="167" formatCode="_(* #,##0.00_);_(* \(#,##0.00\);_(* &quot;–&quot;???_);_(* @_)"/>
    <numFmt numFmtId="168" formatCode="_(* #,##0.0000_);_(* \(#,##0.0000\);_(* &quot;–&quot;??_);_(* @_)"/>
    <numFmt numFmtId="169" formatCode="[$-1409]d\ mmm\ yy;@"/>
    <numFmt numFmtId="170" formatCode="_(* #,##0%_);_(* \(#,##0%\);_(* &quot;–&quot;???_);_(* @_)"/>
    <numFmt numFmtId="171" formatCode="_(* #,##0.0%_);_(* \(#,##0.0%\);_(* &quot;–&quot;??_);_(* @_)"/>
    <numFmt numFmtId="172" formatCode="_(* #,##0.00%_);_(* \(#,##0.00%\);_(* &quot;–&quot;???_);_(* @_)"/>
    <numFmt numFmtId="173" formatCode="_(* #,##0.000%_);_(* \(#,##0.000%\);_(* &quot;–&quot;???_);_(* @_)"/>
    <numFmt numFmtId="174" formatCode="_(* #,##0%_);_(* \(#,##0%\);_(* &quot;–&quot;??_);_(* @_)"/>
    <numFmt numFmtId="175" formatCode="_(* 0_);_(* \(0\);_(* &quot;–&quot;??_);_(@_)"/>
    <numFmt numFmtId="176" formatCode="_(* #,##0_);_(* \(#,##0\);_(* &quot;–&quot;???_);_(* @_)"/>
    <numFmt numFmtId="177" formatCode="_-* #,##0.0_-;\-* #,##0.0_-;_-* &quot;-&quot;?_-;_-@_-"/>
    <numFmt numFmtId="178" formatCode="0.0%"/>
  </numFmts>
  <fonts count="24" x14ac:knownFonts="1">
    <font>
      <sz val="11"/>
      <color theme="1"/>
      <name val="Calibri"/>
      <family val="2"/>
      <scheme val="minor"/>
    </font>
    <font>
      <sz val="11"/>
      <color theme="1"/>
      <name val="Calibri"/>
      <family val="2"/>
      <scheme val="minor"/>
    </font>
    <font>
      <b/>
      <sz val="11"/>
      <color theme="1"/>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sz val="11"/>
      <color theme="0"/>
      <name val="Calibri"/>
      <family val="2"/>
      <scheme val="minor"/>
    </font>
    <font>
      <sz val="11"/>
      <name val="Calibri"/>
      <family val="2"/>
      <scheme val="minor"/>
    </font>
    <font>
      <b/>
      <sz val="18"/>
      <name val="Calibri"/>
      <family val="2"/>
      <scheme val="minor"/>
    </font>
    <font>
      <b/>
      <sz val="16"/>
      <name val="Calibri"/>
      <family val="2"/>
      <scheme val="minor"/>
    </font>
    <font>
      <b/>
      <sz val="14"/>
      <name val="Calibri"/>
      <family val="2"/>
      <scheme val="minor"/>
    </font>
    <font>
      <u/>
      <sz val="10"/>
      <color theme="10"/>
      <name val="Arial"/>
      <family val="2"/>
    </font>
    <font>
      <sz val="11"/>
      <color theme="2"/>
      <name val="Calibri"/>
      <family val="2"/>
      <scheme val="minor"/>
    </font>
    <font>
      <b/>
      <sz val="10"/>
      <name val="Calibri"/>
      <family val="4"/>
      <scheme val="minor"/>
    </font>
    <font>
      <sz val="11"/>
      <color theme="9"/>
      <name val="Calibri"/>
      <family val="2"/>
      <scheme val="minor"/>
    </font>
    <font>
      <b/>
      <sz val="20"/>
      <color theme="2"/>
      <name val="Calibri"/>
      <family val="2"/>
      <scheme val="minor"/>
    </font>
    <font>
      <sz val="11"/>
      <name val="Calibri"/>
      <family val="2"/>
    </font>
    <font>
      <sz val="11"/>
      <color theme="1"/>
      <name val="Calibri"/>
      <family val="2"/>
    </font>
    <font>
      <i/>
      <sz val="10"/>
      <name val="Calibri"/>
      <family val="4"/>
      <scheme val="minor"/>
    </font>
  </fonts>
  <fills count="3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indexed="43"/>
        <bgColor indexed="64"/>
      </patternFill>
    </fill>
    <fill>
      <patternFill patternType="solid">
        <fgColor theme="4"/>
        <bgColor indexed="64"/>
      </patternFill>
    </fill>
    <fill>
      <patternFill patternType="solid">
        <fgColor theme="6"/>
        <bgColor indexed="64"/>
      </patternFill>
    </fill>
    <fill>
      <patternFill patternType="solid">
        <fgColor theme="3"/>
        <bgColor indexed="64"/>
      </patternFill>
    </fill>
    <fill>
      <patternFill patternType="solid">
        <fgColor theme="0" tint="-4.9989318521683403E-2"/>
        <bgColor indexed="64"/>
      </patternFill>
    </fill>
  </fills>
  <borders count="11">
    <border>
      <left/>
      <right/>
      <top/>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theme="7"/>
      </top>
      <bottom style="thin">
        <color theme="7"/>
      </bottom>
      <diagonal/>
    </border>
    <border>
      <left/>
      <right style="thin">
        <color theme="7"/>
      </right>
      <top style="thin">
        <color theme="7"/>
      </top>
      <bottom style="thin">
        <color theme="7"/>
      </bottom>
      <diagonal/>
    </border>
    <border>
      <left style="thin">
        <color theme="7"/>
      </left>
      <right style="thin">
        <color theme="7"/>
      </right>
      <top style="thin">
        <color theme="7"/>
      </top>
      <bottom style="thin">
        <color theme="7"/>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s>
  <cellStyleXfs count="61">
    <xf numFmtId="0" fontId="0" fillId="0" borderId="0"/>
    <xf numFmtId="43" fontId="1" fillId="0" borderId="0" applyFont="0" applyFill="0" applyBorder="0" applyAlignment="0" applyProtection="0"/>
    <xf numFmtId="176" fontId="12"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9" fontId="20" fillId="0" borderId="0" applyFill="0" applyAlignment="0"/>
    <xf numFmtId="49" fontId="13" fillId="0" borderId="0" applyFill="0" applyAlignment="0"/>
    <xf numFmtId="49" fontId="14" fillId="0" borderId="0" applyFill="0" applyAlignment="0"/>
    <xf numFmtId="49" fontId="15" fillId="33" borderId="0" applyFill="0" applyBorder="0">
      <alignment horizontal="left"/>
    </xf>
    <xf numFmtId="0" fontId="3" fillId="0" borderId="0" applyNumberFormat="0" applyFill="0" applyBorder="0" applyAlignment="0" applyProtection="0"/>
    <xf numFmtId="0" fontId="4" fillId="2" borderId="0" applyNumberFormat="0" applyBorder="0" applyAlignment="0" applyProtection="0"/>
    <xf numFmtId="0" fontId="5" fillId="3" borderId="0" applyNumberFormat="0" applyBorder="0" applyAlignment="0" applyProtection="0"/>
    <xf numFmtId="0" fontId="6" fillId="4" borderId="0" applyNumberFormat="0" applyBorder="0" applyAlignment="0" applyProtection="0"/>
    <xf numFmtId="0" fontId="17" fillId="34" borderId="6" applyNumberFormat="0" applyFill="0" applyAlignment="0">
      <protection locked="0"/>
    </xf>
    <xf numFmtId="0" fontId="1" fillId="36" borderId="6" applyNumberFormat="0" applyFill="0" applyAlignment="0"/>
    <xf numFmtId="0" fontId="7" fillId="5" borderId="1" applyNumberFormat="0" applyAlignment="0" applyProtection="0"/>
    <xf numFmtId="0" fontId="8" fillId="0" borderId="2" applyNumberFormat="0" applyFill="0" applyAlignment="0" applyProtection="0"/>
    <xf numFmtId="0" fontId="9" fillId="6" borderId="3" applyNumberFormat="0" applyAlignment="0" applyProtection="0"/>
    <xf numFmtId="0" fontId="10" fillId="0" borderId="0" applyNumberFormat="0" applyFill="0" applyBorder="0" applyAlignment="0" applyProtection="0"/>
    <xf numFmtId="0" fontId="1" fillId="7" borderId="4" applyNumberFormat="0" applyFont="0" applyAlignment="0" applyProtection="0"/>
    <xf numFmtId="49" fontId="23" fillId="0" borderId="0" applyFill="0" applyProtection="0">
      <alignment horizontal="left" indent="1"/>
    </xf>
    <xf numFmtId="0" fontId="2" fillId="0" borderId="5" applyNumberFormat="0" applyFill="0" applyAlignment="0" applyProtection="0"/>
    <xf numFmtId="0" fontId="1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1" fillId="11" borderId="0" applyNumberFormat="0" applyBorder="0" applyAlignment="0" applyProtection="0"/>
    <xf numFmtId="0" fontId="1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1" fillId="19" borderId="0" applyNumberFormat="0" applyBorder="0" applyAlignment="0" applyProtection="0"/>
    <xf numFmtId="0" fontId="1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1" fillId="23" borderId="0" applyNumberFormat="0" applyBorder="0" applyAlignment="0" applyProtection="0"/>
    <xf numFmtId="0" fontId="1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1" fillId="27" borderId="0" applyNumberFormat="0" applyBorder="0" applyAlignment="0" applyProtection="0"/>
    <xf numFmtId="0" fontId="1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1" fillId="31" borderId="0" applyNumberFormat="0" applyBorder="0" applyAlignment="0" applyProtection="0"/>
    <xf numFmtId="175" fontId="21" fillId="0" borderId="0" applyFont="0" applyFill="0" applyBorder="0" applyAlignment="0" applyProtection="0">
      <alignment horizontal="left"/>
      <protection locked="0"/>
    </xf>
    <xf numFmtId="165" fontId="1" fillId="36" borderId="7" applyNumberFormat="0" applyFont="0" applyFill="0" applyAlignment="0" applyProtection="0"/>
    <xf numFmtId="173" fontId="12" fillId="32" borderId="0" applyFont="0" applyBorder="0"/>
    <xf numFmtId="172" fontId="21" fillId="0" borderId="0" applyFont="0" applyFill="0" applyBorder="0" applyAlignment="0" applyProtection="0">
      <protection locked="0"/>
    </xf>
    <xf numFmtId="171" fontId="12" fillId="0" borderId="0" applyFont="0" applyFill="0" applyBorder="0" applyAlignment="0" applyProtection="0">
      <alignment horizontal="center" vertical="top" wrapText="1"/>
    </xf>
    <xf numFmtId="170" fontId="19" fillId="34" borderId="6" applyNumberFormat="0" applyAlignment="0"/>
    <xf numFmtId="0" fontId="18" fillId="35" borderId="6" applyNumberFormat="0" applyFill="0">
      <alignment horizontal="centerContinuous" wrapText="1"/>
    </xf>
    <xf numFmtId="169" fontId="21" fillId="0" borderId="0" applyFont="0" applyFill="0" applyBorder="0" applyAlignment="0" applyProtection="0">
      <alignment wrapText="1"/>
    </xf>
    <xf numFmtId="168" fontId="21" fillId="0" borderId="0" applyFont="0" applyFill="0" applyBorder="0" applyAlignment="0" applyProtection="0"/>
    <xf numFmtId="167" fontId="21" fillId="0" borderId="0" applyFont="0" applyFill="0" applyBorder="0" applyAlignment="0" applyProtection="0">
      <protection locked="0"/>
    </xf>
    <xf numFmtId="164" fontId="22" fillId="0" borderId="0" applyFont="0" applyFill="0" applyBorder="0" applyAlignment="0" applyProtection="0">
      <alignment horizontal="left"/>
      <protection locked="0"/>
    </xf>
    <xf numFmtId="166" fontId="21" fillId="0" borderId="0" applyFont="0" applyFill="0" applyBorder="0" applyAlignment="0" applyProtection="0">
      <protection locked="0"/>
    </xf>
    <xf numFmtId="0" fontId="16" fillId="0" borderId="0" applyNumberFormat="0" applyFill="0" applyBorder="0" applyAlignment="0" applyProtection="0">
      <alignment vertical="top"/>
      <protection locked="0"/>
    </xf>
    <xf numFmtId="9" fontId="1" fillId="0" borderId="0" applyFont="0" applyFill="0" applyBorder="0" applyAlignment="0" applyProtection="0"/>
    <xf numFmtId="174" fontId="1" fillId="0" borderId="0" applyFont="0" applyFill="0" applyBorder="0" applyAlignment="0" applyProtection="0"/>
  </cellStyleXfs>
  <cellXfs count="40">
    <xf numFmtId="0" fontId="0" fillId="0" borderId="0" xfId="0"/>
    <xf numFmtId="0" fontId="0" fillId="0" borderId="0" xfId="0"/>
    <xf numFmtId="49" fontId="20" fillId="0" borderId="0" xfId="5"/>
    <xf numFmtId="174" fontId="0" fillId="0" borderId="0" xfId="50" applyNumberFormat="1" applyFont="1" applyAlignment="1"/>
    <xf numFmtId="49" fontId="14" fillId="0" borderId="0" xfId="7"/>
    <xf numFmtId="176" fontId="0" fillId="0" borderId="0" xfId="2" applyFont="1"/>
    <xf numFmtId="0" fontId="0" fillId="0" borderId="8" xfId="47" applyNumberFormat="1" applyFont="1" applyFill="1" applyBorder="1"/>
    <xf numFmtId="0" fontId="0" fillId="0" borderId="0" xfId="47" applyNumberFormat="1" applyFont="1" applyFill="1" applyBorder="1"/>
    <xf numFmtId="176" fontId="0" fillId="0" borderId="8" xfId="2" applyFont="1" applyFill="1" applyBorder="1"/>
    <xf numFmtId="176" fontId="0" fillId="0" borderId="0" xfId="0" applyNumberFormat="1"/>
    <xf numFmtId="43" fontId="0" fillId="0" borderId="0" xfId="0" applyNumberFormat="1"/>
    <xf numFmtId="176" fontId="0" fillId="0" borderId="9" xfId="2" applyFont="1" applyBorder="1"/>
    <xf numFmtId="171" fontId="0" fillId="0" borderId="8" xfId="60" applyNumberFormat="1" applyFont="1" applyFill="1" applyBorder="1"/>
    <xf numFmtId="177" fontId="0" fillId="0" borderId="0" xfId="0" applyNumberFormat="1"/>
    <xf numFmtId="167" fontId="0" fillId="0" borderId="0" xfId="0" applyNumberFormat="1"/>
    <xf numFmtId="171" fontId="0" fillId="0" borderId="10" xfId="50" applyFont="1" applyBorder="1" applyAlignment="1"/>
    <xf numFmtId="176" fontId="0" fillId="0" borderId="0" xfId="2" applyNumberFormat="1" applyFont="1"/>
    <xf numFmtId="176" fontId="0" fillId="0" borderId="0" xfId="47" applyNumberFormat="1" applyFont="1" applyFill="1" applyBorder="1"/>
    <xf numFmtId="15" fontId="2" fillId="0" borderId="0" xfId="0" applyNumberFormat="1" applyFont="1"/>
    <xf numFmtId="0" fontId="2" fillId="0" borderId="0" xfId="0" applyFont="1"/>
    <xf numFmtId="171" fontId="0" fillId="0" borderId="10" xfId="50" applyNumberFormat="1" applyFont="1" applyBorder="1" applyAlignment="1"/>
    <xf numFmtId="176" fontId="0" fillId="0" borderId="0" xfId="2" applyFont="1" applyBorder="1"/>
    <xf numFmtId="176" fontId="0" fillId="0" borderId="0" xfId="2" applyFont="1" applyFill="1" applyBorder="1"/>
    <xf numFmtId="0" fontId="0" fillId="37" borderId="0" xfId="0" applyFill="1"/>
    <xf numFmtId="174" fontId="0" fillId="37" borderId="0" xfId="50" applyNumberFormat="1" applyFont="1" applyFill="1" applyAlignment="1"/>
    <xf numFmtId="15" fontId="2" fillId="37" borderId="0" xfId="0" applyNumberFormat="1" applyFont="1" applyFill="1"/>
    <xf numFmtId="176" fontId="0" fillId="37" borderId="0" xfId="2" applyFont="1" applyFill="1"/>
    <xf numFmtId="0" fontId="0" fillId="37" borderId="0" xfId="47" applyNumberFormat="1" applyFont="1" applyFill="1" applyBorder="1"/>
    <xf numFmtId="176" fontId="0" fillId="37" borderId="9" xfId="2" applyFont="1" applyFill="1" applyBorder="1"/>
    <xf numFmtId="176" fontId="0" fillId="37" borderId="0" xfId="2" applyFont="1" applyFill="1" applyBorder="1"/>
    <xf numFmtId="171" fontId="0" fillId="37" borderId="10" xfId="50" applyFont="1" applyFill="1" applyBorder="1" applyAlignment="1"/>
    <xf numFmtId="176" fontId="0" fillId="37" borderId="8" xfId="2" applyFont="1" applyFill="1" applyBorder="1"/>
    <xf numFmtId="0" fontId="0" fillId="37" borderId="8" xfId="47" applyNumberFormat="1" applyFont="1" applyFill="1" applyBorder="1"/>
    <xf numFmtId="43" fontId="0" fillId="37" borderId="0" xfId="0" applyNumberFormat="1" applyFill="1"/>
    <xf numFmtId="176" fontId="0" fillId="37" borderId="0" xfId="0" applyNumberFormat="1" applyFill="1"/>
    <xf numFmtId="171" fontId="0" fillId="37" borderId="8" xfId="60" applyNumberFormat="1" applyFont="1" applyFill="1" applyBorder="1"/>
    <xf numFmtId="177" fontId="0" fillId="37" borderId="0" xfId="0" applyNumberFormat="1" applyFill="1"/>
    <xf numFmtId="49" fontId="14" fillId="37" borderId="0" xfId="7" applyFill="1"/>
    <xf numFmtId="178" fontId="0" fillId="0" borderId="0" xfId="0" applyNumberFormat="1"/>
    <xf numFmtId="49" fontId="14" fillId="0" borderId="0" xfId="7" applyFill="1" applyAlignment="1">
      <alignment horizontal="left" wrapText="1"/>
    </xf>
  </cellXfs>
  <cellStyles count="61">
    <cellStyle name="20% - Accent1" xfId="23" builtinId="30" hidden="1"/>
    <cellStyle name="20% - Accent2" xfId="27" builtinId="34" hidden="1"/>
    <cellStyle name="20% - Accent3" xfId="31" builtinId="38" hidden="1"/>
    <cellStyle name="20% - Accent4" xfId="35" builtinId="42" hidden="1"/>
    <cellStyle name="20% - Accent5" xfId="39" builtinId="46" hidden="1"/>
    <cellStyle name="20% - Accent6" xfId="43" builtinId="50" hidden="1"/>
    <cellStyle name="40% - Accent1" xfId="24" builtinId="31" hidden="1"/>
    <cellStyle name="40% - Accent2" xfId="28" builtinId="35" hidden="1"/>
    <cellStyle name="40% - Accent3" xfId="32" builtinId="39" hidden="1"/>
    <cellStyle name="40% - Accent4" xfId="36" builtinId="43" hidden="1"/>
    <cellStyle name="40% - Accent5" xfId="40" builtinId="47" hidden="1"/>
    <cellStyle name="40% - Accent6" xfId="44" builtinId="51" hidden="1"/>
    <cellStyle name="60% - Accent1" xfId="25" builtinId="32" hidden="1"/>
    <cellStyle name="60% - Accent2" xfId="29" builtinId="36" hidden="1"/>
    <cellStyle name="60% - Accent3" xfId="33" builtinId="40" hidden="1"/>
    <cellStyle name="60% - Accent4" xfId="37" builtinId="44" hidden="1"/>
    <cellStyle name="60% - Accent5" xfId="41" builtinId="48" hidden="1"/>
    <cellStyle name="60% - Accent6" xfId="45" builtinId="52" hidden="1"/>
    <cellStyle name="Accent1" xfId="22" builtinId="29" hidden="1"/>
    <cellStyle name="Accent2" xfId="26" builtinId="33" hidden="1"/>
    <cellStyle name="Accent3" xfId="30" builtinId="37" hidden="1"/>
    <cellStyle name="Accent4" xfId="34" builtinId="41" hidden="1"/>
    <cellStyle name="Accent5" xfId="38" builtinId="45" hidden="1"/>
    <cellStyle name="Accent6" xfId="42" builtinId="49" hidden="1"/>
    <cellStyle name="Bad" xfId="11" builtinId="27" hidden="1"/>
    <cellStyle name="Calculation" xfId="15" builtinId="22" hidden="1"/>
    <cellStyle name="Check Cell" xfId="17" builtinId="23" hidden="1"/>
    <cellStyle name="Comma" xfId="1" builtinId="3" hidden="1"/>
    <cellStyle name="Comma [0]" xfId="2" builtinId="6" customBuiltin="1"/>
    <cellStyle name="Comma [1]" xfId="57"/>
    <cellStyle name="Comma [2]" xfId="55"/>
    <cellStyle name="Comma [4]" xfId="54"/>
    <cellStyle name="Currency" xfId="3" builtinId="4" hidden="1"/>
    <cellStyle name="Currency [0]" xfId="4" builtinId="7" hidden="1"/>
    <cellStyle name="Date (short)" xfId="53"/>
    <cellStyle name="Explanatory Text" xfId="20" builtinId="53" customBuiltin="1"/>
    <cellStyle name="Good" xfId="10" builtinId="26" hidden="1"/>
    <cellStyle name="Heading 1" xfId="6" builtinId="16" customBuiltin="1"/>
    <cellStyle name="Heading 2" xfId="7" builtinId="17" customBuiltin="1"/>
    <cellStyle name="Heading 3" xfId="8" builtinId="18" customBuiltin="1"/>
    <cellStyle name="Heading 4" xfId="9" builtinId="19" hidden="1"/>
    <cellStyle name="Hyperlink" xfId="58" builtinId="8" customBuiltin="1"/>
    <cellStyle name="Input" xfId="13" builtinId="20" customBuiltin="1"/>
    <cellStyle name="Label" xfId="52"/>
    <cellStyle name="Link" xfId="51"/>
    <cellStyle name="Linked Cell" xfId="16" builtinId="24" hidden="1"/>
    <cellStyle name="Neutral" xfId="12" builtinId="28" hidden="1"/>
    <cellStyle name="Normal" xfId="0" builtinId="0" customBuiltin="1"/>
    <cellStyle name="Note" xfId="19" builtinId="10" hidden="1"/>
    <cellStyle name="Output" xfId="14" builtinId="21" customBuiltin="1"/>
    <cellStyle name="Percent" xfId="59" builtinId="5" hidden="1" customBuiltin="1"/>
    <cellStyle name="Percent [0]" xfId="60"/>
    <cellStyle name="Percent [1]" xfId="50"/>
    <cellStyle name="Percent [2]" xfId="49"/>
    <cellStyle name="Percent [3]" xfId="48"/>
    <cellStyle name="Rt border" xfId="47"/>
    <cellStyle name="Text" xfId="56"/>
    <cellStyle name="Title" xfId="5" builtinId="15" customBuiltin="1"/>
    <cellStyle name="Total" xfId="21" builtinId="25" hidden="1"/>
    <cellStyle name="Warning Text" xfId="18" builtinId="11" hidden="1"/>
    <cellStyle name="Year" xfId="46"/>
  </cellStyles>
  <dxfs count="0"/>
  <tableStyles count="0" defaultTableStyle="TableStyleMedium2" defaultPivotStyle="PivotStyleLight16"/>
  <colors>
    <mruColors>
      <color rgb="FFC00000"/>
      <color rgb="FFEA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7</xdr:col>
      <xdr:colOff>53340</xdr:colOff>
      <xdr:row>0</xdr:row>
      <xdr:rowOff>160020</xdr:rowOff>
    </xdr:from>
    <xdr:to>
      <xdr:col>8</xdr:col>
      <xdr:colOff>647700</xdr:colOff>
      <xdr:row>6</xdr:row>
      <xdr:rowOff>106680</xdr:rowOff>
    </xdr:to>
    <xdr:grpSp>
      <xdr:nvGrpSpPr>
        <xdr:cNvPr id="4" name="Group 3"/>
        <xdr:cNvGrpSpPr/>
      </xdr:nvGrpSpPr>
      <xdr:grpSpPr>
        <a:xfrm>
          <a:off x="8016240" y="160020"/>
          <a:ext cx="1308735" cy="1194435"/>
          <a:chOff x="8176260" y="160020"/>
          <a:chExt cx="1325880" cy="1188720"/>
        </a:xfrm>
      </xdr:grpSpPr>
      <xdr:sp macro="" textlink="">
        <xdr:nvSpPr>
          <xdr:cNvPr id="2" name="Oval 1"/>
          <xdr:cNvSpPr/>
        </xdr:nvSpPr>
        <xdr:spPr>
          <a:xfrm>
            <a:off x="8176260" y="160020"/>
            <a:ext cx="1325880" cy="1188720"/>
          </a:xfrm>
          <a:prstGeom prst="ellipse">
            <a:avLst/>
          </a:prstGeom>
          <a:no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NZ" sz="1100"/>
          </a:p>
        </xdr:txBody>
      </xdr:sp>
      <xdr:sp macro="" textlink="">
        <xdr:nvSpPr>
          <xdr:cNvPr id="3" name="TextBox 2"/>
          <xdr:cNvSpPr txBox="1"/>
        </xdr:nvSpPr>
        <xdr:spPr>
          <a:xfrm>
            <a:off x="8450580" y="419100"/>
            <a:ext cx="777240" cy="7010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NZ" sz="3600" b="1">
                <a:solidFill>
                  <a:srgbClr val="C00000"/>
                </a:solidFill>
              </a:rPr>
              <a:t>1</a:t>
            </a:r>
          </a:p>
        </xdr:txBody>
      </xdr:sp>
    </xdr:grpSp>
    <xdr:clientData/>
  </xdr:twoCellAnchor>
</xdr:wsDr>
</file>

<file path=xl/drawings/drawing10.xml><?xml version="1.0" encoding="utf-8"?>
<xdr:wsDr xmlns:xdr="http://schemas.openxmlformats.org/drawingml/2006/spreadsheetDrawing" xmlns:a="http://schemas.openxmlformats.org/drawingml/2006/main">
  <xdr:twoCellAnchor>
    <xdr:from>
      <xdr:col>24</xdr:col>
      <xdr:colOff>0</xdr:colOff>
      <xdr:row>0</xdr:row>
      <xdr:rowOff>259080</xdr:rowOff>
    </xdr:from>
    <xdr:to>
      <xdr:col>25</xdr:col>
      <xdr:colOff>152400</xdr:colOff>
      <xdr:row>7</xdr:row>
      <xdr:rowOff>22860</xdr:rowOff>
    </xdr:to>
    <xdr:grpSp>
      <xdr:nvGrpSpPr>
        <xdr:cNvPr id="5" name="Group 4"/>
        <xdr:cNvGrpSpPr/>
      </xdr:nvGrpSpPr>
      <xdr:grpSpPr>
        <a:xfrm>
          <a:off x="20431125" y="259080"/>
          <a:ext cx="762000" cy="1202055"/>
          <a:chOff x="8176260" y="160020"/>
          <a:chExt cx="1325880" cy="1188720"/>
        </a:xfrm>
      </xdr:grpSpPr>
      <xdr:sp macro="" textlink="">
        <xdr:nvSpPr>
          <xdr:cNvPr id="6" name="Oval 5"/>
          <xdr:cNvSpPr/>
        </xdr:nvSpPr>
        <xdr:spPr>
          <a:xfrm>
            <a:off x="8176260" y="160020"/>
            <a:ext cx="1325880" cy="1188720"/>
          </a:xfrm>
          <a:prstGeom prst="ellipse">
            <a:avLst/>
          </a:prstGeom>
          <a:no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NZ" sz="1100"/>
          </a:p>
        </xdr:txBody>
      </xdr:sp>
      <xdr:sp macro="" textlink="">
        <xdr:nvSpPr>
          <xdr:cNvPr id="7" name="TextBox 6"/>
          <xdr:cNvSpPr txBox="1"/>
        </xdr:nvSpPr>
        <xdr:spPr>
          <a:xfrm>
            <a:off x="8450580" y="419100"/>
            <a:ext cx="777240" cy="7010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NZ" sz="3600" b="1">
                <a:solidFill>
                  <a:srgbClr val="C00000"/>
                </a:solidFill>
              </a:rPr>
              <a:t>10</a:t>
            </a:r>
          </a:p>
        </xdr:txBody>
      </xdr:sp>
    </xdr:grpSp>
    <xdr:clientData/>
  </xdr:twoCellAnchor>
</xdr:wsDr>
</file>

<file path=xl/drawings/drawing11.xml><?xml version="1.0" encoding="utf-8"?>
<xdr:wsDr xmlns:xdr="http://schemas.openxmlformats.org/drawingml/2006/spreadsheetDrawing" xmlns:a="http://schemas.openxmlformats.org/drawingml/2006/main">
  <xdr:twoCellAnchor>
    <xdr:from>
      <xdr:col>29</xdr:col>
      <xdr:colOff>281940</xdr:colOff>
      <xdr:row>0</xdr:row>
      <xdr:rowOff>243840</xdr:rowOff>
    </xdr:from>
    <xdr:to>
      <xdr:col>31</xdr:col>
      <xdr:colOff>388620</xdr:colOff>
      <xdr:row>7</xdr:row>
      <xdr:rowOff>7620</xdr:rowOff>
    </xdr:to>
    <xdr:grpSp>
      <xdr:nvGrpSpPr>
        <xdr:cNvPr id="2" name="Group 1"/>
        <xdr:cNvGrpSpPr/>
      </xdr:nvGrpSpPr>
      <xdr:grpSpPr>
        <a:xfrm>
          <a:off x="23865840" y="243840"/>
          <a:ext cx="1325880" cy="1173480"/>
          <a:chOff x="8176260" y="160020"/>
          <a:chExt cx="1325880" cy="1188720"/>
        </a:xfrm>
      </xdr:grpSpPr>
      <xdr:sp macro="" textlink="">
        <xdr:nvSpPr>
          <xdr:cNvPr id="3" name="Oval 2"/>
          <xdr:cNvSpPr/>
        </xdr:nvSpPr>
        <xdr:spPr>
          <a:xfrm>
            <a:off x="8176260" y="160020"/>
            <a:ext cx="1325880" cy="1188720"/>
          </a:xfrm>
          <a:prstGeom prst="ellipse">
            <a:avLst/>
          </a:prstGeom>
          <a:no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NZ" sz="1100"/>
          </a:p>
        </xdr:txBody>
      </xdr:sp>
      <xdr:sp macro="" textlink="">
        <xdr:nvSpPr>
          <xdr:cNvPr id="4" name="TextBox 3"/>
          <xdr:cNvSpPr txBox="1"/>
        </xdr:nvSpPr>
        <xdr:spPr>
          <a:xfrm>
            <a:off x="8450580" y="419100"/>
            <a:ext cx="777240" cy="7010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NZ" sz="3600" b="1">
                <a:solidFill>
                  <a:srgbClr val="C00000"/>
                </a:solidFill>
              </a:rPr>
              <a:t>11</a:t>
            </a:r>
          </a:p>
        </xdr:txBody>
      </xdr:sp>
    </xdr:grpSp>
    <xdr:clientData/>
  </xdr:twoCellAnchor>
</xdr:wsDr>
</file>

<file path=xl/drawings/drawing12.xml><?xml version="1.0" encoding="utf-8"?>
<xdr:wsDr xmlns:xdr="http://schemas.openxmlformats.org/drawingml/2006/spreadsheetDrawing" xmlns:a="http://schemas.openxmlformats.org/drawingml/2006/main">
  <xdr:twoCellAnchor>
    <xdr:from>
      <xdr:col>30</xdr:col>
      <xdr:colOff>134470</xdr:colOff>
      <xdr:row>0</xdr:row>
      <xdr:rowOff>304800</xdr:rowOff>
    </xdr:from>
    <xdr:to>
      <xdr:col>32</xdr:col>
      <xdr:colOff>241150</xdr:colOff>
      <xdr:row>7</xdr:row>
      <xdr:rowOff>86061</xdr:rowOff>
    </xdr:to>
    <xdr:grpSp>
      <xdr:nvGrpSpPr>
        <xdr:cNvPr id="2" name="Group 1"/>
        <xdr:cNvGrpSpPr/>
      </xdr:nvGrpSpPr>
      <xdr:grpSpPr>
        <a:xfrm>
          <a:off x="23775520" y="304800"/>
          <a:ext cx="1325880" cy="1190961"/>
          <a:chOff x="8176260" y="160020"/>
          <a:chExt cx="1325880" cy="1188720"/>
        </a:xfrm>
      </xdr:grpSpPr>
      <xdr:sp macro="" textlink="">
        <xdr:nvSpPr>
          <xdr:cNvPr id="3" name="Oval 2"/>
          <xdr:cNvSpPr/>
        </xdr:nvSpPr>
        <xdr:spPr>
          <a:xfrm>
            <a:off x="8176260" y="160020"/>
            <a:ext cx="1325880" cy="1188720"/>
          </a:xfrm>
          <a:prstGeom prst="ellipse">
            <a:avLst/>
          </a:prstGeom>
          <a:no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NZ" sz="1100"/>
          </a:p>
        </xdr:txBody>
      </xdr:sp>
      <xdr:sp macro="" textlink="">
        <xdr:nvSpPr>
          <xdr:cNvPr id="4" name="TextBox 3"/>
          <xdr:cNvSpPr txBox="1"/>
        </xdr:nvSpPr>
        <xdr:spPr>
          <a:xfrm>
            <a:off x="8450580" y="419100"/>
            <a:ext cx="777240" cy="7010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NZ" sz="3600" b="1">
                <a:solidFill>
                  <a:srgbClr val="C00000"/>
                </a:solidFill>
              </a:rPr>
              <a:t>12</a:t>
            </a:r>
          </a:p>
        </xdr:txBody>
      </xdr:sp>
    </xdr:grpSp>
    <xdr:clientData/>
  </xdr:twoCellAnchor>
</xdr:wsDr>
</file>

<file path=xl/drawings/drawing13.xml><?xml version="1.0" encoding="utf-8"?>
<xdr:wsDr xmlns:xdr="http://schemas.openxmlformats.org/drawingml/2006/spreadsheetDrawing" xmlns:a="http://schemas.openxmlformats.org/drawingml/2006/main">
  <xdr:twoCellAnchor>
    <xdr:from>
      <xdr:col>30</xdr:col>
      <xdr:colOff>175260</xdr:colOff>
      <xdr:row>0</xdr:row>
      <xdr:rowOff>297180</xdr:rowOff>
    </xdr:from>
    <xdr:to>
      <xdr:col>32</xdr:col>
      <xdr:colOff>281940</xdr:colOff>
      <xdr:row>7</xdr:row>
      <xdr:rowOff>60960</xdr:rowOff>
    </xdr:to>
    <xdr:grpSp>
      <xdr:nvGrpSpPr>
        <xdr:cNvPr id="2" name="Group 1"/>
        <xdr:cNvGrpSpPr/>
      </xdr:nvGrpSpPr>
      <xdr:grpSpPr>
        <a:xfrm>
          <a:off x="24778335" y="297180"/>
          <a:ext cx="1325880" cy="1173480"/>
          <a:chOff x="8176260" y="160020"/>
          <a:chExt cx="1325880" cy="1188720"/>
        </a:xfrm>
      </xdr:grpSpPr>
      <xdr:sp macro="" textlink="">
        <xdr:nvSpPr>
          <xdr:cNvPr id="3" name="Oval 2"/>
          <xdr:cNvSpPr/>
        </xdr:nvSpPr>
        <xdr:spPr>
          <a:xfrm>
            <a:off x="8176260" y="160020"/>
            <a:ext cx="1325880" cy="1188720"/>
          </a:xfrm>
          <a:prstGeom prst="ellipse">
            <a:avLst/>
          </a:prstGeom>
          <a:no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NZ" sz="1100"/>
          </a:p>
        </xdr:txBody>
      </xdr:sp>
      <xdr:sp macro="" textlink="">
        <xdr:nvSpPr>
          <xdr:cNvPr id="4" name="TextBox 3"/>
          <xdr:cNvSpPr txBox="1"/>
        </xdr:nvSpPr>
        <xdr:spPr>
          <a:xfrm>
            <a:off x="8450580" y="419100"/>
            <a:ext cx="777240" cy="7010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NZ" sz="3600" b="1">
                <a:solidFill>
                  <a:srgbClr val="C00000"/>
                </a:solidFill>
              </a:rPr>
              <a:t>13</a:t>
            </a:r>
          </a:p>
        </xdr:txBody>
      </xdr:sp>
    </xdr:grpSp>
    <xdr:clientData/>
  </xdr:twoCellAnchor>
</xdr:wsDr>
</file>

<file path=xl/drawings/drawing14.xml><?xml version="1.0" encoding="utf-8"?>
<xdr:wsDr xmlns:xdr="http://schemas.openxmlformats.org/drawingml/2006/spreadsheetDrawing" xmlns:a="http://schemas.openxmlformats.org/drawingml/2006/main">
  <xdr:twoCellAnchor>
    <xdr:from>
      <xdr:col>27</xdr:col>
      <xdr:colOff>30480</xdr:colOff>
      <xdr:row>1</xdr:row>
      <xdr:rowOff>53340</xdr:rowOff>
    </xdr:from>
    <xdr:to>
      <xdr:col>29</xdr:col>
      <xdr:colOff>137160</xdr:colOff>
      <xdr:row>7</xdr:row>
      <xdr:rowOff>144780</xdr:rowOff>
    </xdr:to>
    <xdr:grpSp>
      <xdr:nvGrpSpPr>
        <xdr:cNvPr id="2" name="Group 1"/>
        <xdr:cNvGrpSpPr/>
      </xdr:nvGrpSpPr>
      <xdr:grpSpPr>
        <a:xfrm>
          <a:off x="23128605" y="377190"/>
          <a:ext cx="1325880" cy="1215390"/>
          <a:chOff x="8176260" y="160020"/>
          <a:chExt cx="1325880" cy="1188720"/>
        </a:xfrm>
      </xdr:grpSpPr>
      <xdr:sp macro="" textlink="">
        <xdr:nvSpPr>
          <xdr:cNvPr id="3" name="Oval 2"/>
          <xdr:cNvSpPr/>
        </xdr:nvSpPr>
        <xdr:spPr>
          <a:xfrm>
            <a:off x="8176260" y="160020"/>
            <a:ext cx="1325880" cy="1188720"/>
          </a:xfrm>
          <a:prstGeom prst="ellipse">
            <a:avLst/>
          </a:prstGeom>
          <a:no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NZ" sz="1100"/>
          </a:p>
        </xdr:txBody>
      </xdr:sp>
      <xdr:sp macro="" textlink="">
        <xdr:nvSpPr>
          <xdr:cNvPr id="4" name="TextBox 3"/>
          <xdr:cNvSpPr txBox="1"/>
        </xdr:nvSpPr>
        <xdr:spPr>
          <a:xfrm>
            <a:off x="8450580" y="419100"/>
            <a:ext cx="777240" cy="7010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NZ" sz="3600" b="1">
                <a:solidFill>
                  <a:srgbClr val="C00000"/>
                </a:solidFill>
              </a:rPr>
              <a:t>14</a:t>
            </a:r>
          </a:p>
        </xdr:txBody>
      </xdr:sp>
    </xdr:grpSp>
    <xdr:clientData/>
  </xdr:twoCellAnchor>
</xdr:wsDr>
</file>

<file path=xl/drawings/drawing15.xml><?xml version="1.0" encoding="utf-8"?>
<xdr:wsDr xmlns:xdr="http://schemas.openxmlformats.org/drawingml/2006/spreadsheetDrawing" xmlns:a="http://schemas.openxmlformats.org/drawingml/2006/main">
  <xdr:twoCellAnchor>
    <xdr:from>
      <xdr:col>30</xdr:col>
      <xdr:colOff>259080</xdr:colOff>
      <xdr:row>0</xdr:row>
      <xdr:rowOff>182880</xdr:rowOff>
    </xdr:from>
    <xdr:to>
      <xdr:col>32</xdr:col>
      <xdr:colOff>365760</xdr:colOff>
      <xdr:row>6</xdr:row>
      <xdr:rowOff>129540</xdr:rowOff>
    </xdr:to>
    <xdr:grpSp>
      <xdr:nvGrpSpPr>
        <xdr:cNvPr id="2" name="Group 1"/>
        <xdr:cNvGrpSpPr/>
      </xdr:nvGrpSpPr>
      <xdr:grpSpPr>
        <a:xfrm>
          <a:off x="23423880" y="182880"/>
          <a:ext cx="1325880" cy="1175385"/>
          <a:chOff x="8176260" y="160020"/>
          <a:chExt cx="1325880" cy="1188720"/>
        </a:xfrm>
      </xdr:grpSpPr>
      <xdr:sp macro="" textlink="">
        <xdr:nvSpPr>
          <xdr:cNvPr id="3" name="Oval 2"/>
          <xdr:cNvSpPr/>
        </xdr:nvSpPr>
        <xdr:spPr>
          <a:xfrm>
            <a:off x="8176260" y="160020"/>
            <a:ext cx="1325880" cy="1188720"/>
          </a:xfrm>
          <a:prstGeom prst="ellipse">
            <a:avLst/>
          </a:prstGeom>
          <a:no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NZ" sz="1100"/>
          </a:p>
        </xdr:txBody>
      </xdr:sp>
      <xdr:sp macro="" textlink="">
        <xdr:nvSpPr>
          <xdr:cNvPr id="4" name="TextBox 3"/>
          <xdr:cNvSpPr txBox="1"/>
        </xdr:nvSpPr>
        <xdr:spPr>
          <a:xfrm>
            <a:off x="8450580" y="419100"/>
            <a:ext cx="777240" cy="7010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NZ" sz="3600" b="1">
                <a:solidFill>
                  <a:srgbClr val="C00000"/>
                </a:solidFill>
              </a:rPr>
              <a:t>15</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31</xdr:col>
      <xdr:colOff>91440</xdr:colOff>
      <xdr:row>0</xdr:row>
      <xdr:rowOff>205740</xdr:rowOff>
    </xdr:from>
    <xdr:to>
      <xdr:col>33</xdr:col>
      <xdr:colOff>198120</xdr:colOff>
      <xdr:row>6</xdr:row>
      <xdr:rowOff>152400</xdr:rowOff>
    </xdr:to>
    <xdr:grpSp>
      <xdr:nvGrpSpPr>
        <xdr:cNvPr id="2" name="Group 1"/>
        <xdr:cNvGrpSpPr/>
      </xdr:nvGrpSpPr>
      <xdr:grpSpPr>
        <a:xfrm>
          <a:off x="24294465" y="205740"/>
          <a:ext cx="1325880" cy="1175385"/>
          <a:chOff x="8176260" y="160020"/>
          <a:chExt cx="1325880" cy="1188720"/>
        </a:xfrm>
      </xdr:grpSpPr>
      <xdr:sp macro="" textlink="">
        <xdr:nvSpPr>
          <xdr:cNvPr id="3" name="Oval 2"/>
          <xdr:cNvSpPr/>
        </xdr:nvSpPr>
        <xdr:spPr>
          <a:xfrm>
            <a:off x="8176260" y="160020"/>
            <a:ext cx="1325880" cy="1188720"/>
          </a:xfrm>
          <a:prstGeom prst="ellipse">
            <a:avLst/>
          </a:prstGeom>
          <a:no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NZ" sz="1100"/>
          </a:p>
        </xdr:txBody>
      </xdr:sp>
      <xdr:sp macro="" textlink="">
        <xdr:nvSpPr>
          <xdr:cNvPr id="4" name="TextBox 3"/>
          <xdr:cNvSpPr txBox="1"/>
        </xdr:nvSpPr>
        <xdr:spPr>
          <a:xfrm>
            <a:off x="8450580" y="419100"/>
            <a:ext cx="777240" cy="7010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NZ" sz="3600" b="1">
                <a:solidFill>
                  <a:srgbClr val="C00000"/>
                </a:solidFill>
              </a:rPr>
              <a:t>2</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29</xdr:col>
      <xdr:colOff>142875</xdr:colOff>
      <xdr:row>0</xdr:row>
      <xdr:rowOff>200025</xdr:rowOff>
    </xdr:from>
    <xdr:to>
      <xdr:col>31</xdr:col>
      <xdr:colOff>382905</xdr:colOff>
      <xdr:row>6</xdr:row>
      <xdr:rowOff>160020</xdr:rowOff>
    </xdr:to>
    <xdr:grpSp>
      <xdr:nvGrpSpPr>
        <xdr:cNvPr id="2" name="Group 1"/>
        <xdr:cNvGrpSpPr/>
      </xdr:nvGrpSpPr>
      <xdr:grpSpPr>
        <a:xfrm>
          <a:off x="24498300" y="200025"/>
          <a:ext cx="1325880" cy="1188720"/>
          <a:chOff x="8176260" y="160020"/>
          <a:chExt cx="1325880" cy="1188720"/>
        </a:xfrm>
      </xdr:grpSpPr>
      <xdr:sp macro="" textlink="">
        <xdr:nvSpPr>
          <xdr:cNvPr id="3" name="Oval 2"/>
          <xdr:cNvSpPr/>
        </xdr:nvSpPr>
        <xdr:spPr>
          <a:xfrm>
            <a:off x="8176260" y="160020"/>
            <a:ext cx="1325880" cy="1188720"/>
          </a:xfrm>
          <a:prstGeom prst="ellipse">
            <a:avLst/>
          </a:prstGeom>
          <a:no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NZ" sz="1100"/>
          </a:p>
        </xdr:txBody>
      </xdr:sp>
      <xdr:sp macro="" textlink="">
        <xdr:nvSpPr>
          <xdr:cNvPr id="4" name="TextBox 3"/>
          <xdr:cNvSpPr txBox="1"/>
        </xdr:nvSpPr>
        <xdr:spPr>
          <a:xfrm>
            <a:off x="8450580" y="419100"/>
            <a:ext cx="777240" cy="7010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NZ" sz="3600" b="1">
                <a:solidFill>
                  <a:srgbClr val="C00000"/>
                </a:solidFill>
              </a:rPr>
              <a:t>3</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30</xdr:col>
      <xdr:colOff>133350</xdr:colOff>
      <xdr:row>0</xdr:row>
      <xdr:rowOff>257175</xdr:rowOff>
    </xdr:from>
    <xdr:to>
      <xdr:col>32</xdr:col>
      <xdr:colOff>373380</xdr:colOff>
      <xdr:row>7</xdr:row>
      <xdr:rowOff>36195</xdr:rowOff>
    </xdr:to>
    <xdr:grpSp>
      <xdr:nvGrpSpPr>
        <xdr:cNvPr id="2" name="Group 1"/>
        <xdr:cNvGrpSpPr/>
      </xdr:nvGrpSpPr>
      <xdr:grpSpPr>
        <a:xfrm>
          <a:off x="24136350" y="257175"/>
          <a:ext cx="1325880" cy="1188720"/>
          <a:chOff x="8176260" y="160020"/>
          <a:chExt cx="1325880" cy="1188720"/>
        </a:xfrm>
      </xdr:grpSpPr>
      <xdr:sp macro="" textlink="">
        <xdr:nvSpPr>
          <xdr:cNvPr id="3" name="Oval 2"/>
          <xdr:cNvSpPr/>
        </xdr:nvSpPr>
        <xdr:spPr>
          <a:xfrm>
            <a:off x="8176260" y="160020"/>
            <a:ext cx="1325880" cy="1188720"/>
          </a:xfrm>
          <a:prstGeom prst="ellipse">
            <a:avLst/>
          </a:prstGeom>
          <a:no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NZ" sz="1100"/>
          </a:p>
        </xdr:txBody>
      </xdr:sp>
      <xdr:sp macro="" textlink="">
        <xdr:nvSpPr>
          <xdr:cNvPr id="4" name="TextBox 3"/>
          <xdr:cNvSpPr txBox="1"/>
        </xdr:nvSpPr>
        <xdr:spPr>
          <a:xfrm>
            <a:off x="8450580" y="419100"/>
            <a:ext cx="777240" cy="7010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NZ" sz="3600" b="1">
                <a:solidFill>
                  <a:srgbClr val="C00000"/>
                </a:solidFill>
              </a:rPr>
              <a:t>4</a:t>
            </a: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30</xdr:col>
      <xdr:colOff>185532</xdr:colOff>
      <xdr:row>0</xdr:row>
      <xdr:rowOff>304799</xdr:rowOff>
    </xdr:from>
    <xdr:to>
      <xdr:col>32</xdr:col>
      <xdr:colOff>292212</xdr:colOff>
      <xdr:row>7</xdr:row>
      <xdr:rowOff>55658</xdr:rowOff>
    </xdr:to>
    <xdr:grpSp>
      <xdr:nvGrpSpPr>
        <xdr:cNvPr id="2" name="Group 1"/>
        <xdr:cNvGrpSpPr/>
      </xdr:nvGrpSpPr>
      <xdr:grpSpPr>
        <a:xfrm>
          <a:off x="24028512" y="304799"/>
          <a:ext cx="1325880" cy="1175799"/>
          <a:chOff x="8176260" y="160020"/>
          <a:chExt cx="1325880" cy="1188720"/>
        </a:xfrm>
      </xdr:grpSpPr>
      <xdr:sp macro="" textlink="">
        <xdr:nvSpPr>
          <xdr:cNvPr id="3" name="Oval 2"/>
          <xdr:cNvSpPr/>
        </xdr:nvSpPr>
        <xdr:spPr>
          <a:xfrm>
            <a:off x="8176260" y="160020"/>
            <a:ext cx="1325880" cy="1188720"/>
          </a:xfrm>
          <a:prstGeom prst="ellipse">
            <a:avLst/>
          </a:prstGeom>
          <a:no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NZ" sz="1100"/>
          </a:p>
        </xdr:txBody>
      </xdr:sp>
      <xdr:sp macro="" textlink="">
        <xdr:nvSpPr>
          <xdr:cNvPr id="4" name="TextBox 3"/>
          <xdr:cNvSpPr txBox="1"/>
        </xdr:nvSpPr>
        <xdr:spPr>
          <a:xfrm>
            <a:off x="8450580" y="419100"/>
            <a:ext cx="777240" cy="7010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NZ" sz="3600" b="1">
                <a:solidFill>
                  <a:srgbClr val="C00000"/>
                </a:solidFill>
              </a:rPr>
              <a:t>5</a:t>
            </a:r>
          </a:p>
        </xdr:txBody>
      </xdr:sp>
    </xdr:grpSp>
    <xdr:clientData/>
  </xdr:twoCellAnchor>
</xdr:wsDr>
</file>

<file path=xl/drawings/drawing6.xml><?xml version="1.0" encoding="utf-8"?>
<xdr:wsDr xmlns:xdr="http://schemas.openxmlformats.org/drawingml/2006/spreadsheetDrawing" xmlns:a="http://schemas.openxmlformats.org/drawingml/2006/main">
  <xdr:twoCellAnchor>
    <xdr:from>
      <xdr:col>30</xdr:col>
      <xdr:colOff>426720</xdr:colOff>
      <xdr:row>0</xdr:row>
      <xdr:rowOff>236220</xdr:rowOff>
    </xdr:from>
    <xdr:to>
      <xdr:col>32</xdr:col>
      <xdr:colOff>670560</xdr:colOff>
      <xdr:row>7</xdr:row>
      <xdr:rowOff>0</xdr:rowOff>
    </xdr:to>
    <xdr:grpSp>
      <xdr:nvGrpSpPr>
        <xdr:cNvPr id="2" name="Group 1"/>
        <xdr:cNvGrpSpPr/>
      </xdr:nvGrpSpPr>
      <xdr:grpSpPr>
        <a:xfrm>
          <a:off x="24401145" y="236220"/>
          <a:ext cx="1329690" cy="1173480"/>
          <a:chOff x="8176260" y="160020"/>
          <a:chExt cx="1325880" cy="1188720"/>
        </a:xfrm>
      </xdr:grpSpPr>
      <xdr:sp macro="" textlink="">
        <xdr:nvSpPr>
          <xdr:cNvPr id="3" name="Oval 2"/>
          <xdr:cNvSpPr/>
        </xdr:nvSpPr>
        <xdr:spPr>
          <a:xfrm>
            <a:off x="8176260" y="160020"/>
            <a:ext cx="1325880" cy="1188720"/>
          </a:xfrm>
          <a:prstGeom prst="ellipse">
            <a:avLst/>
          </a:prstGeom>
          <a:no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NZ" sz="1100"/>
          </a:p>
        </xdr:txBody>
      </xdr:sp>
      <xdr:sp macro="" textlink="">
        <xdr:nvSpPr>
          <xdr:cNvPr id="4" name="TextBox 3"/>
          <xdr:cNvSpPr txBox="1"/>
        </xdr:nvSpPr>
        <xdr:spPr>
          <a:xfrm>
            <a:off x="8450580" y="419100"/>
            <a:ext cx="777240" cy="7010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NZ" sz="3600" b="1">
                <a:solidFill>
                  <a:srgbClr val="C00000"/>
                </a:solidFill>
              </a:rPr>
              <a:t>6</a:t>
            </a:r>
          </a:p>
        </xdr:txBody>
      </xdr:sp>
    </xdr:grpSp>
    <xdr:clientData/>
  </xdr:twoCellAnchor>
</xdr:wsDr>
</file>

<file path=xl/drawings/drawing7.xml><?xml version="1.0" encoding="utf-8"?>
<xdr:wsDr xmlns:xdr="http://schemas.openxmlformats.org/drawingml/2006/spreadsheetDrawing" xmlns:a="http://schemas.openxmlformats.org/drawingml/2006/main">
  <xdr:twoCellAnchor>
    <xdr:from>
      <xdr:col>30</xdr:col>
      <xdr:colOff>99060</xdr:colOff>
      <xdr:row>1</xdr:row>
      <xdr:rowOff>68580</xdr:rowOff>
    </xdr:from>
    <xdr:to>
      <xdr:col>32</xdr:col>
      <xdr:colOff>205740</xdr:colOff>
      <xdr:row>7</xdr:row>
      <xdr:rowOff>160020</xdr:rowOff>
    </xdr:to>
    <xdr:grpSp>
      <xdr:nvGrpSpPr>
        <xdr:cNvPr id="2" name="Group 1"/>
        <xdr:cNvGrpSpPr/>
      </xdr:nvGrpSpPr>
      <xdr:grpSpPr>
        <a:xfrm>
          <a:off x="23673435" y="392430"/>
          <a:ext cx="1325880" cy="1177290"/>
          <a:chOff x="8176260" y="160020"/>
          <a:chExt cx="1325880" cy="1188720"/>
        </a:xfrm>
      </xdr:grpSpPr>
      <xdr:sp macro="" textlink="">
        <xdr:nvSpPr>
          <xdr:cNvPr id="3" name="Oval 2"/>
          <xdr:cNvSpPr/>
        </xdr:nvSpPr>
        <xdr:spPr>
          <a:xfrm>
            <a:off x="8176260" y="160020"/>
            <a:ext cx="1325880" cy="1188720"/>
          </a:xfrm>
          <a:prstGeom prst="ellipse">
            <a:avLst/>
          </a:prstGeom>
          <a:no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NZ" sz="1100"/>
          </a:p>
        </xdr:txBody>
      </xdr:sp>
      <xdr:sp macro="" textlink="">
        <xdr:nvSpPr>
          <xdr:cNvPr id="4" name="TextBox 3"/>
          <xdr:cNvSpPr txBox="1"/>
        </xdr:nvSpPr>
        <xdr:spPr>
          <a:xfrm>
            <a:off x="8450580" y="419100"/>
            <a:ext cx="777240" cy="7010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NZ" sz="3600" b="1">
                <a:solidFill>
                  <a:srgbClr val="C00000"/>
                </a:solidFill>
              </a:rPr>
              <a:t>7</a:t>
            </a:r>
          </a:p>
        </xdr:txBody>
      </xdr:sp>
    </xdr:grpSp>
    <xdr:clientData/>
  </xdr:twoCellAnchor>
</xdr:wsDr>
</file>

<file path=xl/drawings/drawing8.xml><?xml version="1.0" encoding="utf-8"?>
<xdr:wsDr xmlns:xdr="http://schemas.openxmlformats.org/drawingml/2006/spreadsheetDrawing" xmlns:a="http://schemas.openxmlformats.org/drawingml/2006/main">
  <xdr:twoCellAnchor>
    <xdr:from>
      <xdr:col>30</xdr:col>
      <xdr:colOff>220980</xdr:colOff>
      <xdr:row>0</xdr:row>
      <xdr:rowOff>266700</xdr:rowOff>
    </xdr:from>
    <xdr:to>
      <xdr:col>32</xdr:col>
      <xdr:colOff>327660</xdr:colOff>
      <xdr:row>7</xdr:row>
      <xdr:rowOff>30480</xdr:rowOff>
    </xdr:to>
    <xdr:grpSp>
      <xdr:nvGrpSpPr>
        <xdr:cNvPr id="2" name="Group 1"/>
        <xdr:cNvGrpSpPr/>
      </xdr:nvGrpSpPr>
      <xdr:grpSpPr>
        <a:xfrm>
          <a:off x="24062055" y="266700"/>
          <a:ext cx="1325880" cy="1173480"/>
          <a:chOff x="8176260" y="160020"/>
          <a:chExt cx="1325880" cy="1188720"/>
        </a:xfrm>
      </xdr:grpSpPr>
      <xdr:sp macro="" textlink="">
        <xdr:nvSpPr>
          <xdr:cNvPr id="3" name="Oval 2"/>
          <xdr:cNvSpPr/>
        </xdr:nvSpPr>
        <xdr:spPr>
          <a:xfrm>
            <a:off x="8176260" y="160020"/>
            <a:ext cx="1325880" cy="1188720"/>
          </a:xfrm>
          <a:prstGeom prst="ellipse">
            <a:avLst/>
          </a:prstGeom>
          <a:no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NZ" sz="1100"/>
          </a:p>
        </xdr:txBody>
      </xdr:sp>
      <xdr:sp macro="" textlink="">
        <xdr:nvSpPr>
          <xdr:cNvPr id="4" name="TextBox 3"/>
          <xdr:cNvSpPr txBox="1"/>
        </xdr:nvSpPr>
        <xdr:spPr>
          <a:xfrm>
            <a:off x="8450580" y="419100"/>
            <a:ext cx="777240" cy="7010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NZ" sz="3600" b="1">
                <a:solidFill>
                  <a:srgbClr val="C00000"/>
                </a:solidFill>
              </a:rPr>
              <a:t>8</a:t>
            </a:r>
          </a:p>
        </xdr:txBody>
      </xdr:sp>
    </xdr:grpSp>
    <xdr:clientData/>
  </xdr:twoCellAnchor>
</xdr:wsDr>
</file>

<file path=xl/drawings/drawing9.xml><?xml version="1.0" encoding="utf-8"?>
<xdr:wsDr xmlns:xdr="http://schemas.openxmlformats.org/drawingml/2006/spreadsheetDrawing" xmlns:a="http://schemas.openxmlformats.org/drawingml/2006/main">
  <xdr:twoCellAnchor>
    <xdr:from>
      <xdr:col>30</xdr:col>
      <xdr:colOff>243840</xdr:colOff>
      <xdr:row>0</xdr:row>
      <xdr:rowOff>236220</xdr:rowOff>
    </xdr:from>
    <xdr:to>
      <xdr:col>32</xdr:col>
      <xdr:colOff>350520</xdr:colOff>
      <xdr:row>7</xdr:row>
      <xdr:rowOff>0</xdr:rowOff>
    </xdr:to>
    <xdr:grpSp>
      <xdr:nvGrpSpPr>
        <xdr:cNvPr id="2" name="Group 1"/>
        <xdr:cNvGrpSpPr/>
      </xdr:nvGrpSpPr>
      <xdr:grpSpPr>
        <a:xfrm>
          <a:off x="23932515" y="236220"/>
          <a:ext cx="1325880" cy="1173480"/>
          <a:chOff x="8176260" y="160020"/>
          <a:chExt cx="1325880" cy="1188720"/>
        </a:xfrm>
      </xdr:grpSpPr>
      <xdr:sp macro="" textlink="">
        <xdr:nvSpPr>
          <xdr:cNvPr id="3" name="Oval 2"/>
          <xdr:cNvSpPr/>
        </xdr:nvSpPr>
        <xdr:spPr>
          <a:xfrm>
            <a:off x="8176260" y="160020"/>
            <a:ext cx="1325880" cy="1188720"/>
          </a:xfrm>
          <a:prstGeom prst="ellipse">
            <a:avLst/>
          </a:prstGeom>
          <a:no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NZ" sz="1100"/>
          </a:p>
        </xdr:txBody>
      </xdr:sp>
      <xdr:sp macro="" textlink="">
        <xdr:nvSpPr>
          <xdr:cNvPr id="4" name="TextBox 3"/>
          <xdr:cNvSpPr txBox="1"/>
        </xdr:nvSpPr>
        <xdr:spPr>
          <a:xfrm>
            <a:off x="8450580" y="419100"/>
            <a:ext cx="777240" cy="7010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NZ" sz="3600" b="1">
                <a:solidFill>
                  <a:srgbClr val="C00000"/>
                </a:solidFill>
              </a:rPr>
              <a:t>9</a:t>
            </a:r>
          </a:p>
        </xdr:txBody>
      </xdr:sp>
    </xdr:grpSp>
    <xdr:clientData/>
  </xdr:twoCellAnchor>
</xdr:wsDr>
</file>

<file path=xl/theme/theme1.xml><?xml version="1.0" encoding="utf-8"?>
<a:theme xmlns:a="http://schemas.openxmlformats.org/drawingml/2006/main" name="Commission Bronze">
  <a:themeElements>
    <a:clrScheme name="Office">
      <a:dk1>
        <a:srgbClr val="000000"/>
      </a:dk1>
      <a:lt1>
        <a:srgbClr val="FFFFFF"/>
      </a:lt1>
      <a:dk2>
        <a:srgbClr val="F9F9F5"/>
      </a:dk2>
      <a:lt2>
        <a:srgbClr val="C00000"/>
      </a:lt2>
      <a:accent1>
        <a:srgbClr val="EAE8DA"/>
      </a:accent1>
      <a:accent2>
        <a:srgbClr val="D7D3BB"/>
      </a:accent2>
      <a:accent3>
        <a:srgbClr val="C9C4A3"/>
      </a:accent3>
      <a:accent4>
        <a:srgbClr val="B0A978"/>
      </a:accent4>
      <a:accent5>
        <a:srgbClr val="968F58"/>
      </a:accent5>
      <a:accent6>
        <a:srgbClr val="645F3A"/>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H54"/>
  <sheetViews>
    <sheetView showGridLines="0" tabSelected="1" view="pageBreakPreview" topLeftCell="A18" zoomScaleNormal="100" zoomScaleSheetLayoutView="100" workbookViewId="0">
      <selection activeCell="L33" sqref="I33:L36"/>
    </sheetView>
  </sheetViews>
  <sheetFormatPr defaultRowHeight="15" x14ac:dyDescent="0.25"/>
  <cols>
    <col min="1" max="1" width="55.140625" customWidth="1"/>
    <col min="2" max="4" width="10.7109375" customWidth="1"/>
    <col min="5" max="5" width="10.7109375" style="1" customWidth="1"/>
    <col min="6" max="9" width="10.7109375" customWidth="1"/>
    <col min="10" max="10" width="2.7109375" customWidth="1"/>
    <col min="12" max="12" width="39.5703125" bestFit="1" customWidth="1"/>
  </cols>
  <sheetData>
    <row r="1" spans="1:8" ht="26.25" x14ac:dyDescent="0.4">
      <c r="A1" s="2" t="s">
        <v>40</v>
      </c>
      <c r="F1" s="3"/>
    </row>
    <row r="3" spans="1:8" s="1" customFormat="1" ht="14.45" x14ac:dyDescent="0.3">
      <c r="A3" s="1" t="s">
        <v>55</v>
      </c>
    </row>
    <row r="4" spans="1:8" s="1" customFormat="1" ht="14.45" x14ac:dyDescent="0.3">
      <c r="A4" s="1" t="s">
        <v>56</v>
      </c>
    </row>
    <row r="5" spans="1:8" s="1" customFormat="1" ht="14.45" x14ac:dyDescent="0.3"/>
    <row r="6" spans="1:8" s="1" customFormat="1" ht="14.45" x14ac:dyDescent="0.3">
      <c r="A6" s="1" t="s">
        <v>64</v>
      </c>
    </row>
    <row r="7" spans="1:8" s="1" customFormat="1" ht="14.45" x14ac:dyDescent="0.3">
      <c r="A7" s="1" t="s">
        <v>57</v>
      </c>
      <c r="B7" s="38">
        <v>7.0000000000000007E-2</v>
      </c>
    </row>
    <row r="8" spans="1:8" s="1" customFormat="1" ht="14.45" x14ac:dyDescent="0.3">
      <c r="A8" s="1" t="s">
        <v>58</v>
      </c>
      <c r="B8" s="5">
        <v>500</v>
      </c>
      <c r="C8" s="1" t="s">
        <v>62</v>
      </c>
    </row>
    <row r="9" spans="1:8" s="1" customFormat="1" ht="14.45" x14ac:dyDescent="0.3">
      <c r="A9" s="1" t="s">
        <v>59</v>
      </c>
      <c r="B9" s="5">
        <v>15</v>
      </c>
      <c r="C9" s="1" t="s">
        <v>62</v>
      </c>
    </row>
    <row r="10" spans="1:8" s="1" customFormat="1" ht="14.45" x14ac:dyDescent="0.3">
      <c r="A10" s="1" t="s">
        <v>60</v>
      </c>
      <c r="B10" s="5">
        <v>20</v>
      </c>
      <c r="C10" s="1" t="s">
        <v>62</v>
      </c>
    </row>
    <row r="11" spans="1:8" s="1" customFormat="1" ht="14.45" x14ac:dyDescent="0.3">
      <c r="A11" s="1" t="s">
        <v>61</v>
      </c>
      <c r="B11" s="5">
        <v>40</v>
      </c>
      <c r="C11" s="1" t="s">
        <v>63</v>
      </c>
    </row>
    <row r="12" spans="1:8" s="1" customFormat="1" ht="14.45" x14ac:dyDescent="0.3">
      <c r="A12" s="1" t="s">
        <v>66</v>
      </c>
      <c r="B12" s="38">
        <v>0.02</v>
      </c>
    </row>
    <row r="13" spans="1:8" s="1" customFormat="1" ht="14.45" x14ac:dyDescent="0.3"/>
    <row r="14" spans="1:8" s="1" customFormat="1" ht="21" x14ac:dyDescent="0.4">
      <c r="A14" s="4" t="s">
        <v>15</v>
      </c>
    </row>
    <row r="15" spans="1:8" s="1" customFormat="1" ht="14.45" x14ac:dyDescent="0.3">
      <c r="C15" s="18">
        <v>42460</v>
      </c>
      <c r="D15" s="18">
        <f>EOMONTH(C15,12)</f>
        <v>42825</v>
      </c>
      <c r="E15" s="18">
        <f>EOMONTH(D15,12)</f>
        <v>43190</v>
      </c>
      <c r="F15" s="18">
        <f>EOMONTH(E15,12)</f>
        <v>43555</v>
      </c>
      <c r="G15" s="18">
        <f>EOMONTH(F15,12)</f>
        <v>43921</v>
      </c>
      <c r="H15" s="18">
        <f>EOMONTH(G15,12)</f>
        <v>44286</v>
      </c>
    </row>
    <row r="16" spans="1:8" s="1" customFormat="1" ht="14.45" x14ac:dyDescent="0.3">
      <c r="A16" s="1" t="s">
        <v>0</v>
      </c>
      <c r="C16" s="5">
        <f>C36</f>
        <v>500</v>
      </c>
    </row>
    <row r="17" spans="1:8" s="1" customFormat="1" ht="14.45" x14ac:dyDescent="0.3">
      <c r="A17" s="1" t="s">
        <v>1</v>
      </c>
      <c r="D17" s="5">
        <f>D52</f>
        <v>65.438880683723326</v>
      </c>
      <c r="E17" s="5">
        <f t="shared" ref="E17:H17" si="0">E52</f>
        <v>65.438880683723326</v>
      </c>
      <c r="F17" s="5">
        <f t="shared" si="0"/>
        <v>65.438880683723326</v>
      </c>
      <c r="G17" s="5">
        <f t="shared" si="0"/>
        <v>65.438880683723326</v>
      </c>
      <c r="H17" s="5">
        <f t="shared" si="0"/>
        <v>65.438880683723326</v>
      </c>
    </row>
    <row r="18" spans="1:8" s="1" customFormat="1" ht="14.45" x14ac:dyDescent="0.3">
      <c r="A18" s="1" t="s">
        <v>5</v>
      </c>
      <c r="D18" s="5">
        <f>-D43</f>
        <v>-15</v>
      </c>
      <c r="E18" s="5">
        <f t="shared" ref="E18:H18" si="1">-E43</f>
        <v>-15</v>
      </c>
      <c r="F18" s="5">
        <f t="shared" si="1"/>
        <v>-15</v>
      </c>
      <c r="G18" s="5">
        <f t="shared" si="1"/>
        <v>-15</v>
      </c>
      <c r="H18" s="5">
        <f t="shared" si="1"/>
        <v>-15</v>
      </c>
    </row>
    <row r="19" spans="1:8" s="1" customFormat="1" ht="14.45" x14ac:dyDescent="0.3">
      <c r="A19" s="1" t="s">
        <v>6</v>
      </c>
      <c r="D19" s="5">
        <f>-D34</f>
        <v>-20</v>
      </c>
      <c r="E19" s="5">
        <f t="shared" ref="E19:H19" si="2">-E34</f>
        <v>-20</v>
      </c>
      <c r="F19" s="5">
        <f t="shared" si="2"/>
        <v>-20</v>
      </c>
      <c r="G19" s="5">
        <f t="shared" si="2"/>
        <v>-20</v>
      </c>
      <c r="H19" s="5">
        <f t="shared" si="2"/>
        <v>-20</v>
      </c>
    </row>
    <row r="20" spans="1:8" s="1" customFormat="1" ht="14.45" x14ac:dyDescent="0.3">
      <c r="A20" s="1" t="s">
        <v>7</v>
      </c>
      <c r="D20" s="5">
        <f>-D44</f>
        <v>-10.622886591442532</v>
      </c>
      <c r="E20" s="5">
        <f t="shared" ref="E20:H20" si="3">-E44</f>
        <v>-10.552886591442533</v>
      </c>
      <c r="F20" s="5">
        <f t="shared" si="3"/>
        <v>-10.357936591442533</v>
      </c>
      <c r="G20" s="5">
        <f t="shared" si="3"/>
        <v>-10.159822591442531</v>
      </c>
      <c r="H20" s="5">
        <f t="shared" si="3"/>
        <v>-9.961702536442532</v>
      </c>
    </row>
    <row r="21" spans="1:8" s="1" customFormat="1" ht="14.45" x14ac:dyDescent="0.3">
      <c r="A21" s="1" t="s">
        <v>33</v>
      </c>
      <c r="D21" s="5">
        <f>D35</f>
        <v>0</v>
      </c>
      <c r="E21" s="5">
        <f t="shared" ref="E21:H21" si="4">E35</f>
        <v>0</v>
      </c>
      <c r="F21" s="5">
        <f t="shared" si="4"/>
        <v>0</v>
      </c>
      <c r="G21" s="5">
        <f t="shared" si="4"/>
        <v>0</v>
      </c>
      <c r="H21" s="5">
        <f t="shared" si="4"/>
        <v>0</v>
      </c>
    </row>
    <row r="22" spans="1:8" s="1" customFormat="1" ht="14.45" x14ac:dyDescent="0.3">
      <c r="A22" s="1" t="s">
        <v>4</v>
      </c>
      <c r="H22" s="5">
        <f>H36</f>
        <v>585.77267467500008</v>
      </c>
    </row>
    <row r="23" spans="1:8" s="1" customFormat="1" ht="14.45" x14ac:dyDescent="0.3">
      <c r="H23" s="7"/>
    </row>
    <row r="24" spans="1:8" s="1" customFormat="1" ht="14.45" x14ac:dyDescent="0.3">
      <c r="A24" s="1" t="s">
        <v>8</v>
      </c>
      <c r="C24" s="11">
        <f>-C16+SUM(C17:C23)</f>
        <v>-500</v>
      </c>
      <c r="D24" s="11">
        <f t="shared" ref="D24:H24" si="5">-D16+SUM(D17:D23)</f>
        <v>19.815994092280796</v>
      </c>
      <c r="E24" s="11">
        <f t="shared" si="5"/>
        <v>19.885994092280793</v>
      </c>
      <c r="F24" s="11">
        <f t="shared" si="5"/>
        <v>20.080944092280795</v>
      </c>
      <c r="G24" s="11">
        <f t="shared" si="5"/>
        <v>20.279058092280795</v>
      </c>
      <c r="H24" s="11">
        <f t="shared" si="5"/>
        <v>606.2498528222809</v>
      </c>
    </row>
    <row r="25" spans="1:8" s="1" customFormat="1" thickBot="1" x14ac:dyDescent="0.35"/>
    <row r="26" spans="1:8" s="1" customFormat="1" thickBot="1" x14ac:dyDescent="0.35">
      <c r="A26" s="1" t="s">
        <v>46</v>
      </c>
      <c r="C26" s="15">
        <f>XIRR(C24:H24,C15:H15)</f>
        <v>6.9961568713188163E-2</v>
      </c>
    </row>
    <row r="27" spans="1:8" s="1" customFormat="1" ht="14.45" x14ac:dyDescent="0.3"/>
    <row r="28" spans="1:8" s="1" customFormat="1" ht="14.45" x14ac:dyDescent="0.3"/>
    <row r="29" spans="1:8" s="1" customFormat="1" ht="21" x14ac:dyDescent="0.4">
      <c r="A29" s="4" t="s">
        <v>16</v>
      </c>
    </row>
    <row r="30" spans="1:8" s="1" customFormat="1" ht="21" x14ac:dyDescent="0.4">
      <c r="A30" s="4"/>
      <c r="C30" s="18">
        <v>42460</v>
      </c>
      <c r="D30" s="18">
        <f>EOMONTH(C30,12)</f>
        <v>42825</v>
      </c>
      <c r="E30" s="18">
        <f>EOMONTH(D30,12)</f>
        <v>43190</v>
      </c>
      <c r="F30" s="18">
        <f>EOMONTH(E30,12)</f>
        <v>43555</v>
      </c>
      <c r="G30" s="18">
        <f>EOMONTH(F30,12)</f>
        <v>43921</v>
      </c>
      <c r="H30" s="18">
        <f>EOMONTH(G30,12)</f>
        <v>44286</v>
      </c>
    </row>
    <row r="31" spans="1:8" s="1" customFormat="1" x14ac:dyDescent="0.25">
      <c r="A31" s="1" t="s">
        <v>9</v>
      </c>
      <c r="D31" s="5">
        <f>C36</f>
        <v>500</v>
      </c>
      <c r="E31" s="5">
        <f>D36</f>
        <v>517.5</v>
      </c>
      <c r="F31" s="5">
        <f>E36</f>
        <v>535.1</v>
      </c>
      <c r="G31" s="5">
        <f>F36</f>
        <v>552.35575000000006</v>
      </c>
      <c r="H31" s="5">
        <f>G36</f>
        <v>569.24906499999997</v>
      </c>
    </row>
    <row r="32" spans="1:8" s="1" customFormat="1" x14ac:dyDescent="0.25">
      <c r="A32" s="1" t="s">
        <v>10</v>
      </c>
      <c r="D32" s="8">
        <f>D31/40</f>
        <v>12.5</v>
      </c>
      <c r="E32" s="8">
        <f>D31/40+SUM($C$33:D33)/40</f>
        <v>12.75</v>
      </c>
      <c r="F32" s="8">
        <f>E31/40+SUM($C$33:E33)/40</f>
        <v>13.446249999999999</v>
      </c>
      <c r="G32" s="8">
        <f>F31/40+SUM($C$33:F33)/40</f>
        <v>14.1538</v>
      </c>
      <c r="H32" s="8">
        <f>G31/40+SUM($C$33:G33)/40</f>
        <v>14.861371625</v>
      </c>
    </row>
    <row r="33" spans="1:8" s="1" customFormat="1" x14ac:dyDescent="0.25">
      <c r="A33" s="1" t="s">
        <v>11</v>
      </c>
      <c r="D33" s="8">
        <f>D31*2%</f>
        <v>10</v>
      </c>
      <c r="E33" s="8">
        <f t="shared" ref="E33:H33" si="6">E31*2%</f>
        <v>10.35</v>
      </c>
      <c r="F33" s="8">
        <f t="shared" si="6"/>
        <v>10.702</v>
      </c>
      <c r="G33" s="8">
        <f t="shared" si="6"/>
        <v>11.047115000000002</v>
      </c>
      <c r="H33" s="8">
        <f t="shared" si="6"/>
        <v>11.3849813</v>
      </c>
    </row>
    <row r="34" spans="1:8" s="1" customFormat="1" ht="14.45" x14ac:dyDescent="0.3">
      <c r="A34" s="1" t="s">
        <v>12</v>
      </c>
      <c r="D34" s="8">
        <v>20</v>
      </c>
      <c r="E34" s="8">
        <v>20</v>
      </c>
      <c r="F34" s="8">
        <v>20</v>
      </c>
      <c r="G34" s="8">
        <v>20</v>
      </c>
      <c r="H34" s="8">
        <v>20</v>
      </c>
    </row>
    <row r="35" spans="1:8" s="1" customFormat="1" ht="14.45" x14ac:dyDescent="0.3">
      <c r="A35" s="1" t="s">
        <v>13</v>
      </c>
      <c r="D35" s="8">
        <v>0</v>
      </c>
      <c r="E35" s="8">
        <v>0</v>
      </c>
      <c r="F35" s="8">
        <v>0</v>
      </c>
      <c r="G35" s="8">
        <v>0</v>
      </c>
      <c r="H35" s="8">
        <v>0</v>
      </c>
    </row>
    <row r="36" spans="1:8" s="1" customFormat="1" ht="14.45" x14ac:dyDescent="0.3">
      <c r="A36" s="1" t="s">
        <v>14</v>
      </c>
      <c r="C36" s="6">
        <v>500</v>
      </c>
      <c r="D36" s="5">
        <f>D31-D32+D33+D34-D35</f>
        <v>517.5</v>
      </c>
      <c r="E36" s="5">
        <f>E31-E32+E33+E34-E35</f>
        <v>535.1</v>
      </c>
      <c r="F36" s="5">
        <f>F31-F32+F33+F34-F35</f>
        <v>552.35575000000006</v>
      </c>
      <c r="G36" s="5">
        <f>G31-G32+G33+G34-G35</f>
        <v>569.24906499999997</v>
      </c>
      <c r="H36" s="5">
        <f>H31-H32+H33+H34-H35</f>
        <v>585.77267467500008</v>
      </c>
    </row>
    <row r="37" spans="1:8" s="1" customFormat="1" ht="14.45" x14ac:dyDescent="0.3"/>
    <row r="38" spans="1:8" s="1" customFormat="1" ht="14.45" x14ac:dyDescent="0.3">
      <c r="E38" s="10"/>
      <c r="F38" s="10"/>
      <c r="G38" s="10"/>
      <c r="H38" s="10"/>
    </row>
    <row r="39" spans="1:8" s="1" customFormat="1" ht="21" x14ac:dyDescent="0.35">
      <c r="A39" s="4" t="s">
        <v>37</v>
      </c>
      <c r="D39" s="9"/>
      <c r="E39" s="9"/>
      <c r="F39" s="9"/>
      <c r="G39" s="9"/>
      <c r="H39" s="9"/>
    </row>
    <row r="40" spans="1:8" s="1" customFormat="1" x14ac:dyDescent="0.25">
      <c r="C40" s="18">
        <v>42460</v>
      </c>
      <c r="D40" s="18">
        <f>EOMONTH(C40,12)</f>
        <v>42825</v>
      </c>
      <c r="E40" s="18">
        <f>EOMONTH(D40,12)</f>
        <v>43190</v>
      </c>
      <c r="F40" s="18">
        <f>EOMONTH(E40,12)</f>
        <v>43555</v>
      </c>
      <c r="G40" s="18">
        <f>EOMONTH(F40,12)</f>
        <v>43921</v>
      </c>
      <c r="H40" s="18">
        <f>EOMONTH(G40,12)</f>
        <v>44286</v>
      </c>
    </row>
    <row r="41" spans="1:8" s="1" customFormat="1" x14ac:dyDescent="0.25">
      <c r="A41" s="1" t="s">
        <v>18</v>
      </c>
      <c r="D41" s="9">
        <f t="shared" ref="D41:H42" si="7">D32</f>
        <v>12.5</v>
      </c>
      <c r="E41" s="9">
        <f t="shared" si="7"/>
        <v>12.75</v>
      </c>
      <c r="F41" s="9">
        <f t="shared" si="7"/>
        <v>13.446249999999999</v>
      </c>
      <c r="G41" s="9">
        <f t="shared" si="7"/>
        <v>14.1538</v>
      </c>
      <c r="H41" s="9">
        <f t="shared" si="7"/>
        <v>14.861371625</v>
      </c>
    </row>
    <row r="42" spans="1:8" x14ac:dyDescent="0.25">
      <c r="A42" t="s">
        <v>19</v>
      </c>
      <c r="D42" s="9">
        <f t="shared" si="7"/>
        <v>10</v>
      </c>
      <c r="E42" s="9">
        <f t="shared" si="7"/>
        <v>10.35</v>
      </c>
      <c r="F42" s="9">
        <f t="shared" si="7"/>
        <v>10.702</v>
      </c>
      <c r="G42" s="9">
        <f t="shared" si="7"/>
        <v>11.047115000000002</v>
      </c>
      <c r="H42" s="9">
        <f t="shared" si="7"/>
        <v>11.3849813</v>
      </c>
    </row>
    <row r="43" spans="1:8" x14ac:dyDescent="0.25">
      <c r="A43" t="s">
        <v>2</v>
      </c>
      <c r="D43" s="8">
        <v>15</v>
      </c>
      <c r="E43" s="8">
        <v>15</v>
      </c>
      <c r="F43" s="8">
        <v>15</v>
      </c>
      <c r="G43" s="8">
        <v>15</v>
      </c>
      <c r="H43" s="8">
        <v>15</v>
      </c>
    </row>
    <row r="44" spans="1:8" x14ac:dyDescent="0.25">
      <c r="A44" t="s">
        <v>3</v>
      </c>
      <c r="D44" s="8">
        <f>(D52-D43-D41)*0.28</f>
        <v>10.622886591442532</v>
      </c>
      <c r="E44" s="8">
        <f t="shared" ref="E44:H44" si="8">(E52-E43-E41)*0.28</f>
        <v>10.552886591442533</v>
      </c>
      <c r="F44" s="8">
        <f t="shared" si="8"/>
        <v>10.357936591442533</v>
      </c>
      <c r="G44" s="8">
        <f t="shared" si="8"/>
        <v>10.159822591442531</v>
      </c>
      <c r="H44" s="8">
        <f t="shared" si="8"/>
        <v>9.961702536442532</v>
      </c>
    </row>
    <row r="45" spans="1:8" x14ac:dyDescent="0.25">
      <c r="A45" t="s">
        <v>47</v>
      </c>
      <c r="C45" s="12">
        <v>7.0000000000000007E-2</v>
      </c>
      <c r="D45" s="1"/>
      <c r="F45" s="1"/>
      <c r="G45" s="1"/>
      <c r="H45" s="1"/>
    </row>
    <row r="46" spans="1:8" x14ac:dyDescent="0.25">
      <c r="A46" t="s">
        <v>0</v>
      </c>
      <c r="D46" s="9">
        <f>D31</f>
        <v>500</v>
      </c>
      <c r="E46" s="9">
        <f>E31</f>
        <v>517.5</v>
      </c>
      <c r="F46" s="9">
        <f>F31</f>
        <v>535.1</v>
      </c>
      <c r="G46" s="9">
        <f>G31</f>
        <v>552.35575000000006</v>
      </c>
      <c r="H46" s="9">
        <f>H31</f>
        <v>569.24906499999997</v>
      </c>
    </row>
    <row r="47" spans="1:8" x14ac:dyDescent="0.25">
      <c r="A47" t="s">
        <v>20</v>
      </c>
      <c r="D47" s="13">
        <f>D46*$C$45</f>
        <v>35</v>
      </c>
      <c r="E47" s="13">
        <f>E46*$C$45</f>
        <v>36.225000000000001</v>
      </c>
      <c r="F47" s="13">
        <f>F46*$C$45</f>
        <v>37.457000000000008</v>
      </c>
      <c r="G47" s="13">
        <f>G46*$C$45</f>
        <v>38.664902500000011</v>
      </c>
      <c r="H47" s="13">
        <f>H46*$C$45</f>
        <v>39.847434550000003</v>
      </c>
    </row>
    <row r="48" spans="1:8" x14ac:dyDescent="0.25">
      <c r="A48" t="s">
        <v>21</v>
      </c>
      <c r="C48" s="13">
        <f t="shared" ref="C48:H48" si="9">C41-C42+C43+C44+C47</f>
        <v>0</v>
      </c>
      <c r="D48" s="13">
        <f t="shared" si="9"/>
        <v>63.12288659144253</v>
      </c>
      <c r="E48" s="13">
        <f t="shared" si="9"/>
        <v>64.17788659144253</v>
      </c>
      <c r="F48" s="13">
        <f t="shared" si="9"/>
        <v>65.55918659144254</v>
      </c>
      <c r="G48" s="13">
        <f t="shared" si="9"/>
        <v>66.931410091442544</v>
      </c>
      <c r="H48" s="13">
        <f t="shared" si="9"/>
        <v>68.28552741144253</v>
      </c>
    </row>
    <row r="49" spans="1:8" s="1" customFormat="1" x14ac:dyDescent="0.25"/>
    <row r="50" spans="1:8" x14ac:dyDescent="0.25">
      <c r="A50" t="s">
        <v>41</v>
      </c>
      <c r="C50" s="5">
        <f>XNPV(C45,C48:H48,C40:H40)</f>
        <v>268.29442978123041</v>
      </c>
    </row>
    <row r="51" spans="1:8" x14ac:dyDescent="0.25">
      <c r="C51" s="5"/>
    </row>
    <row r="52" spans="1:8" x14ac:dyDescent="0.25">
      <c r="A52" t="s">
        <v>42</v>
      </c>
      <c r="C52">
        <v>0</v>
      </c>
      <c r="D52" s="8">
        <v>65.438880683723326</v>
      </c>
      <c r="E52" s="8">
        <f>D52</f>
        <v>65.438880683723326</v>
      </c>
      <c r="F52" s="8">
        <f t="shared" ref="F52:H52" si="10">E52</f>
        <v>65.438880683723326</v>
      </c>
      <c r="G52" s="8">
        <f t="shared" si="10"/>
        <v>65.438880683723326</v>
      </c>
      <c r="H52" s="8">
        <f t="shared" si="10"/>
        <v>65.438880683723326</v>
      </c>
    </row>
    <row r="53" spans="1:8" x14ac:dyDescent="0.25">
      <c r="A53" t="s">
        <v>43</v>
      </c>
      <c r="C53" s="5">
        <f>XNPV(C45,C52:H52,C40:H40)</f>
        <v>268.29442978123035</v>
      </c>
    </row>
    <row r="54" spans="1:8" x14ac:dyDescent="0.25">
      <c r="A54" t="s">
        <v>44</v>
      </c>
      <c r="C54" s="9">
        <f>C50-C53</f>
        <v>0</v>
      </c>
    </row>
  </sheetData>
  <sheetProtection formatColumns="0" formatRows="0"/>
  <pageMargins left="0.70866141732283472" right="0.70866141732283472" top="0.74803149606299213" bottom="0.74803149606299213" header="0.31496062992125984" footer="0.31496062992125984"/>
  <pageSetup paperSize="9" scale="60" fitToHeight="0" orientation="portrait" r:id="rId1"/>
  <headerFooter>
    <oddFooter>&amp;L&amp;F&amp;C&amp;A&amp;R&amp;P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425"/>
  <sheetViews>
    <sheetView showGridLines="0" view="pageBreakPreview" zoomScale="80" zoomScaleNormal="100" zoomScaleSheetLayoutView="80" workbookViewId="0">
      <selection activeCell="I8" sqref="I8"/>
    </sheetView>
  </sheetViews>
  <sheetFormatPr defaultColWidth="8.85546875" defaultRowHeight="15" x14ac:dyDescent="0.25"/>
  <cols>
    <col min="1" max="7" width="10.7109375" style="23" customWidth="1"/>
    <col min="8" max="8" width="64.42578125" style="1" customWidth="1"/>
    <col min="9" max="14" width="10.7109375" style="1" customWidth="1"/>
    <col min="15" max="15" width="8.85546875" style="1"/>
    <col min="16" max="16" width="3.7109375" style="1" customWidth="1"/>
    <col min="17" max="22" width="10.7109375" style="1" customWidth="1"/>
    <col min="23" max="16384" width="8.85546875" style="1"/>
  </cols>
  <sheetData>
    <row r="1" spans="1:22" ht="26.25" x14ac:dyDescent="0.4">
      <c r="D1" s="24"/>
      <c r="H1" s="2" t="s">
        <v>92</v>
      </c>
      <c r="L1" s="3"/>
      <c r="T1" s="3"/>
    </row>
    <row r="3" spans="1:22" x14ac:dyDescent="0.25">
      <c r="H3" s="1" t="s">
        <v>74</v>
      </c>
    </row>
    <row r="6" spans="1:22" x14ac:dyDescent="0.25">
      <c r="H6" s="1" t="s">
        <v>64</v>
      </c>
    </row>
    <row r="7" spans="1:22" x14ac:dyDescent="0.25">
      <c r="H7" s="1" t="s">
        <v>57</v>
      </c>
      <c r="I7" s="38">
        <v>7.0000000000000007E-2</v>
      </c>
    </row>
    <row r="8" spans="1:22" x14ac:dyDescent="0.25">
      <c r="H8" s="1" t="s">
        <v>58</v>
      </c>
      <c r="I8" s="5">
        <v>500</v>
      </c>
      <c r="J8" s="1" t="s">
        <v>62</v>
      </c>
    </row>
    <row r="9" spans="1:22" x14ac:dyDescent="0.25">
      <c r="H9" s="1" t="s">
        <v>59</v>
      </c>
      <c r="I9" s="5">
        <v>15</v>
      </c>
      <c r="J9" s="1" t="s">
        <v>62</v>
      </c>
    </row>
    <row r="10" spans="1:22" x14ac:dyDescent="0.25">
      <c r="H10" s="1" t="s">
        <v>60</v>
      </c>
      <c r="I10" s="5">
        <v>20</v>
      </c>
      <c r="J10" s="1" t="s">
        <v>62</v>
      </c>
    </row>
    <row r="11" spans="1:22" x14ac:dyDescent="0.25">
      <c r="H11" s="1" t="s">
        <v>61</v>
      </c>
      <c r="I11" s="5">
        <v>40</v>
      </c>
      <c r="J11" s="1" t="s">
        <v>63</v>
      </c>
    </row>
    <row r="12" spans="1:22" x14ac:dyDescent="0.25">
      <c r="H12" s="1" t="s">
        <v>66</v>
      </c>
      <c r="I12" s="38">
        <v>0</v>
      </c>
    </row>
    <row r="14" spans="1:22" ht="41.25" customHeight="1" x14ac:dyDescent="0.35">
      <c r="A14" s="37" t="s">
        <v>53</v>
      </c>
      <c r="H14" s="4" t="s">
        <v>15</v>
      </c>
      <c r="I14" s="39" t="s">
        <v>82</v>
      </c>
      <c r="J14" s="39"/>
      <c r="K14" s="39"/>
      <c r="L14" s="39"/>
      <c r="M14" s="39"/>
      <c r="N14" s="39"/>
      <c r="Q14" s="39" t="s">
        <v>95</v>
      </c>
      <c r="R14" s="39"/>
      <c r="S14" s="39"/>
      <c r="T14" s="39"/>
      <c r="U14" s="39"/>
      <c r="V14" s="39"/>
    </row>
    <row r="15" spans="1:22" x14ac:dyDescent="0.25">
      <c r="A15" s="25">
        <v>42460</v>
      </c>
      <c r="B15" s="25">
        <f>EOMONTH(A15,12)</f>
        <v>42825</v>
      </c>
      <c r="C15" s="25">
        <f>EOMONTH(B15,12)</f>
        <v>43190</v>
      </c>
      <c r="D15" s="25">
        <f>EOMONTH(C15,12)</f>
        <v>43555</v>
      </c>
      <c r="E15" s="25">
        <f>EOMONTH(D15,12)</f>
        <v>43921</v>
      </c>
      <c r="F15" s="25">
        <f>EOMONTH(E15,12)</f>
        <v>44286</v>
      </c>
      <c r="G15" s="25"/>
      <c r="I15" s="18">
        <v>42460</v>
      </c>
      <c r="J15" s="18">
        <f>EOMONTH(I15,12)</f>
        <v>42825</v>
      </c>
      <c r="K15" s="18">
        <f>EOMONTH(J15,12)</f>
        <v>43190</v>
      </c>
      <c r="L15" s="18">
        <f>EOMONTH(K15,12)</f>
        <v>43555</v>
      </c>
      <c r="M15" s="18">
        <f>EOMONTH(L15,12)</f>
        <v>43921</v>
      </c>
      <c r="N15" s="18">
        <f>EOMONTH(M15,12)</f>
        <v>44286</v>
      </c>
      <c r="Q15" s="18">
        <v>42460</v>
      </c>
      <c r="R15" s="18">
        <f>EOMONTH(Q15,12)</f>
        <v>42825</v>
      </c>
      <c r="S15" s="18">
        <f>EOMONTH(R15,12)</f>
        <v>43190</v>
      </c>
      <c r="T15" s="18">
        <f>EOMONTH(S15,12)</f>
        <v>43555</v>
      </c>
      <c r="U15" s="18">
        <f>EOMONTH(T15,12)</f>
        <v>43921</v>
      </c>
      <c r="V15" s="18">
        <f>EOMONTH(U15,12)</f>
        <v>44286</v>
      </c>
    </row>
    <row r="16" spans="1:22" x14ac:dyDescent="0.25">
      <c r="A16" s="26">
        <f>A40</f>
        <v>500</v>
      </c>
      <c r="H16" s="1" t="s">
        <v>0</v>
      </c>
      <c r="I16" s="5">
        <f>I40</f>
        <v>450</v>
      </c>
      <c r="Q16" s="5">
        <f>Q40</f>
        <v>500</v>
      </c>
    </row>
    <row r="17" spans="1:22" x14ac:dyDescent="0.25">
      <c r="A17" s="31"/>
      <c r="G17" s="26"/>
      <c r="H17" s="1" t="s">
        <v>98</v>
      </c>
      <c r="I17" s="6"/>
      <c r="Q17" s="8">
        <v>-50</v>
      </c>
    </row>
    <row r="18" spans="1:22" x14ac:dyDescent="0.25">
      <c r="A18" s="34">
        <f>A16</f>
        <v>500</v>
      </c>
      <c r="G18" s="26"/>
      <c r="H18" s="1" t="s">
        <v>23</v>
      </c>
      <c r="I18" s="5">
        <f>I16+I17</f>
        <v>450</v>
      </c>
      <c r="Q18" s="5">
        <f>Q16+Q17</f>
        <v>450</v>
      </c>
    </row>
    <row r="19" spans="1:22" x14ac:dyDescent="0.25">
      <c r="B19" s="26">
        <f>B56</f>
        <v>65.438880683723326</v>
      </c>
      <c r="C19" s="26">
        <f>C56</f>
        <v>65.438880683723326</v>
      </c>
      <c r="D19" s="26">
        <f>D56</f>
        <v>65.438880683723326</v>
      </c>
      <c r="E19" s="26">
        <f>E56</f>
        <v>65.438880683723326</v>
      </c>
      <c r="F19" s="26">
        <f>F56</f>
        <v>65.438880683723326</v>
      </c>
      <c r="G19" s="26"/>
      <c r="H19" s="1" t="s">
        <v>1</v>
      </c>
      <c r="J19" s="5">
        <f>J56</f>
        <v>71.809458812212057</v>
      </c>
      <c r="K19" s="5">
        <f>K56</f>
        <v>71.809458812212057</v>
      </c>
      <c r="L19" s="5">
        <f>L56</f>
        <v>71.809458812212057</v>
      </c>
      <c r="M19" s="5">
        <f>M56</f>
        <v>71.809458812212057</v>
      </c>
      <c r="N19" s="5">
        <f>N56</f>
        <v>71.809458812212057</v>
      </c>
      <c r="R19" s="5">
        <f>R56</f>
        <v>60</v>
      </c>
      <c r="S19" s="5">
        <f>S56</f>
        <v>60</v>
      </c>
      <c r="T19" s="5">
        <f>T56</f>
        <v>60</v>
      </c>
      <c r="U19" s="5">
        <f>U56</f>
        <v>60</v>
      </c>
      <c r="V19" s="5">
        <f>V56</f>
        <v>60</v>
      </c>
    </row>
    <row r="20" spans="1:22" x14ac:dyDescent="0.25">
      <c r="B20" s="26">
        <f>-B47</f>
        <v>-15</v>
      </c>
      <c r="C20" s="26">
        <f>-C47</f>
        <v>-15</v>
      </c>
      <c r="D20" s="26">
        <f>-D47</f>
        <v>-15</v>
      </c>
      <c r="E20" s="26">
        <f>-E47</f>
        <v>-15</v>
      </c>
      <c r="F20" s="26">
        <f>-F47</f>
        <v>-15</v>
      </c>
      <c r="G20" s="26"/>
      <c r="H20" s="1" t="s">
        <v>5</v>
      </c>
      <c r="J20" s="5">
        <f>-J47</f>
        <v>-15</v>
      </c>
      <c r="K20" s="5">
        <f t="shared" ref="K20:N20" si="0">-K47</f>
        <v>-15</v>
      </c>
      <c r="L20" s="5">
        <f t="shared" si="0"/>
        <v>-15</v>
      </c>
      <c r="M20" s="5">
        <f t="shared" si="0"/>
        <v>-15</v>
      </c>
      <c r="N20" s="5">
        <f t="shared" si="0"/>
        <v>-15</v>
      </c>
      <c r="R20" s="5">
        <f>-R47</f>
        <v>-15</v>
      </c>
      <c r="S20" s="5">
        <f t="shared" ref="S20:V20" si="1">-S47</f>
        <v>-15</v>
      </c>
      <c r="T20" s="5">
        <f t="shared" si="1"/>
        <v>-15</v>
      </c>
      <c r="U20" s="5">
        <f t="shared" si="1"/>
        <v>-15</v>
      </c>
      <c r="V20" s="5">
        <f t="shared" si="1"/>
        <v>-15</v>
      </c>
    </row>
    <row r="21" spans="1:22" x14ac:dyDescent="0.25">
      <c r="B21" s="26">
        <f>-B38</f>
        <v>-20</v>
      </c>
      <c r="C21" s="26">
        <f>-C38</f>
        <v>-20</v>
      </c>
      <c r="D21" s="26">
        <f>-D38</f>
        <v>-20</v>
      </c>
      <c r="E21" s="26">
        <f>-E38</f>
        <v>-20</v>
      </c>
      <c r="F21" s="26">
        <f>-F38</f>
        <v>-20</v>
      </c>
      <c r="G21" s="26"/>
      <c r="H21" s="1" t="s">
        <v>6</v>
      </c>
      <c r="J21" s="5">
        <f>-J38</f>
        <v>-20</v>
      </c>
      <c r="K21" s="5">
        <f t="shared" ref="K21:N21" si="2">-K38</f>
        <v>-20</v>
      </c>
      <c r="L21" s="5">
        <f t="shared" si="2"/>
        <v>-20</v>
      </c>
      <c r="M21" s="5">
        <f t="shared" si="2"/>
        <v>-20</v>
      </c>
      <c r="N21" s="5">
        <f t="shared" si="2"/>
        <v>-20</v>
      </c>
      <c r="R21" s="5">
        <f>-R38</f>
        <v>-20</v>
      </c>
      <c r="S21" s="5">
        <f t="shared" ref="S21:V21" si="3">-S38</f>
        <v>-20</v>
      </c>
      <c r="T21" s="5">
        <f t="shared" si="3"/>
        <v>-20</v>
      </c>
      <c r="U21" s="5">
        <f t="shared" si="3"/>
        <v>-20</v>
      </c>
      <c r="V21" s="5">
        <f t="shared" si="3"/>
        <v>-20</v>
      </c>
    </row>
    <row r="22" spans="1:22" x14ac:dyDescent="0.25">
      <c r="B22" s="26">
        <f>-B48</f>
        <v>-10.622886591442532</v>
      </c>
      <c r="C22" s="26">
        <f>-C48</f>
        <v>-10.480436591442533</v>
      </c>
      <c r="D22" s="26">
        <f>-D48</f>
        <v>-10.427936591442533</v>
      </c>
      <c r="E22" s="26">
        <f>-E48</f>
        <v>-10.231670066442533</v>
      </c>
      <c r="F22" s="26">
        <f>-F48</f>
        <v>-10.031838185942533</v>
      </c>
      <c r="G22" s="26"/>
      <c r="H22" s="1" t="s">
        <v>7</v>
      </c>
      <c r="J22" s="5">
        <f>-J48</f>
        <v>-12.756648467419376</v>
      </c>
      <c r="K22" s="5">
        <f t="shared" ref="K22:N22" si="4">-K48</f>
        <v>-12.756648467419376</v>
      </c>
      <c r="L22" s="5">
        <f t="shared" si="4"/>
        <v>-12.695398467419377</v>
      </c>
      <c r="M22" s="5">
        <f t="shared" si="4"/>
        <v>-12.634148467419378</v>
      </c>
      <c r="N22" s="5">
        <f t="shared" si="4"/>
        <v>-12.574429717419378</v>
      </c>
      <c r="R22" s="5">
        <f>-R48</f>
        <v>-12.756648467419376</v>
      </c>
      <c r="S22" s="5">
        <f t="shared" ref="S22:V22" si="5">-S48</f>
        <v>-12.756648467419376</v>
      </c>
      <c r="T22" s="5">
        <f t="shared" si="5"/>
        <v>-12.695398467419377</v>
      </c>
      <c r="U22" s="5">
        <f t="shared" si="5"/>
        <v>-12.634148467419378</v>
      </c>
      <c r="V22" s="5">
        <f t="shared" si="5"/>
        <v>-12.574429717419378</v>
      </c>
    </row>
    <row r="23" spans="1:22" x14ac:dyDescent="0.25">
      <c r="B23" s="26">
        <f>B39</f>
        <v>0</v>
      </c>
      <c r="C23" s="26">
        <f>C39</f>
        <v>0</v>
      </c>
      <c r="D23" s="26">
        <f>D39</f>
        <v>0</v>
      </c>
      <c r="E23" s="26">
        <f>E39</f>
        <v>0</v>
      </c>
      <c r="F23" s="26">
        <f>F39</f>
        <v>0</v>
      </c>
      <c r="G23" s="27"/>
      <c r="H23" s="1" t="s">
        <v>33</v>
      </c>
      <c r="J23" s="5">
        <f>J39</f>
        <v>0</v>
      </c>
      <c r="K23" s="5">
        <f>K39</f>
        <v>0</v>
      </c>
      <c r="L23" s="5">
        <f>L39</f>
        <v>0</v>
      </c>
      <c r="M23" s="5">
        <f>M39</f>
        <v>0</v>
      </c>
      <c r="N23" s="5">
        <f>N39</f>
        <v>0</v>
      </c>
      <c r="R23" s="5">
        <f>R39</f>
        <v>0</v>
      </c>
      <c r="S23" s="5">
        <f>S39</f>
        <v>0</v>
      </c>
      <c r="T23" s="5">
        <f>T39</f>
        <v>0</v>
      </c>
      <c r="U23" s="5">
        <f>U39</f>
        <v>0</v>
      </c>
      <c r="V23" s="5">
        <f>V39</f>
        <v>0</v>
      </c>
    </row>
    <row r="24" spans="1:22" x14ac:dyDescent="0.25">
      <c r="F24" s="26">
        <f>F40</f>
        <v>586.270401655</v>
      </c>
      <c r="G24" s="29"/>
      <c r="H24" s="1" t="s">
        <v>4</v>
      </c>
      <c r="N24" s="5">
        <f>N40</f>
        <v>492.44296874999998</v>
      </c>
      <c r="V24" s="5">
        <f>V40</f>
        <v>585.77267467500008</v>
      </c>
    </row>
    <row r="25" spans="1:22" x14ac:dyDescent="0.25">
      <c r="F25" s="31"/>
      <c r="H25" s="1" t="s">
        <v>99</v>
      </c>
      <c r="N25" s="6"/>
      <c r="V25" s="8">
        <v>-25</v>
      </c>
    </row>
    <row r="26" spans="1:22" x14ac:dyDescent="0.25">
      <c r="F26" s="26">
        <f>F40</f>
        <v>586.270401655</v>
      </c>
      <c r="H26" s="1" t="s">
        <v>24</v>
      </c>
      <c r="N26" s="17">
        <f>N24+N25</f>
        <v>492.44296874999998</v>
      </c>
      <c r="V26" s="17">
        <f>V24+V25</f>
        <v>560.77267467500008</v>
      </c>
    </row>
    <row r="27" spans="1:22" x14ac:dyDescent="0.25">
      <c r="F27" s="27"/>
      <c r="N27" s="7"/>
      <c r="V27" s="7"/>
    </row>
    <row r="28" spans="1:22" x14ac:dyDescent="0.25">
      <c r="A28" s="28">
        <f>-A18+SUM(A19:A23,A26)</f>
        <v>-500</v>
      </c>
      <c r="B28" s="28">
        <f t="shared" ref="B28:F28" si="6">-B18+SUM(B19:B23,B26)</f>
        <v>19.815994092280796</v>
      </c>
      <c r="C28" s="28">
        <f t="shared" si="6"/>
        <v>19.958444092280793</v>
      </c>
      <c r="D28" s="28">
        <f t="shared" si="6"/>
        <v>20.010944092280795</v>
      </c>
      <c r="E28" s="28">
        <f t="shared" si="6"/>
        <v>20.207210617280793</v>
      </c>
      <c r="F28" s="28">
        <f t="shared" si="6"/>
        <v>606.67744415278082</v>
      </c>
      <c r="H28" s="1" t="s">
        <v>8</v>
      </c>
      <c r="I28" s="11">
        <f>-I18+SUM(I19:I23,I26)</f>
        <v>-450</v>
      </c>
      <c r="J28" s="11">
        <f t="shared" ref="J28:N28" si="7">-J18+SUM(J19:J23,J26)</f>
        <v>24.052810344792682</v>
      </c>
      <c r="K28" s="11">
        <f t="shared" si="7"/>
        <v>24.052810344792682</v>
      </c>
      <c r="L28" s="11">
        <f t="shared" si="7"/>
        <v>24.11406034479268</v>
      </c>
      <c r="M28" s="11">
        <f t="shared" si="7"/>
        <v>24.175310344792678</v>
      </c>
      <c r="N28" s="11">
        <f t="shared" si="7"/>
        <v>516.67799784479269</v>
      </c>
      <c r="Q28" s="11">
        <f>-Q18+SUM(Q19:Q23,Q26)</f>
        <v>-450</v>
      </c>
      <c r="R28" s="11">
        <f t="shared" ref="R28:V28" si="8">-R18+SUM(R19:R23,R26)</f>
        <v>12.243351532580624</v>
      </c>
      <c r="S28" s="11">
        <f t="shared" si="8"/>
        <v>12.243351532580624</v>
      </c>
      <c r="T28" s="11">
        <f t="shared" si="8"/>
        <v>12.304601532580623</v>
      </c>
      <c r="U28" s="11">
        <f t="shared" si="8"/>
        <v>12.365851532580622</v>
      </c>
      <c r="V28" s="11">
        <f t="shared" si="8"/>
        <v>573.19824495758075</v>
      </c>
    </row>
    <row r="29" spans="1:22" ht="15.75" thickBot="1" x14ac:dyDescent="0.3"/>
    <row r="30" spans="1:22" ht="15.75" thickBot="1" x14ac:dyDescent="0.3">
      <c r="A30" s="30">
        <f>XIRR(A28:F28,A15:F15)</f>
        <v>7.0079347491264335E-2</v>
      </c>
      <c r="G30" s="25"/>
      <c r="H30" s="1" t="s">
        <v>45</v>
      </c>
      <c r="I30" s="15">
        <f>XIRR(I28:N28,I15:N15)</f>
        <v>6.9962224364280678E-2</v>
      </c>
      <c r="Q30" s="20">
        <f>XIRR(Q28:V28,Q15:V15)</f>
        <v>7.0109382271766649E-2</v>
      </c>
    </row>
    <row r="31" spans="1:22" x14ac:dyDescent="0.25">
      <c r="G31" s="26"/>
    </row>
    <row r="32" spans="1:22" x14ac:dyDescent="0.25">
      <c r="G32" s="29"/>
    </row>
    <row r="33" spans="1:23" ht="21" x14ac:dyDescent="0.35">
      <c r="G33" s="29"/>
      <c r="H33" s="4" t="s">
        <v>16</v>
      </c>
    </row>
    <row r="34" spans="1:23" ht="21" x14ac:dyDescent="0.35">
      <c r="A34" s="25">
        <v>42460</v>
      </c>
      <c r="B34" s="25">
        <f>EOMONTH(A34,12)</f>
        <v>42825</v>
      </c>
      <c r="C34" s="25">
        <f>EOMONTH(B34,12)</f>
        <v>43190</v>
      </c>
      <c r="D34" s="25">
        <f>EOMONTH(C34,12)</f>
        <v>43555</v>
      </c>
      <c r="E34" s="25">
        <f>EOMONTH(D34,12)</f>
        <v>43921</v>
      </c>
      <c r="F34" s="25">
        <f>EOMONTH(E34,12)</f>
        <v>44286</v>
      </c>
      <c r="G34" s="29"/>
      <c r="H34" s="4"/>
      <c r="I34" s="18">
        <v>42460</v>
      </c>
      <c r="J34" s="18">
        <f>EOMONTH(I34,12)</f>
        <v>42825</v>
      </c>
      <c r="K34" s="18">
        <f>EOMONTH(J34,12)</f>
        <v>43190</v>
      </c>
      <c r="L34" s="18">
        <f>EOMONTH(K34,12)</f>
        <v>43555</v>
      </c>
      <c r="M34" s="18">
        <f>EOMONTH(L34,12)</f>
        <v>43921</v>
      </c>
      <c r="N34" s="18">
        <f>EOMONTH(M34,12)</f>
        <v>44286</v>
      </c>
      <c r="Q34" s="18">
        <v>42460</v>
      </c>
      <c r="R34" s="18">
        <f>EOMONTH(Q34,12)</f>
        <v>42825</v>
      </c>
      <c r="S34" s="18">
        <f>EOMONTH(R34,12)</f>
        <v>43190</v>
      </c>
      <c r="T34" s="18">
        <f>EOMONTH(S34,12)</f>
        <v>43555</v>
      </c>
      <c r="U34" s="18">
        <f>EOMONTH(T34,12)</f>
        <v>43921</v>
      </c>
      <c r="V34" s="18">
        <f>EOMONTH(U34,12)</f>
        <v>44286</v>
      </c>
    </row>
    <row r="35" spans="1:23" ht="14.45" x14ac:dyDescent="0.3">
      <c r="B35" s="26">
        <f>A40</f>
        <v>500</v>
      </c>
      <c r="C35" s="26">
        <f>B40</f>
        <v>517.5</v>
      </c>
      <c r="D35" s="26">
        <f>C40</f>
        <v>534.84124999999995</v>
      </c>
      <c r="E35" s="26">
        <f>D40</f>
        <v>552.34182499999997</v>
      </c>
      <c r="F35" s="26">
        <f>E40</f>
        <v>569.49145962500006</v>
      </c>
      <c r="G35" s="29"/>
      <c r="H35" s="1" t="s">
        <v>9</v>
      </c>
      <c r="J35" s="5">
        <f>I40</f>
        <v>450</v>
      </c>
      <c r="K35" s="5">
        <f>J40</f>
        <v>458.75</v>
      </c>
      <c r="L35" s="5">
        <f>K40</f>
        <v>467.5</v>
      </c>
      <c r="M35" s="5">
        <f>L40</f>
        <v>476.03125</v>
      </c>
      <c r="N35" s="5">
        <f>M40</f>
        <v>484.34375</v>
      </c>
      <c r="R35" s="5">
        <f>Q40</f>
        <v>500</v>
      </c>
      <c r="S35" s="5">
        <f>R40</f>
        <v>517.5</v>
      </c>
      <c r="T35" s="5">
        <f>S40</f>
        <v>535.1</v>
      </c>
      <c r="U35" s="5">
        <f>T40</f>
        <v>552.35575000000006</v>
      </c>
      <c r="V35" s="5">
        <f>U40</f>
        <v>569.24906499999997</v>
      </c>
    </row>
    <row r="36" spans="1:23" ht="14.45" x14ac:dyDescent="0.3">
      <c r="B36" s="31">
        <f>B35/40</f>
        <v>12.5</v>
      </c>
      <c r="C36" s="31">
        <f>B35/40+SUM(B$37:$C37)/40</f>
        <v>13.008749999999999</v>
      </c>
      <c r="D36" s="31">
        <f>C35/40+SUM($C$37:C37)/40</f>
        <v>13.196249999999999</v>
      </c>
      <c r="E36" s="31">
        <f>D35/40+SUM($C$37:D37)/40</f>
        <v>13.897201874999999</v>
      </c>
      <c r="F36" s="31">
        <f>E35/40+SUM($C$37:E37)/40</f>
        <v>14.610887162499999</v>
      </c>
      <c r="G36" s="26"/>
      <c r="H36" s="1" t="s">
        <v>10</v>
      </c>
      <c r="J36" s="8">
        <f>J35/40</f>
        <v>11.25</v>
      </c>
      <c r="K36" s="8">
        <f>J35/40+SUM($I$37:J37)/40</f>
        <v>11.25</v>
      </c>
      <c r="L36" s="8">
        <f>K35/40+SUM($I$37:K37)/40</f>
        <v>11.46875</v>
      </c>
      <c r="M36" s="8">
        <f>L35/40+SUM($I$37:L37)/40</f>
        <v>11.6875</v>
      </c>
      <c r="N36" s="8">
        <f>M35/40+SUM($I$37:M37)/40</f>
        <v>11.90078125</v>
      </c>
      <c r="R36" s="8">
        <f>R35/40</f>
        <v>12.5</v>
      </c>
      <c r="S36" s="8">
        <f>R35/40+SUM($Q$37:R37)/40</f>
        <v>12.75</v>
      </c>
      <c r="T36" s="8">
        <f>S35/40+SUM($Q$37:S37)/40</f>
        <v>13.446249999999999</v>
      </c>
      <c r="U36" s="8">
        <f>T35/40+SUM($Q$37:T37)/40</f>
        <v>14.1538</v>
      </c>
      <c r="V36" s="8">
        <f>U35/40+SUM($Q$37:U37)/40</f>
        <v>14.861371625</v>
      </c>
    </row>
    <row r="37" spans="1:23" ht="14.45" x14ac:dyDescent="0.3">
      <c r="B37" s="31">
        <f>B35*2%</f>
        <v>10</v>
      </c>
      <c r="C37" s="31">
        <f t="shared" ref="C37:F37" si="9">C35*2%</f>
        <v>10.35</v>
      </c>
      <c r="D37" s="31">
        <f t="shared" si="9"/>
        <v>10.696824999999999</v>
      </c>
      <c r="E37" s="31">
        <f t="shared" si="9"/>
        <v>11.0468365</v>
      </c>
      <c r="F37" s="31">
        <f t="shared" si="9"/>
        <v>11.389829192500001</v>
      </c>
      <c r="H37" s="1" t="s">
        <v>11</v>
      </c>
      <c r="J37" s="8">
        <v>0</v>
      </c>
      <c r="K37" s="8">
        <v>0</v>
      </c>
      <c r="L37" s="8">
        <v>0</v>
      </c>
      <c r="M37" s="8">
        <v>0</v>
      </c>
      <c r="N37" s="8">
        <v>0</v>
      </c>
      <c r="R37" s="8">
        <f>R35*2%</f>
        <v>10</v>
      </c>
      <c r="S37" s="8">
        <f t="shared" ref="S37:V37" si="10">S35*2%</f>
        <v>10.35</v>
      </c>
      <c r="T37" s="8">
        <f t="shared" si="10"/>
        <v>10.702</v>
      </c>
      <c r="U37" s="8">
        <f t="shared" si="10"/>
        <v>11.047115000000002</v>
      </c>
      <c r="V37" s="8">
        <f t="shared" si="10"/>
        <v>11.3849813</v>
      </c>
    </row>
    <row r="38" spans="1:23" ht="14.45" x14ac:dyDescent="0.3">
      <c r="B38" s="31">
        <v>20</v>
      </c>
      <c r="C38" s="31">
        <v>20</v>
      </c>
      <c r="D38" s="31">
        <v>20</v>
      </c>
      <c r="E38" s="31">
        <v>20</v>
      </c>
      <c r="F38" s="31">
        <v>20</v>
      </c>
      <c r="G38" s="33"/>
      <c r="H38" s="1" t="s">
        <v>12</v>
      </c>
      <c r="J38" s="8">
        <v>20</v>
      </c>
      <c r="K38" s="8">
        <v>20</v>
      </c>
      <c r="L38" s="8">
        <v>20</v>
      </c>
      <c r="M38" s="8">
        <v>20</v>
      </c>
      <c r="N38" s="8">
        <v>20</v>
      </c>
      <c r="R38" s="8">
        <v>20</v>
      </c>
      <c r="S38" s="8">
        <v>20</v>
      </c>
      <c r="T38" s="8">
        <v>20</v>
      </c>
      <c r="U38" s="8">
        <v>20</v>
      </c>
      <c r="V38" s="8">
        <v>20</v>
      </c>
    </row>
    <row r="39" spans="1:23" ht="14.45" x14ac:dyDescent="0.3">
      <c r="B39" s="31">
        <v>0</v>
      </c>
      <c r="C39" s="31">
        <v>0</v>
      </c>
      <c r="D39" s="31">
        <v>0</v>
      </c>
      <c r="E39" s="31">
        <v>0</v>
      </c>
      <c r="F39" s="31">
        <v>0</v>
      </c>
      <c r="G39" s="34"/>
      <c r="H39" s="1" t="s">
        <v>13</v>
      </c>
      <c r="J39" s="8">
        <v>0</v>
      </c>
      <c r="K39" s="8">
        <v>0</v>
      </c>
      <c r="L39" s="8">
        <v>0</v>
      </c>
      <c r="M39" s="8">
        <v>0</v>
      </c>
      <c r="N39" s="8">
        <v>0</v>
      </c>
      <c r="R39" s="8">
        <v>0</v>
      </c>
      <c r="S39" s="8">
        <v>0</v>
      </c>
      <c r="T39" s="8">
        <v>0</v>
      </c>
      <c r="U39" s="8">
        <v>0</v>
      </c>
      <c r="V39" s="8">
        <v>0</v>
      </c>
    </row>
    <row r="40" spans="1:23" ht="14.45" x14ac:dyDescent="0.3">
      <c r="A40" s="32">
        <v>500</v>
      </c>
      <c r="B40" s="26">
        <f>B35-B36+B37+B38-B39</f>
        <v>517.5</v>
      </c>
      <c r="C40" s="26">
        <f>C35-C36+C37+C38-C39</f>
        <v>534.84124999999995</v>
      </c>
      <c r="D40" s="26">
        <f>D35-D36+D37+D38-D39</f>
        <v>552.34182499999997</v>
      </c>
      <c r="E40" s="26">
        <f>E35-E36+E37+E38-E39</f>
        <v>569.49145962500006</v>
      </c>
      <c r="F40" s="26">
        <f>F35-F36+F37+F38-F39</f>
        <v>586.270401655</v>
      </c>
      <c r="G40" s="25"/>
      <c r="H40" s="1" t="s">
        <v>14</v>
      </c>
      <c r="I40" s="6">
        <v>450</v>
      </c>
      <c r="J40" s="5">
        <f>J35-J36+J37+J38-J39</f>
        <v>458.75</v>
      </c>
      <c r="K40" s="5">
        <f>K35-K36+K37+K38-K39</f>
        <v>467.5</v>
      </c>
      <c r="L40" s="5">
        <f>L35-L36+L37+L38-L39</f>
        <v>476.03125</v>
      </c>
      <c r="M40" s="5">
        <f>M35-M36+M37+M38-M39</f>
        <v>484.34375</v>
      </c>
      <c r="N40" s="5">
        <f>N35-N36+N37+N38-N39</f>
        <v>492.44296874999998</v>
      </c>
      <c r="Q40" s="6">
        <v>500</v>
      </c>
      <c r="R40" s="5">
        <f>R35-R36+R37+R38-R39</f>
        <v>517.5</v>
      </c>
      <c r="S40" s="5">
        <f>S35-S36+S37+S38-S39</f>
        <v>535.1</v>
      </c>
      <c r="T40" s="5">
        <f>T35-T36+T37+T38-T39</f>
        <v>552.35575000000006</v>
      </c>
      <c r="U40" s="5">
        <f>U35-U36+U37+U38-U39</f>
        <v>569.24906499999997</v>
      </c>
      <c r="V40" s="5">
        <f>V35-V36+V37+V38-V39</f>
        <v>585.77267467500008</v>
      </c>
      <c r="W40" s="9"/>
    </row>
    <row r="41" spans="1:23" ht="14.45" x14ac:dyDescent="0.3">
      <c r="G41" s="34"/>
    </row>
    <row r="42" spans="1:23" ht="14.45" x14ac:dyDescent="0.3">
      <c r="C42" s="33"/>
      <c r="D42" s="33"/>
      <c r="E42" s="33"/>
      <c r="F42" s="33"/>
      <c r="G42" s="34"/>
      <c r="J42" s="9"/>
      <c r="K42" s="9"/>
      <c r="L42" s="9"/>
      <c r="M42" s="9"/>
      <c r="N42" s="9"/>
      <c r="S42" s="10"/>
      <c r="T42" s="10"/>
      <c r="U42" s="10"/>
      <c r="V42" s="10"/>
    </row>
    <row r="43" spans="1:23" ht="21" x14ac:dyDescent="0.4">
      <c r="B43" s="34"/>
      <c r="C43" s="34"/>
      <c r="D43" s="34"/>
      <c r="E43" s="34"/>
      <c r="F43" s="34"/>
      <c r="G43" s="29"/>
      <c r="H43" s="4" t="s">
        <v>17</v>
      </c>
      <c r="J43" s="9"/>
      <c r="K43" s="9"/>
      <c r="L43" s="9"/>
      <c r="M43" s="9"/>
      <c r="N43" s="9"/>
      <c r="R43" s="9"/>
      <c r="S43" s="9"/>
      <c r="T43" s="9"/>
      <c r="U43" s="9"/>
      <c r="V43" s="9"/>
    </row>
    <row r="44" spans="1:23" ht="14.45" x14ac:dyDescent="0.3">
      <c r="A44" s="25">
        <v>42460</v>
      </c>
      <c r="B44" s="25">
        <f>EOMONTH(A44,12)</f>
        <v>42825</v>
      </c>
      <c r="C44" s="25">
        <f>EOMONTH(B44,12)</f>
        <v>43190</v>
      </c>
      <c r="D44" s="25">
        <f>EOMONTH(C44,12)</f>
        <v>43555</v>
      </c>
      <c r="E44" s="25">
        <f>EOMONTH(D44,12)</f>
        <v>43921</v>
      </c>
      <c r="F44" s="25">
        <f>EOMONTH(E44,12)</f>
        <v>44286</v>
      </c>
      <c r="G44" s="29"/>
      <c r="I44" s="18">
        <v>42460</v>
      </c>
      <c r="J44" s="18">
        <f>EOMONTH(I44,12)</f>
        <v>42825</v>
      </c>
      <c r="K44" s="18">
        <f>EOMONTH(J44,12)</f>
        <v>43190</v>
      </c>
      <c r="L44" s="18">
        <f>EOMONTH(K44,12)</f>
        <v>43555</v>
      </c>
      <c r="M44" s="18">
        <f>EOMONTH(L44,12)</f>
        <v>43921</v>
      </c>
      <c r="N44" s="18">
        <f>EOMONTH(M44,12)</f>
        <v>44286</v>
      </c>
      <c r="Q44" s="18">
        <v>42460</v>
      </c>
      <c r="R44" s="18">
        <f>EOMONTH(Q44,12)</f>
        <v>42825</v>
      </c>
      <c r="S44" s="18">
        <f>EOMONTH(R44,12)</f>
        <v>43190</v>
      </c>
      <c r="T44" s="18">
        <f>EOMONTH(S44,12)</f>
        <v>43555</v>
      </c>
      <c r="U44" s="18">
        <f>EOMONTH(T44,12)</f>
        <v>43921</v>
      </c>
      <c r="V44" s="18">
        <f>EOMONTH(U44,12)</f>
        <v>44286</v>
      </c>
    </row>
    <row r="45" spans="1:23" ht="14.45" x14ac:dyDescent="0.3">
      <c r="B45" s="34">
        <f t="shared" ref="B45:F46" si="11">B36</f>
        <v>12.5</v>
      </c>
      <c r="C45" s="34">
        <f t="shared" si="11"/>
        <v>13.008749999999999</v>
      </c>
      <c r="D45" s="34">
        <f t="shared" si="11"/>
        <v>13.196249999999999</v>
      </c>
      <c r="E45" s="34">
        <f t="shared" si="11"/>
        <v>13.897201874999999</v>
      </c>
      <c r="F45" s="34">
        <f t="shared" si="11"/>
        <v>14.610887162499999</v>
      </c>
      <c r="H45" s="1" t="s">
        <v>18</v>
      </c>
      <c r="J45" s="9">
        <f>J36</f>
        <v>11.25</v>
      </c>
      <c r="K45" s="9">
        <f t="shared" ref="K45:N46" si="12">K36</f>
        <v>11.25</v>
      </c>
      <c r="L45" s="9">
        <f t="shared" si="12"/>
        <v>11.46875</v>
      </c>
      <c r="M45" s="9">
        <f t="shared" si="12"/>
        <v>11.6875</v>
      </c>
      <c r="N45" s="9">
        <f t="shared" si="12"/>
        <v>11.90078125</v>
      </c>
      <c r="R45" s="9">
        <f>R36</f>
        <v>12.5</v>
      </c>
      <c r="S45" s="9">
        <f t="shared" ref="S45:V46" si="13">S36</f>
        <v>12.75</v>
      </c>
      <c r="T45" s="9">
        <f t="shared" si="13"/>
        <v>13.446249999999999</v>
      </c>
      <c r="U45" s="9">
        <f t="shared" si="13"/>
        <v>14.1538</v>
      </c>
      <c r="V45" s="9">
        <f t="shared" si="13"/>
        <v>14.861371625</v>
      </c>
    </row>
    <row r="46" spans="1:23" x14ac:dyDescent="0.25">
      <c r="B46" s="34">
        <f t="shared" si="11"/>
        <v>10</v>
      </c>
      <c r="C46" s="34">
        <f t="shared" si="11"/>
        <v>10.35</v>
      </c>
      <c r="D46" s="34">
        <f t="shared" si="11"/>
        <v>10.696824999999999</v>
      </c>
      <c r="E46" s="34">
        <f t="shared" si="11"/>
        <v>11.0468365</v>
      </c>
      <c r="F46" s="34">
        <f t="shared" si="11"/>
        <v>11.389829192500001</v>
      </c>
      <c r="G46" s="34"/>
      <c r="H46" s="1" t="s">
        <v>19</v>
      </c>
      <c r="J46" s="9">
        <f>J37</f>
        <v>0</v>
      </c>
      <c r="K46" s="9">
        <f t="shared" si="12"/>
        <v>0</v>
      </c>
      <c r="L46" s="9">
        <f t="shared" si="12"/>
        <v>0</v>
      </c>
      <c r="M46" s="9">
        <f t="shared" si="12"/>
        <v>0</v>
      </c>
      <c r="N46" s="9">
        <f t="shared" si="12"/>
        <v>0</v>
      </c>
      <c r="R46" s="9">
        <f>R37</f>
        <v>10</v>
      </c>
      <c r="S46" s="9">
        <f t="shared" si="13"/>
        <v>10.35</v>
      </c>
      <c r="T46" s="9">
        <f t="shared" si="13"/>
        <v>10.702</v>
      </c>
      <c r="U46" s="9">
        <f t="shared" si="13"/>
        <v>11.047115000000002</v>
      </c>
      <c r="V46" s="9">
        <f t="shared" si="13"/>
        <v>11.3849813</v>
      </c>
    </row>
    <row r="47" spans="1:23" x14ac:dyDescent="0.25">
      <c r="B47" s="31">
        <v>15</v>
      </c>
      <c r="C47" s="31">
        <v>15</v>
      </c>
      <c r="D47" s="31">
        <v>15</v>
      </c>
      <c r="E47" s="31">
        <v>15</v>
      </c>
      <c r="F47" s="31">
        <v>15</v>
      </c>
      <c r="G47" s="36"/>
      <c r="H47" s="1" t="s">
        <v>2</v>
      </c>
      <c r="J47" s="8">
        <v>15</v>
      </c>
      <c r="K47" s="8">
        <v>15</v>
      </c>
      <c r="L47" s="8">
        <v>15</v>
      </c>
      <c r="M47" s="8">
        <v>15</v>
      </c>
      <c r="N47" s="8">
        <v>15</v>
      </c>
      <c r="R47" s="8">
        <v>15</v>
      </c>
      <c r="S47" s="8">
        <v>15</v>
      </c>
      <c r="T47" s="8">
        <v>15</v>
      </c>
      <c r="U47" s="8">
        <v>15</v>
      </c>
      <c r="V47" s="8">
        <v>15</v>
      </c>
    </row>
    <row r="48" spans="1:23" x14ac:dyDescent="0.25">
      <c r="B48" s="31">
        <f>(B56-B47-B45)*0.28</f>
        <v>10.622886591442532</v>
      </c>
      <c r="C48" s="31">
        <f t="shared" ref="C48:F48" si="14">(C56-C47-C45)*0.28</f>
        <v>10.480436591442533</v>
      </c>
      <c r="D48" s="31">
        <f t="shared" si="14"/>
        <v>10.427936591442533</v>
      </c>
      <c r="E48" s="31">
        <f t="shared" si="14"/>
        <v>10.231670066442533</v>
      </c>
      <c r="F48" s="31">
        <f t="shared" si="14"/>
        <v>10.031838185942533</v>
      </c>
      <c r="G48" s="36"/>
      <c r="H48" s="1" t="s">
        <v>3</v>
      </c>
      <c r="J48" s="8">
        <f>(J56-J47-J45)*0.28</f>
        <v>12.756648467419376</v>
      </c>
      <c r="K48" s="8">
        <f t="shared" ref="K48:N48" si="15">(K56-K47-K45)*0.28</f>
        <v>12.756648467419376</v>
      </c>
      <c r="L48" s="8">
        <f t="shared" si="15"/>
        <v>12.695398467419377</v>
      </c>
      <c r="M48" s="8">
        <f t="shared" si="15"/>
        <v>12.634148467419378</v>
      </c>
      <c r="N48" s="8">
        <f t="shared" si="15"/>
        <v>12.574429717419378</v>
      </c>
      <c r="R48" s="8">
        <v>12.756648467419376</v>
      </c>
      <c r="S48" s="8">
        <v>12.756648467419376</v>
      </c>
      <c r="T48" s="8">
        <v>12.695398467419377</v>
      </c>
      <c r="U48" s="8">
        <v>12.634148467419378</v>
      </c>
      <c r="V48" s="8">
        <v>12.574429717419378</v>
      </c>
    </row>
    <row r="49" spans="1:22" x14ac:dyDescent="0.25">
      <c r="A49" s="35">
        <v>7.0000000000000007E-2</v>
      </c>
      <c r="H49" s="1" t="s">
        <v>47</v>
      </c>
      <c r="I49" s="12">
        <v>7.0000000000000007E-2</v>
      </c>
      <c r="Q49" s="12">
        <v>7.0000000000000007E-2</v>
      </c>
    </row>
    <row r="50" spans="1:22" x14ac:dyDescent="0.25">
      <c r="B50" s="34">
        <f>B35</f>
        <v>500</v>
      </c>
      <c r="C50" s="34">
        <f>C35</f>
        <v>517.5</v>
      </c>
      <c r="D50" s="34">
        <f>D35</f>
        <v>534.84124999999995</v>
      </c>
      <c r="E50" s="34">
        <f>E35</f>
        <v>552.34182499999997</v>
      </c>
      <c r="F50" s="34">
        <f>F35</f>
        <v>569.49145962500006</v>
      </c>
      <c r="H50" s="1" t="s">
        <v>0</v>
      </c>
      <c r="J50" s="9">
        <f>J35</f>
        <v>450</v>
      </c>
      <c r="K50" s="9">
        <f>K35</f>
        <v>458.75</v>
      </c>
      <c r="L50" s="9">
        <f>L35</f>
        <v>467.5</v>
      </c>
      <c r="M50" s="9">
        <f>M35</f>
        <v>476.03125</v>
      </c>
      <c r="N50" s="9">
        <f>N35</f>
        <v>484.34375</v>
      </c>
      <c r="R50" s="9">
        <f>R35</f>
        <v>500</v>
      </c>
      <c r="S50" s="9">
        <f>S35</f>
        <v>517.5</v>
      </c>
      <c r="T50" s="9">
        <f>T35</f>
        <v>535.1</v>
      </c>
      <c r="U50" s="9">
        <f>U35</f>
        <v>552.35575000000006</v>
      </c>
      <c r="V50" s="9">
        <f>V35</f>
        <v>569.24906499999997</v>
      </c>
    </row>
    <row r="51" spans="1:22" x14ac:dyDescent="0.25">
      <c r="B51" s="36">
        <f>B50*$A$49</f>
        <v>35</v>
      </c>
      <c r="C51" s="36">
        <f>C50*$A$49</f>
        <v>36.225000000000001</v>
      </c>
      <c r="D51" s="36">
        <f>D50*$A$49</f>
        <v>37.4388875</v>
      </c>
      <c r="E51" s="36">
        <f>E50*$A$49</f>
        <v>38.663927749999999</v>
      </c>
      <c r="F51" s="36">
        <f>F50*$A$49</f>
        <v>39.864402173750008</v>
      </c>
      <c r="H51" s="1" t="s">
        <v>20</v>
      </c>
      <c r="J51" s="9">
        <f>J50*$I$49</f>
        <v>31.500000000000004</v>
      </c>
      <c r="K51" s="9">
        <f>K50*$I$49</f>
        <v>32.112500000000004</v>
      </c>
      <c r="L51" s="9">
        <f>L50*$I$49</f>
        <v>32.725000000000001</v>
      </c>
      <c r="M51" s="9">
        <f>M50*$I$49</f>
        <v>33.322187500000005</v>
      </c>
      <c r="N51" s="9">
        <f>N50*$I$49</f>
        <v>33.904062500000002</v>
      </c>
      <c r="R51" s="13">
        <f>R50*$Q$49</f>
        <v>35</v>
      </c>
      <c r="S51" s="13">
        <f>S50*$Q$49</f>
        <v>36.225000000000001</v>
      </c>
      <c r="T51" s="13">
        <f>T50*$Q$49</f>
        <v>37.457000000000008</v>
      </c>
      <c r="U51" s="13">
        <f>U50*$Q$49</f>
        <v>38.664902500000011</v>
      </c>
      <c r="V51" s="13">
        <f>V50*$Q$49</f>
        <v>39.847434550000003</v>
      </c>
    </row>
    <row r="52" spans="1:22" x14ac:dyDescent="0.25">
      <c r="A52" s="36">
        <f t="shared" ref="A52:F52" si="16">A45-A46+A47+A48+A51</f>
        <v>0</v>
      </c>
      <c r="B52" s="36">
        <f t="shared" si="16"/>
        <v>63.12288659144253</v>
      </c>
      <c r="C52" s="36">
        <f t="shared" si="16"/>
        <v>64.364186591442532</v>
      </c>
      <c r="D52" s="36">
        <f t="shared" si="16"/>
        <v>65.36624909144254</v>
      </c>
      <c r="E52" s="36">
        <f t="shared" si="16"/>
        <v>66.745963191442527</v>
      </c>
      <c r="F52" s="36">
        <f t="shared" si="16"/>
        <v>68.117298329692545</v>
      </c>
      <c r="G52" s="29"/>
      <c r="H52" s="1" t="s">
        <v>21</v>
      </c>
      <c r="I52" s="13">
        <f t="shared" ref="I52:N52" si="17">I45-I46+I47+I48+I51</f>
        <v>0</v>
      </c>
      <c r="J52" s="9">
        <f t="shared" si="17"/>
        <v>70.506648467419382</v>
      </c>
      <c r="K52" s="9">
        <f t="shared" si="17"/>
        <v>71.119148467419379</v>
      </c>
      <c r="L52" s="9">
        <f t="shared" si="17"/>
        <v>71.889148467419375</v>
      </c>
      <c r="M52" s="9">
        <f t="shared" si="17"/>
        <v>72.643835967419392</v>
      </c>
      <c r="N52" s="9">
        <f t="shared" si="17"/>
        <v>73.379273467419381</v>
      </c>
      <c r="Q52" s="13">
        <f t="shared" ref="Q52:V52" si="18">Q45-Q46+Q47+Q48+Q51</f>
        <v>0</v>
      </c>
      <c r="R52" s="13">
        <f t="shared" si="18"/>
        <v>65.256648467419382</v>
      </c>
      <c r="S52" s="13">
        <f t="shared" si="18"/>
        <v>66.381648467419382</v>
      </c>
      <c r="T52" s="13">
        <f t="shared" si="18"/>
        <v>67.896648467419382</v>
      </c>
      <c r="U52" s="13">
        <f t="shared" si="18"/>
        <v>69.405735967419389</v>
      </c>
      <c r="V52" s="13">
        <f t="shared" si="18"/>
        <v>70.898254592419377</v>
      </c>
    </row>
    <row r="54" spans="1:22" x14ac:dyDescent="0.25">
      <c r="A54" s="26">
        <f>XNPV(A49,A52:F52,A44:F44)</f>
        <v>268.03828383653126</v>
      </c>
      <c r="H54" s="1" t="s">
        <v>41</v>
      </c>
      <c r="I54" s="16">
        <f>XNPV(I49,I52:N52,I44:N44)</f>
        <v>294.41331519769199</v>
      </c>
      <c r="Q54" s="5">
        <f>XNPV(Q49,Q52:V52,Q44:V44)</f>
        <v>277.87131048099775</v>
      </c>
    </row>
    <row r="55" spans="1:22" x14ac:dyDescent="0.25">
      <c r="A55" s="26"/>
      <c r="I55" s="5"/>
      <c r="Q55" s="5"/>
    </row>
    <row r="56" spans="1:22" x14ac:dyDescent="0.25">
      <c r="A56" s="23">
        <v>0</v>
      </c>
      <c r="B56" s="31">
        <v>65.438880683723326</v>
      </c>
      <c r="C56" s="31">
        <f>B56</f>
        <v>65.438880683723326</v>
      </c>
      <c r="D56" s="31">
        <f t="shared" ref="D56:F56" si="19">C56</f>
        <v>65.438880683723326</v>
      </c>
      <c r="E56" s="31">
        <f t="shared" si="19"/>
        <v>65.438880683723326</v>
      </c>
      <c r="F56" s="31">
        <f t="shared" si="19"/>
        <v>65.438880683723326</v>
      </c>
      <c r="H56" s="1" t="s">
        <v>42</v>
      </c>
      <c r="I56" s="1">
        <v>0</v>
      </c>
      <c r="J56" s="8">
        <v>71.809458812212057</v>
      </c>
      <c r="K56" s="8">
        <f>J56</f>
        <v>71.809458812212057</v>
      </c>
      <c r="L56" s="8">
        <f>K56</f>
        <v>71.809458812212057</v>
      </c>
      <c r="M56" s="8">
        <f>L56</f>
        <v>71.809458812212057</v>
      </c>
      <c r="N56" s="8">
        <f>M56</f>
        <v>71.809458812212057</v>
      </c>
      <c r="Q56" s="1">
        <v>0</v>
      </c>
      <c r="R56" s="8">
        <v>60</v>
      </c>
      <c r="S56" s="8">
        <f>R56</f>
        <v>60</v>
      </c>
      <c r="T56" s="8">
        <f>S56</f>
        <v>60</v>
      </c>
      <c r="U56" s="8">
        <f>T56</f>
        <v>60</v>
      </c>
      <c r="V56" s="8">
        <f>U56</f>
        <v>60</v>
      </c>
    </row>
    <row r="57" spans="1:22" x14ac:dyDescent="0.25">
      <c r="A57" s="26">
        <f>XNPV(A49,A56:F56,A44:F44)</f>
        <v>268.29442978123035</v>
      </c>
      <c r="H57" s="1" t="s">
        <v>43</v>
      </c>
      <c r="I57" s="16">
        <f>XNPV(I49,I56:N56,I44:N44)</f>
        <v>294.41331519769182</v>
      </c>
      <c r="Q57" s="5">
        <f>XNPV(Q49,Q56:V56,Q44:V44)</f>
        <v>245.99543297013957</v>
      </c>
    </row>
    <row r="58" spans="1:22" x14ac:dyDescent="0.25">
      <c r="A58" s="34">
        <f>A54-A57</f>
        <v>-0.25614594469908525</v>
      </c>
      <c r="H58" s="1" t="s">
        <v>44</v>
      </c>
      <c r="I58" s="9">
        <f>I54-I57</f>
        <v>0</v>
      </c>
      <c r="Q58" s="9">
        <f>Q54-Q57</f>
        <v>31.875877510858174</v>
      </c>
      <c r="R58" s="10"/>
    </row>
    <row r="425" spans="10:10" x14ac:dyDescent="0.25">
      <c r="J425" s="1">
        <v>-335544.32000000001</v>
      </c>
    </row>
  </sheetData>
  <sheetProtection formatColumns="0" formatRows="0"/>
  <mergeCells count="2">
    <mergeCell ref="I14:N14"/>
    <mergeCell ref="Q14:V14"/>
  </mergeCells>
  <pageMargins left="0.70866141732283472" right="0.70866141732283472" top="0.74803149606299213" bottom="0.74803149606299213" header="0.31496062992125984" footer="0.31496062992125984"/>
  <pageSetup paperSize="8" scale="61" fitToHeight="0" orientation="landscape" r:id="rId1"/>
  <headerFooter>
    <oddFooter>&amp;L&amp;F&amp;C&amp;A&amp;R&amp;P</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V421"/>
  <sheetViews>
    <sheetView showGridLines="0" view="pageBreakPreview" zoomScale="80" zoomScaleNormal="100" zoomScaleSheetLayoutView="80" workbookViewId="0">
      <selection activeCell="I8" sqref="I8"/>
    </sheetView>
  </sheetViews>
  <sheetFormatPr defaultColWidth="8.85546875" defaultRowHeight="15" x14ac:dyDescent="0.25"/>
  <cols>
    <col min="1" max="7" width="10.7109375" style="23" customWidth="1"/>
    <col min="8" max="8" width="65.140625" style="1" customWidth="1"/>
    <col min="9" max="15" width="10.7109375" style="1" customWidth="1"/>
    <col min="16" max="16" width="2.7109375" style="1" customWidth="1"/>
    <col min="17" max="22" width="10.7109375" style="1" customWidth="1"/>
    <col min="23" max="16384" width="8.85546875" style="1"/>
  </cols>
  <sheetData>
    <row r="1" spans="1:22" ht="25.9" x14ac:dyDescent="0.5">
      <c r="D1" s="24"/>
      <c r="H1" s="2" t="s">
        <v>73</v>
      </c>
      <c r="L1" s="3"/>
      <c r="T1" s="3"/>
    </row>
    <row r="3" spans="1:22" ht="14.45" x14ac:dyDescent="0.3">
      <c r="H3" s="1" t="s">
        <v>72</v>
      </c>
    </row>
    <row r="6" spans="1:22" ht="14.45" x14ac:dyDescent="0.3">
      <c r="H6" s="1" t="s">
        <v>64</v>
      </c>
    </row>
    <row r="7" spans="1:22" ht="14.45" x14ac:dyDescent="0.3">
      <c r="H7" s="1" t="s">
        <v>57</v>
      </c>
      <c r="I7" s="38">
        <v>7.0000000000000007E-2</v>
      </c>
    </row>
    <row r="8" spans="1:22" ht="14.45" x14ac:dyDescent="0.3">
      <c r="H8" s="1" t="s">
        <v>58</v>
      </c>
      <c r="I8" s="5">
        <v>500</v>
      </c>
      <c r="J8" s="1" t="s">
        <v>62</v>
      </c>
    </row>
    <row r="9" spans="1:22" ht="14.45" x14ac:dyDescent="0.3">
      <c r="H9" s="1" t="s">
        <v>59</v>
      </c>
      <c r="I9" s="5">
        <v>15</v>
      </c>
      <c r="J9" s="1" t="s">
        <v>62</v>
      </c>
    </row>
    <row r="10" spans="1:22" ht="14.45" x14ac:dyDescent="0.3">
      <c r="H10" s="1" t="s">
        <v>60</v>
      </c>
      <c r="I10" s="5">
        <v>20</v>
      </c>
      <c r="J10" s="1" t="s">
        <v>62</v>
      </c>
    </row>
    <row r="11" spans="1:22" ht="14.45" x14ac:dyDescent="0.3">
      <c r="H11" s="1" t="s">
        <v>61</v>
      </c>
      <c r="I11" s="5">
        <v>40</v>
      </c>
      <c r="J11" s="1" t="s">
        <v>63</v>
      </c>
    </row>
    <row r="12" spans="1:22" ht="14.45" x14ac:dyDescent="0.3">
      <c r="H12" s="1" t="s">
        <v>66</v>
      </c>
      <c r="I12" s="38">
        <v>0.02</v>
      </c>
    </row>
    <row r="14" spans="1:22" ht="21" x14ac:dyDescent="0.4">
      <c r="A14" s="4" t="s">
        <v>53</v>
      </c>
      <c r="H14" s="4" t="s">
        <v>15</v>
      </c>
      <c r="I14" s="4" t="s">
        <v>31</v>
      </c>
      <c r="Q14" s="4" t="s">
        <v>36</v>
      </c>
    </row>
    <row r="15" spans="1:22" ht="14.45" x14ac:dyDescent="0.3">
      <c r="A15" s="25">
        <v>42460</v>
      </c>
      <c r="B15" s="25">
        <f>EOMONTH(A15,12)</f>
        <v>42825</v>
      </c>
      <c r="C15" s="25">
        <f>EOMONTH(B15,12)</f>
        <v>43190</v>
      </c>
      <c r="D15" s="25">
        <f>EOMONTH(C15,12)</f>
        <v>43555</v>
      </c>
      <c r="E15" s="25">
        <f>EOMONTH(D15,12)</f>
        <v>43921</v>
      </c>
      <c r="F15" s="25">
        <f>EOMONTH(E15,12)</f>
        <v>44286</v>
      </c>
      <c r="G15" s="25"/>
      <c r="I15" s="18">
        <v>42460</v>
      </c>
      <c r="J15" s="18">
        <f>EOMONTH(I15,12)</f>
        <v>42825</v>
      </c>
      <c r="K15" s="18">
        <f>EOMONTH(J15,12)</f>
        <v>43190</v>
      </c>
      <c r="L15" s="18">
        <f>EOMONTH(K15,12)</f>
        <v>43555</v>
      </c>
      <c r="M15" s="18">
        <f>EOMONTH(L15,12)</f>
        <v>43921</v>
      </c>
      <c r="N15" s="18">
        <f>EOMONTH(M15,12)</f>
        <v>44286</v>
      </c>
      <c r="O15" s="19"/>
      <c r="P15" s="19"/>
      <c r="Q15" s="18">
        <v>42460</v>
      </c>
      <c r="R15" s="18">
        <f>EOMONTH(Q15,12)</f>
        <v>42825</v>
      </c>
      <c r="S15" s="18">
        <f>EOMONTH(R15,12)</f>
        <v>43190</v>
      </c>
      <c r="T15" s="18">
        <f>EOMONTH(S15,12)</f>
        <v>43555</v>
      </c>
      <c r="U15" s="18">
        <f>EOMONTH(T15,12)</f>
        <v>43921</v>
      </c>
      <c r="V15" s="18">
        <f>EOMONTH(U15,12)</f>
        <v>44286</v>
      </c>
    </row>
    <row r="16" spans="1:22" ht="14.45" x14ac:dyDescent="0.3">
      <c r="A16" s="26">
        <f>A36</f>
        <v>500</v>
      </c>
      <c r="H16" s="1" t="s">
        <v>0</v>
      </c>
      <c r="I16" s="5">
        <f>I36</f>
        <v>500</v>
      </c>
      <c r="Q16" s="5">
        <f>Q36</f>
        <v>500</v>
      </c>
    </row>
    <row r="17" spans="1:22" ht="14.45" x14ac:dyDescent="0.3">
      <c r="B17" s="26">
        <f>B52</f>
        <v>65.438880683723326</v>
      </c>
      <c r="C17" s="26">
        <f t="shared" ref="C17:F17" si="0">C52</f>
        <v>65.438880683723326</v>
      </c>
      <c r="D17" s="26">
        <f t="shared" si="0"/>
        <v>65.438880683723326</v>
      </c>
      <c r="E17" s="26">
        <f t="shared" si="0"/>
        <v>65.438880683723326</v>
      </c>
      <c r="F17" s="26">
        <f t="shared" si="0"/>
        <v>65.438880683723326</v>
      </c>
      <c r="G17" s="26"/>
      <c r="H17" s="1" t="s">
        <v>1</v>
      </c>
      <c r="J17" s="5">
        <f>J52</f>
        <v>55</v>
      </c>
      <c r="K17" s="5">
        <f t="shared" ref="K17:N17" si="1">K52</f>
        <v>55</v>
      </c>
      <c r="L17" s="5">
        <f t="shared" si="1"/>
        <v>55</v>
      </c>
      <c r="M17" s="5">
        <f t="shared" si="1"/>
        <v>55</v>
      </c>
      <c r="N17" s="5">
        <f t="shared" si="1"/>
        <v>55</v>
      </c>
      <c r="R17" s="5">
        <f>R52</f>
        <v>55</v>
      </c>
      <c r="S17" s="5">
        <f t="shared" ref="S17:V17" si="2">S52</f>
        <v>55</v>
      </c>
      <c r="T17" s="5">
        <f t="shared" si="2"/>
        <v>55</v>
      </c>
      <c r="U17" s="5">
        <f t="shared" si="2"/>
        <v>55</v>
      </c>
      <c r="V17" s="5">
        <f t="shared" si="2"/>
        <v>55</v>
      </c>
    </row>
    <row r="18" spans="1:22" ht="14.45" x14ac:dyDescent="0.3">
      <c r="B18" s="26">
        <f>-B43</f>
        <v>-15</v>
      </c>
      <c r="C18" s="26">
        <f t="shared" ref="C18:F18" si="3">-C43</f>
        <v>-15</v>
      </c>
      <c r="D18" s="26">
        <f t="shared" si="3"/>
        <v>-15</v>
      </c>
      <c r="E18" s="26">
        <f t="shared" si="3"/>
        <v>-15</v>
      </c>
      <c r="F18" s="26">
        <f t="shared" si="3"/>
        <v>-15</v>
      </c>
      <c r="G18" s="26"/>
      <c r="H18" s="1" t="s">
        <v>5</v>
      </c>
      <c r="J18" s="5">
        <f>-J43</f>
        <v>-15</v>
      </c>
      <c r="K18" s="5">
        <f t="shared" ref="K18:N18" si="4">-K43</f>
        <v>-15</v>
      </c>
      <c r="L18" s="5">
        <f t="shared" si="4"/>
        <v>-15</v>
      </c>
      <c r="M18" s="5">
        <f t="shared" si="4"/>
        <v>-15</v>
      </c>
      <c r="N18" s="5">
        <f t="shared" si="4"/>
        <v>-15</v>
      </c>
      <c r="R18" s="5">
        <f>-R43</f>
        <v>-15</v>
      </c>
      <c r="S18" s="5">
        <f t="shared" ref="S18:V18" si="5">-S43</f>
        <v>-15</v>
      </c>
      <c r="T18" s="5">
        <f t="shared" si="5"/>
        <v>-15</v>
      </c>
      <c r="U18" s="5">
        <f t="shared" si="5"/>
        <v>-15</v>
      </c>
      <c r="V18" s="5">
        <f t="shared" si="5"/>
        <v>-15</v>
      </c>
    </row>
    <row r="19" spans="1:22" ht="14.45" x14ac:dyDescent="0.3">
      <c r="B19" s="26">
        <f>-B34</f>
        <v>-20</v>
      </c>
      <c r="C19" s="26">
        <f t="shared" ref="C19:F19" si="6">-C34</f>
        <v>-20</v>
      </c>
      <c r="D19" s="26">
        <f t="shared" si="6"/>
        <v>-20</v>
      </c>
      <c r="E19" s="26">
        <f t="shared" si="6"/>
        <v>-20</v>
      </c>
      <c r="F19" s="26">
        <f t="shared" si="6"/>
        <v>-20</v>
      </c>
      <c r="G19" s="26"/>
      <c r="H19" s="1" t="s">
        <v>6</v>
      </c>
      <c r="J19" s="5">
        <f>-J34</f>
        <v>-20</v>
      </c>
      <c r="K19" s="5">
        <f t="shared" ref="K19:N19" si="7">-K34</f>
        <v>-20</v>
      </c>
      <c r="L19" s="5">
        <f t="shared" si="7"/>
        <v>-20</v>
      </c>
      <c r="M19" s="5">
        <f t="shared" si="7"/>
        <v>-20</v>
      </c>
      <c r="N19" s="5">
        <f t="shared" si="7"/>
        <v>-20</v>
      </c>
      <c r="R19" s="5">
        <f>-R34</f>
        <v>-20</v>
      </c>
      <c r="S19" s="5">
        <f t="shared" ref="S19:V19" si="8">-S34</f>
        <v>-20</v>
      </c>
      <c r="T19" s="5">
        <f t="shared" si="8"/>
        <v>-20</v>
      </c>
      <c r="U19" s="5">
        <f t="shared" si="8"/>
        <v>-20</v>
      </c>
      <c r="V19" s="5">
        <f t="shared" si="8"/>
        <v>-20</v>
      </c>
    </row>
    <row r="20" spans="1:22" ht="14.45" x14ac:dyDescent="0.3">
      <c r="B20" s="26">
        <f>-B44</f>
        <v>-10.622886591442532</v>
      </c>
      <c r="C20" s="26">
        <f t="shared" ref="C20:F20" si="9">-C44</f>
        <v>-10.480436591442533</v>
      </c>
      <c r="D20" s="26">
        <f t="shared" si="9"/>
        <v>-10.427936591442533</v>
      </c>
      <c r="E20" s="26">
        <f t="shared" si="9"/>
        <v>-10.231670066442533</v>
      </c>
      <c r="F20" s="26">
        <f t="shared" si="9"/>
        <v>-10.031838185942533</v>
      </c>
      <c r="G20" s="26"/>
      <c r="H20" s="1" t="s">
        <v>7</v>
      </c>
      <c r="J20" s="5">
        <f>-J44</f>
        <v>-7.7000000000000011</v>
      </c>
      <c r="K20" s="5">
        <f t="shared" ref="K20:N20" si="10">-K44</f>
        <v>-7.6300000000000008</v>
      </c>
      <c r="L20" s="5">
        <f t="shared" si="10"/>
        <v>-7.4350500000000013</v>
      </c>
      <c r="M20" s="5">
        <f t="shared" si="10"/>
        <v>-7.2369360000000009</v>
      </c>
      <c r="N20" s="5">
        <f t="shared" si="10"/>
        <v>-7.0388159450000005</v>
      </c>
      <c r="R20" s="5">
        <f>-R44</f>
        <v>-7.7000000000000011</v>
      </c>
      <c r="S20" s="5">
        <f t="shared" ref="S20:V20" si="11">-S44</f>
        <v>-7.6300000000000008</v>
      </c>
      <c r="T20" s="5">
        <f t="shared" si="11"/>
        <v>-7.4350500000000013</v>
      </c>
      <c r="U20" s="5">
        <f t="shared" si="11"/>
        <v>-7.2369360000000009</v>
      </c>
      <c r="V20" s="5">
        <f t="shared" si="11"/>
        <v>-7.0388159450000005</v>
      </c>
    </row>
    <row r="21" spans="1:22" ht="14.45" x14ac:dyDescent="0.3">
      <c r="B21" s="26">
        <f>B35</f>
        <v>0</v>
      </c>
      <c r="C21" s="26">
        <f t="shared" ref="C21:F21" si="12">C35</f>
        <v>0</v>
      </c>
      <c r="D21" s="26">
        <f t="shared" si="12"/>
        <v>0</v>
      </c>
      <c r="E21" s="26">
        <f t="shared" si="12"/>
        <v>0</v>
      </c>
      <c r="F21" s="26">
        <f t="shared" si="12"/>
        <v>0</v>
      </c>
      <c r="G21" s="26"/>
      <c r="H21" s="1" t="s">
        <v>33</v>
      </c>
      <c r="J21" s="5">
        <f>J35</f>
        <v>0</v>
      </c>
      <c r="K21" s="5">
        <f t="shared" ref="K21:N21" si="13">K35</f>
        <v>0</v>
      </c>
      <c r="L21" s="5">
        <f t="shared" si="13"/>
        <v>0</v>
      </c>
      <c r="M21" s="5">
        <f t="shared" si="13"/>
        <v>0</v>
      </c>
      <c r="N21" s="5">
        <f t="shared" si="13"/>
        <v>0</v>
      </c>
      <c r="R21" s="5">
        <f>R35</f>
        <v>0</v>
      </c>
      <c r="S21" s="5">
        <f t="shared" ref="S21:V21" si="14">S35</f>
        <v>0</v>
      </c>
      <c r="T21" s="5">
        <f t="shared" si="14"/>
        <v>0</v>
      </c>
      <c r="U21" s="5">
        <f t="shared" si="14"/>
        <v>0</v>
      </c>
      <c r="V21" s="5">
        <f t="shared" si="14"/>
        <v>0</v>
      </c>
    </row>
    <row r="22" spans="1:22" ht="14.45" x14ac:dyDescent="0.3">
      <c r="F22" s="26">
        <f>F36</f>
        <v>586.270401655</v>
      </c>
      <c r="G22" s="26"/>
      <c r="H22" s="1" t="s">
        <v>4</v>
      </c>
      <c r="N22" s="5">
        <f>N36</f>
        <v>585.77267467500008</v>
      </c>
      <c r="V22" s="5">
        <f>V36</f>
        <v>628.08100400000001</v>
      </c>
    </row>
    <row r="23" spans="1:22" ht="14.45" x14ac:dyDescent="0.3">
      <c r="F23" s="27"/>
      <c r="G23" s="27"/>
      <c r="N23" s="7"/>
      <c r="V23" s="7"/>
    </row>
    <row r="24" spans="1:22" ht="14.45" x14ac:dyDescent="0.3">
      <c r="A24" s="28">
        <f>-A16+SUM(A17:A23)</f>
        <v>-500</v>
      </c>
      <c r="B24" s="28">
        <f t="shared" ref="B24:F24" si="15">-B16+SUM(B17:B23)</f>
        <v>19.815994092280796</v>
      </c>
      <c r="C24" s="28">
        <f t="shared" si="15"/>
        <v>19.958444092280793</v>
      </c>
      <c r="D24" s="28">
        <f t="shared" si="15"/>
        <v>20.010944092280795</v>
      </c>
      <c r="E24" s="28">
        <f t="shared" si="15"/>
        <v>20.207210617280793</v>
      </c>
      <c r="F24" s="28">
        <f t="shared" si="15"/>
        <v>606.67744415278082</v>
      </c>
      <c r="G24" s="29"/>
      <c r="H24" s="1" t="s">
        <v>8</v>
      </c>
      <c r="I24" s="11">
        <f>-I16+SUM(I17:I23)</f>
        <v>-500</v>
      </c>
      <c r="J24" s="11">
        <f t="shared" ref="J24:N24" si="16">-J16+SUM(J17:J23)</f>
        <v>12.299999999999999</v>
      </c>
      <c r="K24" s="11">
        <f t="shared" si="16"/>
        <v>12.37</v>
      </c>
      <c r="L24" s="11">
        <f t="shared" si="16"/>
        <v>12.56495</v>
      </c>
      <c r="M24" s="11">
        <f t="shared" si="16"/>
        <v>12.763064</v>
      </c>
      <c r="N24" s="11">
        <f t="shared" si="16"/>
        <v>598.73385873000007</v>
      </c>
      <c r="Q24" s="11">
        <f>-Q16+SUM(Q17:Q23)</f>
        <v>-500</v>
      </c>
      <c r="R24" s="11">
        <f t="shared" ref="R24:V24" si="17">-R16+SUM(R17:R23)</f>
        <v>12.299999999999999</v>
      </c>
      <c r="S24" s="11">
        <f t="shared" si="17"/>
        <v>12.37</v>
      </c>
      <c r="T24" s="11">
        <f t="shared" si="17"/>
        <v>12.56495</v>
      </c>
      <c r="U24" s="11">
        <f t="shared" si="17"/>
        <v>12.763064</v>
      </c>
      <c r="V24" s="11">
        <f t="shared" si="17"/>
        <v>641.042188055</v>
      </c>
    </row>
    <row r="25" spans="1:22" thickBot="1" x14ac:dyDescent="0.35"/>
    <row r="26" spans="1:22" thickBot="1" x14ac:dyDescent="0.35">
      <c r="A26" s="30">
        <f>XIRR(A24:F24,A15:F15)</f>
        <v>7.0079347491264335E-2</v>
      </c>
      <c r="H26" s="1" t="s">
        <v>46</v>
      </c>
      <c r="I26" s="15">
        <f>XIRR(I24:N24,I15:N15)</f>
        <v>5.5801746249198911E-2</v>
      </c>
      <c r="Q26" s="15">
        <f>XIRR(Q24:V24,Q15:V15)</f>
        <v>6.9669345021247872E-2</v>
      </c>
    </row>
    <row r="29" spans="1:22" ht="21" x14ac:dyDescent="0.4">
      <c r="H29" s="4" t="s">
        <v>16</v>
      </c>
    </row>
    <row r="30" spans="1:22" ht="21" x14ac:dyDescent="0.4">
      <c r="A30" s="25">
        <v>42460</v>
      </c>
      <c r="B30" s="25">
        <f>EOMONTH(A30,12)</f>
        <v>42825</v>
      </c>
      <c r="C30" s="25">
        <f>EOMONTH(B30,12)</f>
        <v>43190</v>
      </c>
      <c r="D30" s="25">
        <f>EOMONTH(C30,12)</f>
        <v>43555</v>
      </c>
      <c r="E30" s="25">
        <f>EOMONTH(D30,12)</f>
        <v>43921</v>
      </c>
      <c r="F30" s="25">
        <f>EOMONTH(E30,12)</f>
        <v>44286</v>
      </c>
      <c r="G30" s="25"/>
      <c r="H30" s="4"/>
      <c r="I30" s="18">
        <v>42460</v>
      </c>
      <c r="J30" s="18">
        <f>EOMONTH(I30,12)</f>
        <v>42825</v>
      </c>
      <c r="K30" s="18">
        <f>EOMONTH(J30,12)</f>
        <v>43190</v>
      </c>
      <c r="L30" s="18">
        <f>EOMONTH(K30,12)</f>
        <v>43555</v>
      </c>
      <c r="M30" s="18">
        <f>EOMONTH(L30,12)</f>
        <v>43921</v>
      </c>
      <c r="N30" s="18">
        <f>EOMONTH(M30,12)</f>
        <v>44286</v>
      </c>
      <c r="O30" s="19"/>
      <c r="P30" s="19"/>
      <c r="Q30" s="18">
        <v>42460</v>
      </c>
      <c r="R30" s="18">
        <f>EOMONTH(Q30,12)</f>
        <v>42825</v>
      </c>
      <c r="S30" s="18">
        <f>EOMONTH(R30,12)</f>
        <v>43190</v>
      </c>
      <c r="T30" s="18">
        <f>EOMONTH(S30,12)</f>
        <v>43555</v>
      </c>
      <c r="U30" s="18">
        <f>EOMONTH(T30,12)</f>
        <v>43921</v>
      </c>
      <c r="V30" s="18">
        <f>EOMONTH(U30,12)</f>
        <v>44286</v>
      </c>
    </row>
    <row r="31" spans="1:22" x14ac:dyDescent="0.25">
      <c r="B31" s="26">
        <f>A36</f>
        <v>500</v>
      </c>
      <c r="C31" s="26">
        <f>B36</f>
        <v>517.5</v>
      </c>
      <c r="D31" s="26">
        <f>C36</f>
        <v>534.84124999999995</v>
      </c>
      <c r="E31" s="26">
        <f>D36</f>
        <v>552.34182499999997</v>
      </c>
      <c r="F31" s="26">
        <f>E36</f>
        <v>569.49145962500006</v>
      </c>
      <c r="G31" s="26"/>
      <c r="H31" s="1" t="s">
        <v>9</v>
      </c>
      <c r="J31" s="5">
        <f>I36</f>
        <v>500</v>
      </c>
      <c r="K31" s="5">
        <f>J36</f>
        <v>517.5</v>
      </c>
      <c r="L31" s="5">
        <f>K36</f>
        <v>535.1</v>
      </c>
      <c r="M31" s="5">
        <f>L36</f>
        <v>552.35575000000006</v>
      </c>
      <c r="N31" s="5">
        <f>M36</f>
        <v>569.24906499999997</v>
      </c>
      <c r="R31" s="5">
        <f>Q36</f>
        <v>500</v>
      </c>
      <c r="S31" s="5">
        <f>R36</f>
        <v>525</v>
      </c>
      <c r="T31" s="5">
        <f>S36</f>
        <v>550.5</v>
      </c>
      <c r="U31" s="5">
        <f>T36</f>
        <v>576.51</v>
      </c>
      <c r="V31" s="5">
        <f>U36</f>
        <v>602.04020000000003</v>
      </c>
    </row>
    <row r="32" spans="1:22" x14ac:dyDescent="0.25">
      <c r="B32" s="31">
        <f>B31/40</f>
        <v>12.5</v>
      </c>
      <c r="C32" s="31">
        <f>B31/40+SUM(B$33:$C33)/40</f>
        <v>13.008749999999999</v>
      </c>
      <c r="D32" s="31">
        <f>C31/40+SUM($C$33:C33)/40</f>
        <v>13.196249999999999</v>
      </c>
      <c r="E32" s="31">
        <f>D31/40+SUM($C$33:D33)/40</f>
        <v>13.897201874999999</v>
      </c>
      <c r="F32" s="31">
        <f>E31/40+SUM($C$33:E33)/40</f>
        <v>14.610887162499999</v>
      </c>
      <c r="G32" s="29"/>
      <c r="H32" s="1" t="s">
        <v>10</v>
      </c>
      <c r="J32" s="8">
        <f>J31/40</f>
        <v>12.5</v>
      </c>
      <c r="K32" s="8">
        <f>J31/40+SUM($I$33:J33)/40</f>
        <v>12.75</v>
      </c>
      <c r="L32" s="8">
        <f>K31/40+SUM($I$33:K33)/40</f>
        <v>13.446249999999999</v>
      </c>
      <c r="M32" s="8">
        <f>L31/40+SUM($I$33:L33)/40</f>
        <v>14.1538</v>
      </c>
      <c r="N32" s="8">
        <f>M31/40+SUM($I$33:M33)/40</f>
        <v>14.861371625</v>
      </c>
      <c r="R32" s="8">
        <v>5</v>
      </c>
      <c r="S32" s="8">
        <v>5</v>
      </c>
      <c r="T32" s="8">
        <v>5</v>
      </c>
      <c r="U32" s="8">
        <v>6</v>
      </c>
      <c r="V32" s="8">
        <v>6</v>
      </c>
    </row>
    <row r="33" spans="1:22" x14ac:dyDescent="0.25">
      <c r="B33" s="31">
        <f>B31*2%</f>
        <v>10</v>
      </c>
      <c r="C33" s="31">
        <f t="shared" ref="C33:F33" si="18">C31*2%</f>
        <v>10.35</v>
      </c>
      <c r="D33" s="31">
        <f t="shared" si="18"/>
        <v>10.696824999999999</v>
      </c>
      <c r="E33" s="31">
        <f t="shared" si="18"/>
        <v>11.0468365</v>
      </c>
      <c r="F33" s="31">
        <f t="shared" si="18"/>
        <v>11.389829192500001</v>
      </c>
      <c r="G33" s="29"/>
      <c r="H33" s="1" t="s">
        <v>11</v>
      </c>
      <c r="J33" s="8">
        <f>J31*2%</f>
        <v>10</v>
      </c>
      <c r="K33" s="8">
        <f t="shared" ref="K33:N33" si="19">K31*2%</f>
        <v>10.35</v>
      </c>
      <c r="L33" s="8">
        <f t="shared" si="19"/>
        <v>10.702</v>
      </c>
      <c r="M33" s="8">
        <f t="shared" si="19"/>
        <v>11.047115000000002</v>
      </c>
      <c r="N33" s="8">
        <f t="shared" si="19"/>
        <v>11.3849813</v>
      </c>
      <c r="R33" s="8">
        <f>R31*2%</f>
        <v>10</v>
      </c>
      <c r="S33" s="8">
        <f t="shared" ref="S33:V33" si="20">S31*2%</f>
        <v>10.5</v>
      </c>
      <c r="T33" s="8">
        <f t="shared" si="20"/>
        <v>11.01</v>
      </c>
      <c r="U33" s="8">
        <f t="shared" si="20"/>
        <v>11.530200000000001</v>
      </c>
      <c r="V33" s="8">
        <f t="shared" si="20"/>
        <v>12.040804000000001</v>
      </c>
    </row>
    <row r="34" spans="1:22" ht="14.45" x14ac:dyDescent="0.3">
      <c r="B34" s="31">
        <v>20</v>
      </c>
      <c r="C34" s="31">
        <v>20</v>
      </c>
      <c r="D34" s="31">
        <v>20</v>
      </c>
      <c r="E34" s="31">
        <v>20</v>
      </c>
      <c r="F34" s="31">
        <v>20</v>
      </c>
      <c r="G34" s="29"/>
      <c r="H34" s="1" t="s">
        <v>12</v>
      </c>
      <c r="J34" s="8">
        <v>20</v>
      </c>
      <c r="K34" s="8">
        <v>20</v>
      </c>
      <c r="L34" s="8">
        <v>20</v>
      </c>
      <c r="M34" s="8">
        <v>20</v>
      </c>
      <c r="N34" s="8">
        <v>20</v>
      </c>
      <c r="R34" s="8">
        <v>20</v>
      </c>
      <c r="S34" s="8">
        <v>20</v>
      </c>
      <c r="T34" s="8">
        <v>20</v>
      </c>
      <c r="U34" s="8">
        <v>20</v>
      </c>
      <c r="V34" s="8">
        <v>20</v>
      </c>
    </row>
    <row r="35" spans="1:22" ht="14.45" x14ac:dyDescent="0.3">
      <c r="B35" s="31">
        <v>0</v>
      </c>
      <c r="C35" s="31">
        <v>0</v>
      </c>
      <c r="D35" s="31">
        <v>0</v>
      </c>
      <c r="E35" s="31">
        <v>0</v>
      </c>
      <c r="F35" s="31">
        <v>0</v>
      </c>
      <c r="G35" s="29"/>
      <c r="H35" s="1" t="s">
        <v>13</v>
      </c>
      <c r="J35" s="8">
        <v>0</v>
      </c>
      <c r="K35" s="8">
        <v>0</v>
      </c>
      <c r="L35" s="8">
        <v>0</v>
      </c>
      <c r="M35" s="8">
        <v>0</v>
      </c>
      <c r="N35" s="8">
        <v>0</v>
      </c>
      <c r="R35" s="8">
        <v>0</v>
      </c>
      <c r="S35" s="8">
        <v>0</v>
      </c>
      <c r="T35" s="8">
        <v>0</v>
      </c>
      <c r="U35" s="8">
        <v>0</v>
      </c>
      <c r="V35" s="8">
        <v>0</v>
      </c>
    </row>
    <row r="36" spans="1:22" ht="14.45" x14ac:dyDescent="0.3">
      <c r="A36" s="32">
        <v>500</v>
      </c>
      <c r="B36" s="26">
        <f>B31-B32+B33+B34-B35</f>
        <v>517.5</v>
      </c>
      <c r="C36" s="26">
        <f>C31-C32+C33+C34-C35</f>
        <v>534.84124999999995</v>
      </c>
      <c r="D36" s="26">
        <f>D31-D32+D33+D34-D35</f>
        <v>552.34182499999997</v>
      </c>
      <c r="E36" s="26">
        <f>E31-E32+E33+E34-E35</f>
        <v>569.49145962500006</v>
      </c>
      <c r="F36" s="26">
        <f>F31-F32+F33+F34-F35</f>
        <v>586.270401655</v>
      </c>
      <c r="G36" s="26"/>
      <c r="H36" s="1" t="s">
        <v>14</v>
      </c>
      <c r="I36" s="6">
        <v>500</v>
      </c>
      <c r="J36" s="5">
        <f>J31-J32+J33+J34-J35</f>
        <v>517.5</v>
      </c>
      <c r="K36" s="5">
        <f>K31-K32+K33+K34-K35</f>
        <v>535.1</v>
      </c>
      <c r="L36" s="5">
        <f>L31-L32+L33+L34-L35</f>
        <v>552.35575000000006</v>
      </c>
      <c r="M36" s="5">
        <f>M31-M32+M33+M34-M35</f>
        <v>569.24906499999997</v>
      </c>
      <c r="N36" s="5">
        <f>N31-N32+N33+N34-N35</f>
        <v>585.77267467500008</v>
      </c>
      <c r="Q36" s="6">
        <v>500</v>
      </c>
      <c r="R36" s="5">
        <f>R31-R32+R33+R34-R35</f>
        <v>525</v>
      </c>
      <c r="S36" s="5">
        <f>S31-S32+S33+S34-S35</f>
        <v>550.5</v>
      </c>
      <c r="T36" s="5">
        <f>T31-T32+T33+T34-T35</f>
        <v>576.51</v>
      </c>
      <c r="U36" s="5">
        <f>U31-U32+U33+U34-U35</f>
        <v>602.04020000000003</v>
      </c>
      <c r="V36" s="5">
        <f>V31-V32+V33+V34-V35</f>
        <v>628.08100400000001</v>
      </c>
    </row>
    <row r="38" spans="1:22" ht="14.45" x14ac:dyDescent="0.3">
      <c r="C38" s="33"/>
      <c r="D38" s="33"/>
      <c r="E38" s="33"/>
      <c r="F38" s="33"/>
      <c r="G38" s="33"/>
      <c r="K38" s="10"/>
      <c r="L38" s="10"/>
      <c r="M38" s="10"/>
      <c r="N38" s="10"/>
      <c r="S38" s="10"/>
      <c r="T38" s="10"/>
      <c r="U38" s="10"/>
      <c r="V38" s="10"/>
    </row>
    <row r="39" spans="1:22" ht="21" x14ac:dyDescent="0.4">
      <c r="B39" s="34"/>
      <c r="C39" s="34"/>
      <c r="D39" s="34"/>
      <c r="E39" s="34"/>
      <c r="F39" s="34"/>
      <c r="G39" s="34"/>
      <c r="H39" s="4" t="s">
        <v>37</v>
      </c>
      <c r="J39" s="9"/>
      <c r="K39" s="9"/>
      <c r="L39" s="9"/>
      <c r="M39" s="9"/>
      <c r="N39" s="9"/>
      <c r="R39" s="9"/>
      <c r="S39" s="9"/>
      <c r="T39" s="9"/>
      <c r="U39" s="9"/>
      <c r="V39" s="9"/>
    </row>
    <row r="40" spans="1:22" ht="14.45" x14ac:dyDescent="0.3">
      <c r="A40" s="25">
        <v>42460</v>
      </c>
      <c r="B40" s="25">
        <f>EOMONTH(A40,12)</f>
        <v>42825</v>
      </c>
      <c r="C40" s="25">
        <f>EOMONTH(B40,12)</f>
        <v>43190</v>
      </c>
      <c r="D40" s="25">
        <f>EOMONTH(C40,12)</f>
        <v>43555</v>
      </c>
      <c r="E40" s="25">
        <f>EOMONTH(D40,12)</f>
        <v>43921</v>
      </c>
      <c r="F40" s="25">
        <f>EOMONTH(E40,12)</f>
        <v>44286</v>
      </c>
      <c r="G40" s="25"/>
      <c r="I40" s="18">
        <v>42460</v>
      </c>
      <c r="J40" s="18">
        <f>EOMONTH(I40,12)</f>
        <v>42825</v>
      </c>
      <c r="K40" s="18">
        <f>EOMONTH(J40,12)</f>
        <v>43190</v>
      </c>
      <c r="L40" s="18">
        <f>EOMONTH(K40,12)</f>
        <v>43555</v>
      </c>
      <c r="M40" s="18">
        <f>EOMONTH(L40,12)</f>
        <v>43921</v>
      </c>
      <c r="N40" s="18">
        <f>EOMONTH(M40,12)</f>
        <v>44286</v>
      </c>
      <c r="O40" s="19"/>
      <c r="P40" s="19"/>
      <c r="Q40" s="18">
        <v>42460</v>
      </c>
      <c r="R40" s="18">
        <f>EOMONTH(Q40,12)</f>
        <v>42825</v>
      </c>
      <c r="S40" s="18">
        <f>EOMONTH(R40,12)</f>
        <v>43190</v>
      </c>
      <c r="T40" s="18">
        <f>EOMONTH(S40,12)</f>
        <v>43555</v>
      </c>
      <c r="U40" s="18">
        <f>EOMONTH(T40,12)</f>
        <v>43921</v>
      </c>
      <c r="V40" s="18">
        <f>EOMONTH(U40,12)</f>
        <v>44286</v>
      </c>
    </row>
    <row r="41" spans="1:22" ht="14.45" x14ac:dyDescent="0.3">
      <c r="B41" s="34">
        <f t="shared" ref="B41:F42" si="21">B32</f>
        <v>12.5</v>
      </c>
      <c r="C41" s="34">
        <f t="shared" si="21"/>
        <v>13.008749999999999</v>
      </c>
      <c r="D41" s="34">
        <f t="shared" si="21"/>
        <v>13.196249999999999</v>
      </c>
      <c r="E41" s="34">
        <f t="shared" si="21"/>
        <v>13.897201874999999</v>
      </c>
      <c r="F41" s="34">
        <f t="shared" si="21"/>
        <v>14.610887162499999</v>
      </c>
      <c r="G41" s="34"/>
      <c r="H41" s="1" t="s">
        <v>18</v>
      </c>
      <c r="J41" s="9">
        <f>J32</f>
        <v>12.5</v>
      </c>
      <c r="K41" s="9">
        <f t="shared" ref="K41:N42" si="22">K32</f>
        <v>12.75</v>
      </c>
      <c r="L41" s="9">
        <f t="shared" si="22"/>
        <v>13.446249999999999</v>
      </c>
      <c r="M41" s="9">
        <f t="shared" si="22"/>
        <v>14.1538</v>
      </c>
      <c r="N41" s="9">
        <f t="shared" si="22"/>
        <v>14.861371625</v>
      </c>
      <c r="R41" s="9">
        <f>R32</f>
        <v>5</v>
      </c>
      <c r="S41" s="9">
        <f t="shared" ref="S41:V42" si="23">S32</f>
        <v>5</v>
      </c>
      <c r="T41" s="9">
        <f t="shared" si="23"/>
        <v>5</v>
      </c>
      <c r="U41" s="9">
        <f t="shared" si="23"/>
        <v>6</v>
      </c>
      <c r="V41" s="9">
        <f t="shared" si="23"/>
        <v>6</v>
      </c>
    </row>
    <row r="42" spans="1:22" ht="14.45" x14ac:dyDescent="0.3">
      <c r="B42" s="34">
        <f t="shared" si="21"/>
        <v>10</v>
      </c>
      <c r="C42" s="34">
        <f t="shared" si="21"/>
        <v>10.35</v>
      </c>
      <c r="D42" s="34">
        <f t="shared" si="21"/>
        <v>10.696824999999999</v>
      </c>
      <c r="E42" s="34">
        <f t="shared" si="21"/>
        <v>11.0468365</v>
      </c>
      <c r="F42" s="34">
        <f t="shared" si="21"/>
        <v>11.389829192500001</v>
      </c>
      <c r="G42" s="34"/>
      <c r="H42" s="1" t="s">
        <v>19</v>
      </c>
      <c r="J42" s="9">
        <f>J33</f>
        <v>10</v>
      </c>
      <c r="K42" s="9">
        <f t="shared" si="22"/>
        <v>10.35</v>
      </c>
      <c r="L42" s="9">
        <f t="shared" si="22"/>
        <v>10.702</v>
      </c>
      <c r="M42" s="9">
        <f t="shared" si="22"/>
        <v>11.047115000000002</v>
      </c>
      <c r="N42" s="9">
        <f t="shared" si="22"/>
        <v>11.3849813</v>
      </c>
      <c r="R42" s="9">
        <f>R33</f>
        <v>10</v>
      </c>
      <c r="S42" s="9">
        <f t="shared" si="23"/>
        <v>10.5</v>
      </c>
      <c r="T42" s="9">
        <f t="shared" si="23"/>
        <v>11.01</v>
      </c>
      <c r="U42" s="9">
        <f t="shared" si="23"/>
        <v>11.530200000000001</v>
      </c>
      <c r="V42" s="9">
        <f t="shared" si="23"/>
        <v>12.040804000000001</v>
      </c>
    </row>
    <row r="43" spans="1:22" ht="14.45" x14ac:dyDescent="0.3">
      <c r="B43" s="31">
        <v>15</v>
      </c>
      <c r="C43" s="31">
        <v>15</v>
      </c>
      <c r="D43" s="31">
        <v>15</v>
      </c>
      <c r="E43" s="31">
        <v>15</v>
      </c>
      <c r="F43" s="31">
        <v>15</v>
      </c>
      <c r="G43" s="29"/>
      <c r="H43" s="1" t="s">
        <v>2</v>
      </c>
      <c r="J43" s="8">
        <v>15</v>
      </c>
      <c r="K43" s="8">
        <v>15</v>
      </c>
      <c r="L43" s="8">
        <v>15</v>
      </c>
      <c r="M43" s="8">
        <v>15</v>
      </c>
      <c r="N43" s="8">
        <v>15</v>
      </c>
      <c r="R43" s="8">
        <v>15</v>
      </c>
      <c r="S43" s="8">
        <v>15</v>
      </c>
      <c r="T43" s="8">
        <v>15</v>
      </c>
      <c r="U43" s="8">
        <v>15</v>
      </c>
      <c r="V43" s="8">
        <v>15</v>
      </c>
    </row>
    <row r="44" spans="1:22" ht="14.45" x14ac:dyDescent="0.3">
      <c r="B44" s="31">
        <f>(B52-B43-B41)*0.28</f>
        <v>10.622886591442532</v>
      </c>
      <c r="C44" s="31">
        <f t="shared" ref="C44:F44" si="24">(C52-C43-C41)*0.28</f>
        <v>10.480436591442533</v>
      </c>
      <c r="D44" s="31">
        <f t="shared" si="24"/>
        <v>10.427936591442533</v>
      </c>
      <c r="E44" s="31">
        <f t="shared" si="24"/>
        <v>10.231670066442533</v>
      </c>
      <c r="F44" s="31">
        <f t="shared" si="24"/>
        <v>10.031838185942533</v>
      </c>
      <c r="G44" s="29"/>
      <c r="H44" s="1" t="s">
        <v>3</v>
      </c>
      <c r="J44" s="8">
        <f>(J52-J43-J41)*0.28</f>
        <v>7.7000000000000011</v>
      </c>
      <c r="K44" s="8">
        <f t="shared" ref="K44:N44" si="25">(K52-K43-K41)*0.28</f>
        <v>7.6300000000000008</v>
      </c>
      <c r="L44" s="8">
        <f t="shared" si="25"/>
        <v>7.4350500000000013</v>
      </c>
      <c r="M44" s="8">
        <f t="shared" si="25"/>
        <v>7.2369360000000009</v>
      </c>
      <c r="N44" s="8">
        <f t="shared" si="25"/>
        <v>7.0388159450000005</v>
      </c>
      <c r="R44" s="8">
        <f>(R52-R43-J41)*0.28</f>
        <v>7.7000000000000011</v>
      </c>
      <c r="S44" s="8">
        <f t="shared" ref="S44:V44" si="26">(S52-S43-K41)*0.28</f>
        <v>7.6300000000000008</v>
      </c>
      <c r="T44" s="8">
        <f t="shared" si="26"/>
        <v>7.4350500000000013</v>
      </c>
      <c r="U44" s="8">
        <f t="shared" si="26"/>
        <v>7.2369360000000009</v>
      </c>
      <c r="V44" s="8">
        <f t="shared" si="26"/>
        <v>7.0388159450000005</v>
      </c>
    </row>
    <row r="45" spans="1:22" ht="14.45" x14ac:dyDescent="0.3">
      <c r="A45" s="35">
        <v>7.0000000000000007E-2</v>
      </c>
      <c r="H45" s="1" t="s">
        <v>47</v>
      </c>
      <c r="I45" s="12">
        <v>7.0000000000000007E-2</v>
      </c>
      <c r="Q45" s="12">
        <v>7.0000000000000007E-2</v>
      </c>
    </row>
    <row r="46" spans="1:22" ht="14.45" x14ac:dyDescent="0.3">
      <c r="B46" s="34">
        <f>B31</f>
        <v>500</v>
      </c>
      <c r="C46" s="34">
        <f>C31</f>
        <v>517.5</v>
      </c>
      <c r="D46" s="34">
        <f>D31</f>
        <v>534.84124999999995</v>
      </c>
      <c r="E46" s="34">
        <f>E31</f>
        <v>552.34182499999997</v>
      </c>
      <c r="F46" s="34">
        <f>F31</f>
        <v>569.49145962500006</v>
      </c>
      <c r="G46" s="34"/>
      <c r="H46" s="1" t="s">
        <v>0</v>
      </c>
      <c r="J46" s="9">
        <f>J31</f>
        <v>500</v>
      </c>
      <c r="K46" s="9">
        <f>K31</f>
        <v>517.5</v>
      </c>
      <c r="L46" s="9">
        <f>L31</f>
        <v>535.1</v>
      </c>
      <c r="M46" s="9">
        <f>M31</f>
        <v>552.35575000000006</v>
      </c>
      <c r="N46" s="9">
        <f>N31</f>
        <v>569.24906499999997</v>
      </c>
      <c r="R46" s="9">
        <f>R31</f>
        <v>500</v>
      </c>
      <c r="S46" s="9">
        <f>S31</f>
        <v>525</v>
      </c>
      <c r="T46" s="9">
        <f>T31</f>
        <v>550.5</v>
      </c>
      <c r="U46" s="9">
        <f>U31</f>
        <v>576.51</v>
      </c>
      <c r="V46" s="9">
        <f>V31</f>
        <v>602.04020000000003</v>
      </c>
    </row>
    <row r="47" spans="1:22" ht="14.45" x14ac:dyDescent="0.3">
      <c r="B47" s="36">
        <f>B46*$A$45</f>
        <v>35</v>
      </c>
      <c r="C47" s="36">
        <f t="shared" ref="C47:F47" si="27">C46*$A$45</f>
        <v>36.225000000000001</v>
      </c>
      <c r="D47" s="36">
        <f t="shared" si="27"/>
        <v>37.4388875</v>
      </c>
      <c r="E47" s="36">
        <f t="shared" si="27"/>
        <v>38.663927749999999</v>
      </c>
      <c r="F47" s="36">
        <f t="shared" si="27"/>
        <v>39.864402173750008</v>
      </c>
      <c r="G47" s="36"/>
      <c r="H47" s="1" t="s">
        <v>20</v>
      </c>
      <c r="J47" s="13">
        <f>J46*$I$45</f>
        <v>35</v>
      </c>
      <c r="K47" s="13">
        <f>K46*$I$45</f>
        <v>36.225000000000001</v>
      </c>
      <c r="L47" s="13">
        <f>L46*$I$45</f>
        <v>37.457000000000008</v>
      </c>
      <c r="M47" s="13">
        <f>M46*$I$45</f>
        <v>38.664902500000011</v>
      </c>
      <c r="N47" s="13">
        <f>N46*$I$45</f>
        <v>39.847434550000003</v>
      </c>
      <c r="R47" s="10">
        <f>R46*$Q$45</f>
        <v>35</v>
      </c>
      <c r="S47" s="10">
        <f>S46*$Q$45</f>
        <v>36.75</v>
      </c>
      <c r="T47" s="10">
        <f>T46*$Q$45</f>
        <v>38.535000000000004</v>
      </c>
      <c r="U47" s="10">
        <f>U46*$Q$45</f>
        <v>40.355700000000006</v>
      </c>
      <c r="V47" s="10">
        <f>V46*$Q$45</f>
        <v>42.142814000000008</v>
      </c>
    </row>
    <row r="48" spans="1:22" ht="14.45" x14ac:dyDescent="0.3">
      <c r="A48" s="36">
        <f t="shared" ref="A48:F48" si="28">A41-A42+A43+A44+A47</f>
        <v>0</v>
      </c>
      <c r="B48" s="36">
        <f t="shared" si="28"/>
        <v>63.12288659144253</v>
      </c>
      <c r="C48" s="36">
        <f t="shared" si="28"/>
        <v>64.364186591442532</v>
      </c>
      <c r="D48" s="36">
        <f t="shared" si="28"/>
        <v>65.36624909144254</v>
      </c>
      <c r="E48" s="36">
        <f t="shared" si="28"/>
        <v>66.745963191442527</v>
      </c>
      <c r="F48" s="36">
        <f t="shared" si="28"/>
        <v>68.117298329692545</v>
      </c>
      <c r="G48" s="36"/>
      <c r="H48" s="1" t="s">
        <v>21</v>
      </c>
      <c r="I48" s="13">
        <f t="shared" ref="I48:N48" si="29">I41-I42+I43+I44+I47</f>
        <v>0</v>
      </c>
      <c r="J48" s="13">
        <f t="shared" si="29"/>
        <v>60.2</v>
      </c>
      <c r="K48" s="13">
        <f t="shared" si="29"/>
        <v>61.255000000000003</v>
      </c>
      <c r="L48" s="13">
        <f t="shared" si="29"/>
        <v>62.636300000000006</v>
      </c>
      <c r="M48" s="13">
        <f t="shared" si="29"/>
        <v>64.00852350000001</v>
      </c>
      <c r="N48" s="13">
        <f t="shared" si="29"/>
        <v>65.362640819999996</v>
      </c>
      <c r="Q48" s="13">
        <f t="shared" ref="Q48:V48" si="30">Q41-Q42+Q43+Q44+Q47</f>
        <v>0</v>
      </c>
      <c r="R48" s="13">
        <f t="shared" si="30"/>
        <v>52.7</v>
      </c>
      <c r="S48" s="13">
        <f t="shared" si="30"/>
        <v>53.88</v>
      </c>
      <c r="T48" s="13">
        <f t="shared" si="30"/>
        <v>54.96005000000001</v>
      </c>
      <c r="U48" s="13">
        <f t="shared" si="30"/>
        <v>57.062436000000005</v>
      </c>
      <c r="V48" s="13">
        <f t="shared" si="30"/>
        <v>58.140825945000003</v>
      </c>
    </row>
    <row r="50" spans="1:22" x14ac:dyDescent="0.25">
      <c r="A50" s="26">
        <f>XNPV(A45,A48:F48,A40:F40)</f>
        <v>268.03828383653126</v>
      </c>
      <c r="H50" s="1" t="s">
        <v>41</v>
      </c>
      <c r="I50" s="5">
        <f>XNPV(I45,I48:N48,I40:N40)</f>
        <v>256.3108172381551</v>
      </c>
      <c r="Q50" s="5">
        <f>XNPV(Q45,Q48:V48,Q40:V40)</f>
        <v>226.14749971395838</v>
      </c>
    </row>
    <row r="51" spans="1:22" x14ac:dyDescent="0.25">
      <c r="A51" s="26"/>
      <c r="I51" s="5"/>
      <c r="Q51" s="5"/>
    </row>
    <row r="52" spans="1:22" x14ac:dyDescent="0.25">
      <c r="A52" s="23">
        <v>0</v>
      </c>
      <c r="B52" s="31">
        <v>65.438880683723326</v>
      </c>
      <c r="C52" s="31">
        <f>B52</f>
        <v>65.438880683723326</v>
      </c>
      <c r="D52" s="31">
        <f t="shared" ref="D52:F52" si="31">C52</f>
        <v>65.438880683723326</v>
      </c>
      <c r="E52" s="31">
        <f t="shared" si="31"/>
        <v>65.438880683723326</v>
      </c>
      <c r="F52" s="31">
        <f t="shared" si="31"/>
        <v>65.438880683723326</v>
      </c>
      <c r="G52" s="29"/>
      <c r="H52" s="1" t="s">
        <v>42</v>
      </c>
      <c r="I52" s="1">
        <v>0</v>
      </c>
      <c r="J52" s="8">
        <v>55</v>
      </c>
      <c r="K52" s="8">
        <f>J52</f>
        <v>55</v>
      </c>
      <c r="L52" s="8">
        <f>K52</f>
        <v>55</v>
      </c>
      <c r="M52" s="8">
        <f>L52</f>
        <v>55</v>
      </c>
      <c r="N52" s="8">
        <f>M52</f>
        <v>55</v>
      </c>
      <c r="Q52" s="1">
        <v>0</v>
      </c>
      <c r="R52" s="8">
        <v>55</v>
      </c>
      <c r="S52" s="8">
        <f>R52</f>
        <v>55</v>
      </c>
      <c r="T52" s="8">
        <f>S52</f>
        <v>55</v>
      </c>
      <c r="U52" s="8">
        <f>T52</f>
        <v>55</v>
      </c>
      <c r="V52" s="8">
        <f>U52</f>
        <v>55</v>
      </c>
    </row>
    <row r="53" spans="1:22" x14ac:dyDescent="0.25">
      <c r="A53" s="26">
        <f>XNPV(A45,A52:F52,A40:F40)</f>
        <v>268.29442978123035</v>
      </c>
      <c r="H53" s="1" t="s">
        <v>43</v>
      </c>
      <c r="I53" s="5">
        <f>XNPV(I45,I52:N52,I40:N40)</f>
        <v>225.49581355596123</v>
      </c>
      <c r="Q53" s="5">
        <f>XNPV(Q45,Q52:V52,Q40:V40)</f>
        <v>225.49581355596123</v>
      </c>
      <c r="R53" s="9"/>
    </row>
    <row r="54" spans="1:22" x14ac:dyDescent="0.25">
      <c r="A54" s="34">
        <f>A50-A53</f>
        <v>-0.25614594469908525</v>
      </c>
      <c r="H54" s="1" t="s">
        <v>44</v>
      </c>
      <c r="I54" s="9">
        <f>I50-I53</f>
        <v>30.815003682193861</v>
      </c>
      <c r="Q54" s="9">
        <f>Q50-Q53</f>
        <v>0.65168615799714757</v>
      </c>
    </row>
    <row r="421" spans="18:18" x14ac:dyDescent="0.25">
      <c r="R421" s="1">
        <v>-335544.32000000001</v>
      </c>
    </row>
  </sheetData>
  <sheetProtection formatColumns="0" formatRows="0"/>
  <pageMargins left="0.70866141732283472" right="0.70866141732283472" top="0.74803149606299213" bottom="0.74803149606299213" header="0.31496062992125984" footer="0.31496062992125984"/>
  <pageSetup paperSize="8" scale="52" fitToHeight="0" orientation="landscape" r:id="rId1"/>
  <headerFooter>
    <oddFooter>&amp;L&amp;F&amp;C&amp;A&amp;R&amp;P</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W423"/>
  <sheetViews>
    <sheetView showGridLines="0" view="pageBreakPreview" topLeftCell="A3" zoomScale="80" zoomScaleNormal="100" zoomScaleSheetLayoutView="80" workbookViewId="0">
      <selection activeCell="I8" sqref="I8"/>
    </sheetView>
  </sheetViews>
  <sheetFormatPr defaultColWidth="8.85546875" defaultRowHeight="15" x14ac:dyDescent="0.25"/>
  <cols>
    <col min="1" max="7" width="10.7109375" style="23" customWidth="1"/>
    <col min="8" max="8" width="55.28515625" style="1" customWidth="1"/>
    <col min="9" max="16" width="10.7109375" style="1" customWidth="1"/>
    <col min="17" max="17" width="2.7109375" style="1" customWidth="1"/>
    <col min="18" max="23" width="10.7109375" style="1" customWidth="1"/>
    <col min="24" max="16384" width="8.85546875" style="1"/>
  </cols>
  <sheetData>
    <row r="1" spans="1:23" ht="25.9" x14ac:dyDescent="0.5">
      <c r="D1" s="24"/>
      <c r="H1" s="2" t="s">
        <v>73</v>
      </c>
      <c r="M1" s="3"/>
      <c r="U1" s="3"/>
    </row>
    <row r="3" spans="1:23" ht="14.45" x14ac:dyDescent="0.3">
      <c r="H3" s="1" t="s">
        <v>72</v>
      </c>
    </row>
    <row r="6" spans="1:23" ht="14.45" x14ac:dyDescent="0.3">
      <c r="H6" s="1" t="s">
        <v>64</v>
      </c>
    </row>
    <row r="7" spans="1:23" ht="14.45" x14ac:dyDescent="0.3">
      <c r="H7" s="1" t="s">
        <v>57</v>
      </c>
      <c r="I7" s="38">
        <v>7.0000000000000007E-2</v>
      </c>
    </row>
    <row r="8" spans="1:23" ht="14.45" x14ac:dyDescent="0.3">
      <c r="H8" s="1" t="s">
        <v>58</v>
      </c>
      <c r="I8" s="5">
        <v>500</v>
      </c>
      <c r="J8" s="1" t="s">
        <v>62</v>
      </c>
    </row>
    <row r="9" spans="1:23" ht="14.45" x14ac:dyDescent="0.3">
      <c r="H9" s="1" t="s">
        <v>59</v>
      </c>
      <c r="I9" s="5">
        <v>15</v>
      </c>
      <c r="J9" s="1" t="s">
        <v>62</v>
      </c>
    </row>
    <row r="10" spans="1:23" ht="14.45" x14ac:dyDescent="0.3">
      <c r="H10" s="1" t="s">
        <v>60</v>
      </c>
      <c r="I10" s="5">
        <v>20</v>
      </c>
      <c r="J10" s="1" t="s">
        <v>62</v>
      </c>
    </row>
    <row r="11" spans="1:23" ht="14.45" x14ac:dyDescent="0.3">
      <c r="H11" s="1" t="s">
        <v>61</v>
      </c>
      <c r="I11" s="5">
        <v>40</v>
      </c>
      <c r="J11" s="1" t="s">
        <v>63</v>
      </c>
    </row>
    <row r="12" spans="1:23" ht="14.45" x14ac:dyDescent="0.3">
      <c r="H12" s="1" t="s">
        <v>66</v>
      </c>
      <c r="I12" s="38">
        <v>0.02</v>
      </c>
    </row>
    <row r="14" spans="1:23" ht="26.25" x14ac:dyDescent="0.4">
      <c r="J14" s="2" t="s">
        <v>80</v>
      </c>
      <c r="R14" s="2" t="s">
        <v>81</v>
      </c>
    </row>
    <row r="15" spans="1:23" ht="39" customHeight="1" x14ac:dyDescent="0.35">
      <c r="A15" s="37" t="s">
        <v>53</v>
      </c>
      <c r="H15" s="4" t="s">
        <v>15</v>
      </c>
      <c r="J15" s="39" t="s">
        <v>82</v>
      </c>
      <c r="K15" s="39"/>
      <c r="L15" s="39"/>
      <c r="M15" s="39"/>
      <c r="N15" s="39"/>
      <c r="O15" s="39"/>
      <c r="R15" s="39" t="s">
        <v>94</v>
      </c>
      <c r="S15" s="39"/>
      <c r="T15" s="39"/>
      <c r="U15" s="39"/>
      <c r="V15" s="39"/>
      <c r="W15" s="39"/>
    </row>
    <row r="16" spans="1:23" x14ac:dyDescent="0.25">
      <c r="A16" s="25">
        <v>42460</v>
      </c>
      <c r="B16" s="25">
        <f>EOMONTH(A16,12)</f>
        <v>42825</v>
      </c>
      <c r="C16" s="25">
        <f>EOMONTH(B16,12)</f>
        <v>43190</v>
      </c>
      <c r="D16" s="25">
        <f>EOMONTH(C16,12)</f>
        <v>43555</v>
      </c>
      <c r="E16" s="25">
        <f>EOMONTH(D16,12)</f>
        <v>43921</v>
      </c>
      <c r="F16" s="25">
        <f>EOMONTH(E16,12)</f>
        <v>44286</v>
      </c>
      <c r="G16" s="25"/>
      <c r="J16" s="18">
        <v>42460</v>
      </c>
      <c r="K16" s="18">
        <f>EOMONTH(J16,12)</f>
        <v>42825</v>
      </c>
      <c r="L16" s="18">
        <f>EOMONTH(K16,12)</f>
        <v>43190</v>
      </c>
      <c r="M16" s="18">
        <f>EOMONTH(L16,12)</f>
        <v>43555</v>
      </c>
      <c r="N16" s="18">
        <f>EOMONTH(M16,12)</f>
        <v>43921</v>
      </c>
      <c r="O16" s="18">
        <f>EOMONTH(N16,12)</f>
        <v>44286</v>
      </c>
      <c r="P16" s="19"/>
      <c r="Q16" s="19"/>
      <c r="R16" s="18">
        <v>42460</v>
      </c>
      <c r="S16" s="18">
        <f>EOMONTH(R16,12)</f>
        <v>42825</v>
      </c>
      <c r="T16" s="18">
        <f>EOMONTH(S16,12)</f>
        <v>43190</v>
      </c>
      <c r="U16" s="18">
        <f>EOMONTH(T16,12)</f>
        <v>43555</v>
      </c>
      <c r="V16" s="18">
        <f>EOMONTH(U16,12)</f>
        <v>43921</v>
      </c>
      <c r="W16" s="18">
        <f>EOMONTH(V16,12)</f>
        <v>44286</v>
      </c>
    </row>
    <row r="17" spans="1:23" ht="14.45" x14ac:dyDescent="0.3">
      <c r="A17" s="26">
        <f>A41</f>
        <v>500</v>
      </c>
      <c r="H17" s="1" t="s">
        <v>0</v>
      </c>
      <c r="J17" s="5">
        <f>J41</f>
        <v>500</v>
      </c>
      <c r="R17" s="5">
        <f>R41</f>
        <v>500</v>
      </c>
    </row>
    <row r="18" spans="1:23" ht="14.45" x14ac:dyDescent="0.3">
      <c r="A18" s="31"/>
      <c r="G18" s="26"/>
      <c r="H18" s="1" t="s">
        <v>98</v>
      </c>
      <c r="J18" s="8">
        <v>0</v>
      </c>
      <c r="R18" s="6"/>
    </row>
    <row r="19" spans="1:23" ht="14.45" x14ac:dyDescent="0.3">
      <c r="A19" s="34">
        <f>A17</f>
        <v>500</v>
      </c>
      <c r="G19" s="26"/>
      <c r="H19" s="1" t="s">
        <v>23</v>
      </c>
      <c r="J19" s="5">
        <f>J17+J18</f>
        <v>500</v>
      </c>
      <c r="R19" s="5">
        <f>R17+R18</f>
        <v>500</v>
      </c>
    </row>
    <row r="20" spans="1:23" ht="14.45" x14ac:dyDescent="0.3">
      <c r="B20" s="26">
        <f>B57</f>
        <v>65.438880683723326</v>
      </c>
      <c r="C20" s="26">
        <f>C57</f>
        <v>65.438880683723326</v>
      </c>
      <c r="D20" s="26">
        <f>D57</f>
        <v>65.438880683723326</v>
      </c>
      <c r="E20" s="26">
        <f>E57</f>
        <v>65.438880683723326</v>
      </c>
      <c r="F20" s="26">
        <f>F57</f>
        <v>65.438880683723326</v>
      </c>
      <c r="G20" s="26"/>
      <c r="H20" s="1" t="s">
        <v>1</v>
      </c>
      <c r="K20" s="5">
        <f>K57</f>
        <v>55</v>
      </c>
      <c r="L20" s="5">
        <f>L57</f>
        <v>55</v>
      </c>
      <c r="M20" s="5">
        <f>M57</f>
        <v>55</v>
      </c>
      <c r="N20" s="5">
        <f>N57</f>
        <v>55</v>
      </c>
      <c r="O20" s="5">
        <f>O57</f>
        <v>55</v>
      </c>
      <c r="S20" s="5">
        <f>S57</f>
        <v>55</v>
      </c>
      <c r="T20" s="5">
        <f>T57</f>
        <v>55</v>
      </c>
      <c r="U20" s="5">
        <f>U57</f>
        <v>55</v>
      </c>
      <c r="V20" s="5">
        <f>V57</f>
        <v>55</v>
      </c>
      <c r="W20" s="5">
        <f>W57</f>
        <v>55</v>
      </c>
    </row>
    <row r="21" spans="1:23" ht="14.45" x14ac:dyDescent="0.3">
      <c r="B21" s="26">
        <f>-B48</f>
        <v>-15</v>
      </c>
      <c r="C21" s="26">
        <f>-C48</f>
        <v>-15</v>
      </c>
      <c r="D21" s="26">
        <f>-D48</f>
        <v>-15</v>
      </c>
      <c r="E21" s="26">
        <f>-E48</f>
        <v>-15</v>
      </c>
      <c r="F21" s="26">
        <f>-F48</f>
        <v>-15</v>
      </c>
      <c r="G21" s="26"/>
      <c r="H21" s="1" t="s">
        <v>5</v>
      </c>
      <c r="K21" s="5">
        <f>-K48</f>
        <v>-15</v>
      </c>
      <c r="L21" s="5">
        <f t="shared" ref="L21:O21" si="0">-L48</f>
        <v>-15</v>
      </c>
      <c r="M21" s="5">
        <f t="shared" si="0"/>
        <v>-15</v>
      </c>
      <c r="N21" s="5">
        <f t="shared" si="0"/>
        <v>-15</v>
      </c>
      <c r="O21" s="5">
        <f t="shared" si="0"/>
        <v>-15</v>
      </c>
      <c r="S21" s="5">
        <f>-S48</f>
        <v>-15</v>
      </c>
      <c r="T21" s="5">
        <f t="shared" ref="T21:W21" si="1">-T48</f>
        <v>-15</v>
      </c>
      <c r="U21" s="5">
        <f t="shared" si="1"/>
        <v>-15</v>
      </c>
      <c r="V21" s="5">
        <f t="shared" si="1"/>
        <v>-15</v>
      </c>
      <c r="W21" s="5">
        <f t="shared" si="1"/>
        <v>-15</v>
      </c>
    </row>
    <row r="22" spans="1:23" ht="14.45" x14ac:dyDescent="0.3">
      <c r="B22" s="26">
        <f>-B39</f>
        <v>-20</v>
      </c>
      <c r="C22" s="26">
        <f>-C39</f>
        <v>-20</v>
      </c>
      <c r="D22" s="26">
        <f>-D39</f>
        <v>-20</v>
      </c>
      <c r="E22" s="26">
        <f>-E39</f>
        <v>-20</v>
      </c>
      <c r="F22" s="26">
        <f>-F39</f>
        <v>-20</v>
      </c>
      <c r="G22" s="26"/>
      <c r="H22" s="1" t="s">
        <v>6</v>
      </c>
      <c r="K22" s="5">
        <f>-K39</f>
        <v>-20</v>
      </c>
      <c r="L22" s="5">
        <f t="shared" ref="L22:O22" si="2">-L39</f>
        <v>-20</v>
      </c>
      <c r="M22" s="5">
        <f t="shared" si="2"/>
        <v>-20</v>
      </c>
      <c r="N22" s="5">
        <f t="shared" si="2"/>
        <v>-20</v>
      </c>
      <c r="O22" s="5">
        <f t="shared" si="2"/>
        <v>-20</v>
      </c>
      <c r="S22" s="5">
        <f>-S39</f>
        <v>-20</v>
      </c>
      <c r="T22" s="5">
        <f t="shared" ref="T22:W22" si="3">-T39</f>
        <v>-20</v>
      </c>
      <c r="U22" s="5">
        <f t="shared" si="3"/>
        <v>-20</v>
      </c>
      <c r="V22" s="5">
        <f t="shared" si="3"/>
        <v>-20</v>
      </c>
      <c r="W22" s="5">
        <f t="shared" si="3"/>
        <v>-20</v>
      </c>
    </row>
    <row r="23" spans="1:23" ht="14.45" x14ac:dyDescent="0.3">
      <c r="B23" s="26">
        <f>-B49</f>
        <v>-10.622886591442532</v>
      </c>
      <c r="C23" s="26">
        <f>-C49</f>
        <v>-10.480436591442533</v>
      </c>
      <c r="D23" s="26">
        <f>-D49</f>
        <v>-10.427936591442533</v>
      </c>
      <c r="E23" s="26">
        <f>-E49</f>
        <v>-10.231670066442533</v>
      </c>
      <c r="F23" s="26">
        <f>-F49</f>
        <v>-10.031838185942533</v>
      </c>
      <c r="G23" s="26"/>
      <c r="H23" s="1" t="s">
        <v>7</v>
      </c>
      <c r="K23" s="5">
        <f>-K49</f>
        <v>-7.7000000000000011</v>
      </c>
      <c r="L23" s="5">
        <f t="shared" ref="L23:O23" si="4">-L49</f>
        <v>-7.5600000000000005</v>
      </c>
      <c r="M23" s="5">
        <f t="shared" si="4"/>
        <v>-7.2975000000000003</v>
      </c>
      <c r="N23" s="5">
        <f t="shared" si="4"/>
        <v>-7.0360500000000004</v>
      </c>
      <c r="O23" s="5">
        <f t="shared" si="4"/>
        <v>-6.7787335000000004</v>
      </c>
      <c r="S23" s="5">
        <f>-S49</f>
        <v>-7.7000000000000011</v>
      </c>
      <c r="T23" s="5">
        <f t="shared" ref="T23:W23" si="5">-T49</f>
        <v>-7.5600000000000005</v>
      </c>
      <c r="U23" s="5">
        <f t="shared" si="5"/>
        <v>-7.2975000000000003</v>
      </c>
      <c r="V23" s="5">
        <f t="shared" si="5"/>
        <v>-7.0360500000000004</v>
      </c>
      <c r="W23" s="5">
        <f t="shared" si="5"/>
        <v>-6.7787335000000004</v>
      </c>
    </row>
    <row r="24" spans="1:23" ht="14.45" x14ac:dyDescent="0.3">
      <c r="B24" s="26">
        <f>B40</f>
        <v>0</v>
      </c>
      <c r="C24" s="26">
        <f>C40</f>
        <v>0</v>
      </c>
      <c r="D24" s="26">
        <f>D40</f>
        <v>0</v>
      </c>
      <c r="E24" s="26">
        <f>E40</f>
        <v>0</v>
      </c>
      <c r="F24" s="26">
        <f>F40</f>
        <v>0</v>
      </c>
      <c r="G24" s="27"/>
      <c r="H24" s="1" t="s">
        <v>33</v>
      </c>
      <c r="K24" s="5">
        <f>K40</f>
        <v>0</v>
      </c>
      <c r="L24" s="5">
        <f>L40</f>
        <v>0</v>
      </c>
      <c r="M24" s="5">
        <f>M40</f>
        <v>0</v>
      </c>
      <c r="N24" s="5">
        <f>N40</f>
        <v>0</v>
      </c>
      <c r="O24" s="5">
        <f>O40</f>
        <v>0</v>
      </c>
      <c r="S24" s="5">
        <f>S40</f>
        <v>0</v>
      </c>
      <c r="T24" s="5">
        <f>T40</f>
        <v>0</v>
      </c>
      <c r="U24" s="5">
        <f>U40</f>
        <v>0</v>
      </c>
      <c r="V24" s="5">
        <f>V40</f>
        <v>0</v>
      </c>
      <c r="W24" s="5">
        <f>W40</f>
        <v>0</v>
      </c>
    </row>
    <row r="25" spans="1:23" ht="14.45" x14ac:dyDescent="0.3">
      <c r="F25" s="26">
        <f>F41</f>
        <v>586.270401655</v>
      </c>
      <c r="G25" s="29"/>
      <c r="H25" s="1" t="s">
        <v>4</v>
      </c>
      <c r="O25" s="5">
        <f>O41</f>
        <v>628.08100400000001</v>
      </c>
      <c r="W25" s="5">
        <f>W41</f>
        <v>583.33561129999998</v>
      </c>
    </row>
    <row r="26" spans="1:23" ht="14.45" x14ac:dyDescent="0.3">
      <c r="F26" s="31"/>
      <c r="H26" s="1" t="s">
        <v>99</v>
      </c>
      <c r="O26" s="8">
        <v>0</v>
      </c>
      <c r="W26" s="6">
        <v>45</v>
      </c>
    </row>
    <row r="27" spans="1:23" ht="14.45" x14ac:dyDescent="0.3">
      <c r="F27" s="26">
        <f>F41</f>
        <v>586.270401655</v>
      </c>
      <c r="H27" s="1" t="s">
        <v>24</v>
      </c>
      <c r="O27" s="17">
        <f>O25+O26</f>
        <v>628.08100400000001</v>
      </c>
      <c r="W27" s="17">
        <f>W25+W26</f>
        <v>628.33561129999998</v>
      </c>
    </row>
    <row r="28" spans="1:23" ht="14.45" x14ac:dyDescent="0.3">
      <c r="F28" s="27"/>
      <c r="O28" s="7"/>
      <c r="W28" s="7"/>
    </row>
    <row r="29" spans="1:23" ht="14.45" x14ac:dyDescent="0.3">
      <c r="A29" s="28">
        <f>-A19+SUM(A20:A24,A27)</f>
        <v>-500</v>
      </c>
      <c r="B29" s="28">
        <f t="shared" ref="B29:F29" si="6">-B19+SUM(B20:B24,B27)</f>
        <v>19.815994092280796</v>
      </c>
      <c r="C29" s="28">
        <f t="shared" si="6"/>
        <v>19.958444092280793</v>
      </c>
      <c r="D29" s="28">
        <f t="shared" si="6"/>
        <v>20.010944092280795</v>
      </c>
      <c r="E29" s="28">
        <f t="shared" si="6"/>
        <v>20.207210617280793</v>
      </c>
      <c r="F29" s="28">
        <f t="shared" si="6"/>
        <v>606.67744415278082</v>
      </c>
      <c r="H29" s="1" t="s">
        <v>8</v>
      </c>
      <c r="J29" s="11">
        <f>-J19+SUM(J20:J24,J27)</f>
        <v>-500</v>
      </c>
      <c r="K29" s="11">
        <f t="shared" ref="K29:O29" si="7">-K19+SUM(K20:K24,K27)</f>
        <v>12.299999999999999</v>
      </c>
      <c r="L29" s="11">
        <f t="shared" si="7"/>
        <v>12.44</v>
      </c>
      <c r="M29" s="11">
        <f t="shared" si="7"/>
        <v>12.702500000000001</v>
      </c>
      <c r="N29" s="11">
        <f t="shared" si="7"/>
        <v>12.963950000000001</v>
      </c>
      <c r="O29" s="11">
        <f t="shared" si="7"/>
        <v>641.30227049999996</v>
      </c>
      <c r="R29" s="11">
        <f>-R19+SUM(R20:R24,R27)</f>
        <v>-500</v>
      </c>
      <c r="S29" s="11">
        <f t="shared" ref="S29:W29" si="8">-S19+SUM(S20:S24,S27)</f>
        <v>12.299999999999999</v>
      </c>
      <c r="T29" s="11">
        <f t="shared" si="8"/>
        <v>12.44</v>
      </c>
      <c r="U29" s="11">
        <f t="shared" si="8"/>
        <v>12.702500000000001</v>
      </c>
      <c r="V29" s="11">
        <f t="shared" si="8"/>
        <v>12.963950000000001</v>
      </c>
      <c r="W29" s="11">
        <f t="shared" si="8"/>
        <v>641.55687779999994</v>
      </c>
    </row>
    <row r="30" spans="1:23" thickBot="1" x14ac:dyDescent="0.35"/>
    <row r="31" spans="1:23" thickBot="1" x14ac:dyDescent="0.35">
      <c r="A31" s="30">
        <f>XIRR(A29:F29,A16:F16)</f>
        <v>7.0079347491264335E-2</v>
      </c>
      <c r="G31" s="25"/>
      <c r="H31" s="1" t="s">
        <v>45</v>
      </c>
      <c r="J31" s="20">
        <f>XIRR(J29:O29,J16:O16)</f>
        <v>6.9898501038551331E-2</v>
      </c>
      <c r="R31" s="15">
        <f>XIRR(R29:W29,R16:W16)</f>
        <v>6.9979706406593331E-2</v>
      </c>
    </row>
    <row r="32" spans="1:23" ht="14.45" x14ac:dyDescent="0.3">
      <c r="G32" s="26"/>
    </row>
    <row r="33" spans="1:23" ht="14.45" x14ac:dyDescent="0.3">
      <c r="G33" s="29"/>
    </row>
    <row r="34" spans="1:23" ht="21" x14ac:dyDescent="0.4">
      <c r="G34" s="29"/>
      <c r="H34" s="4" t="s">
        <v>16</v>
      </c>
    </row>
    <row r="35" spans="1:23" ht="21" x14ac:dyDescent="0.4">
      <c r="A35" s="25">
        <v>42460</v>
      </c>
      <c r="B35" s="25">
        <f>EOMONTH(A35,12)</f>
        <v>42825</v>
      </c>
      <c r="C35" s="25">
        <f>EOMONTH(B35,12)</f>
        <v>43190</v>
      </c>
      <c r="D35" s="25">
        <f>EOMONTH(C35,12)</f>
        <v>43555</v>
      </c>
      <c r="E35" s="25">
        <f>EOMONTH(D35,12)</f>
        <v>43921</v>
      </c>
      <c r="F35" s="25">
        <f>EOMONTH(E35,12)</f>
        <v>44286</v>
      </c>
      <c r="G35" s="29"/>
      <c r="H35" s="4"/>
      <c r="J35" s="18">
        <v>42460</v>
      </c>
      <c r="K35" s="18">
        <f>EOMONTH(J35,12)</f>
        <v>42825</v>
      </c>
      <c r="L35" s="18">
        <f>EOMONTH(K35,12)</f>
        <v>43190</v>
      </c>
      <c r="M35" s="18">
        <f>EOMONTH(L35,12)</f>
        <v>43555</v>
      </c>
      <c r="N35" s="18">
        <f>EOMONTH(M35,12)</f>
        <v>43921</v>
      </c>
      <c r="O35" s="18">
        <f>EOMONTH(N35,12)</f>
        <v>44286</v>
      </c>
      <c r="P35" s="19"/>
      <c r="Q35" s="19"/>
      <c r="R35" s="18">
        <v>42460</v>
      </c>
      <c r="S35" s="18">
        <f>EOMONTH(R35,12)</f>
        <v>42825</v>
      </c>
      <c r="T35" s="18">
        <f>EOMONTH(S35,12)</f>
        <v>43190</v>
      </c>
      <c r="U35" s="18">
        <f>EOMONTH(T35,12)</f>
        <v>43555</v>
      </c>
      <c r="V35" s="18">
        <f>EOMONTH(U35,12)</f>
        <v>43921</v>
      </c>
      <c r="W35" s="18">
        <f>EOMONTH(V35,12)</f>
        <v>44286</v>
      </c>
    </row>
    <row r="36" spans="1:23" ht="14.45" x14ac:dyDescent="0.3">
      <c r="B36" s="26">
        <f>A41</f>
        <v>500</v>
      </c>
      <c r="C36" s="26">
        <f>B41</f>
        <v>517.5</v>
      </c>
      <c r="D36" s="26">
        <f>C41</f>
        <v>534.84124999999995</v>
      </c>
      <c r="E36" s="26">
        <f>D41</f>
        <v>552.34182499999997</v>
      </c>
      <c r="F36" s="26">
        <f>E41</f>
        <v>569.49145962500006</v>
      </c>
      <c r="G36" s="29"/>
      <c r="H36" s="1" t="s">
        <v>9</v>
      </c>
      <c r="K36" s="5">
        <f>J41</f>
        <v>500</v>
      </c>
      <c r="L36" s="5">
        <f>K41</f>
        <v>525</v>
      </c>
      <c r="M36" s="5">
        <f>L41</f>
        <v>550.5</v>
      </c>
      <c r="N36" s="5">
        <f>M41</f>
        <v>576.51</v>
      </c>
      <c r="O36" s="5">
        <f>N41</f>
        <v>602.04020000000003</v>
      </c>
      <c r="S36" s="5">
        <f>R41</f>
        <v>500</v>
      </c>
      <c r="T36" s="5">
        <f>S41</f>
        <v>517.5</v>
      </c>
      <c r="U36" s="5">
        <f>T41</f>
        <v>534.85</v>
      </c>
      <c r="V36" s="5">
        <f>U41</f>
        <v>551.60950000000003</v>
      </c>
      <c r="W36" s="5">
        <f>V41</f>
        <v>567.77044000000001</v>
      </c>
    </row>
    <row r="37" spans="1:23" ht="14.45" x14ac:dyDescent="0.3">
      <c r="B37" s="31">
        <f>B36/40</f>
        <v>12.5</v>
      </c>
      <c r="C37" s="31">
        <f>B36/40+SUM(B$38:$C38)/40</f>
        <v>13.008749999999999</v>
      </c>
      <c r="D37" s="31">
        <f>C36/40+SUM($C$38:C38)/40</f>
        <v>13.196249999999999</v>
      </c>
      <c r="E37" s="31">
        <f>D36/40+SUM($C$38:D38)/40</f>
        <v>13.897201874999999</v>
      </c>
      <c r="F37" s="31">
        <f>E36/40+SUM($C$38:E38)/40</f>
        <v>14.610887162499999</v>
      </c>
      <c r="G37" s="26"/>
      <c r="H37" s="1" t="s">
        <v>10</v>
      </c>
      <c r="K37" s="8">
        <v>5</v>
      </c>
      <c r="L37" s="8">
        <v>5</v>
      </c>
      <c r="M37" s="8">
        <v>5</v>
      </c>
      <c r="N37" s="8">
        <v>6</v>
      </c>
      <c r="O37" s="8">
        <v>6</v>
      </c>
      <c r="S37" s="8">
        <f>S36/40</f>
        <v>12.5</v>
      </c>
      <c r="T37" s="8">
        <f>S36/40+SUM($R$39:S39)/40</f>
        <v>13</v>
      </c>
      <c r="U37" s="8">
        <f>T36/40+SUM($R$39:T39)/40</f>
        <v>13.9375</v>
      </c>
      <c r="V37" s="8">
        <f>U36/40+SUM($R$39:U39)/40</f>
        <v>14.87125</v>
      </c>
      <c r="W37" s="8">
        <f>V36/40+SUM($R$39:V39)/40</f>
        <v>15.7902375</v>
      </c>
    </row>
    <row r="38" spans="1:23" x14ac:dyDescent="0.25">
      <c r="B38" s="31">
        <f>B36*2%</f>
        <v>10</v>
      </c>
      <c r="C38" s="31">
        <f t="shared" ref="C38:F38" si="9">C36*2%</f>
        <v>10.35</v>
      </c>
      <c r="D38" s="31">
        <f t="shared" si="9"/>
        <v>10.696824999999999</v>
      </c>
      <c r="E38" s="31">
        <f t="shared" si="9"/>
        <v>11.0468365</v>
      </c>
      <c r="F38" s="31">
        <f t="shared" si="9"/>
        <v>11.389829192500001</v>
      </c>
      <c r="H38" s="1" t="s">
        <v>11</v>
      </c>
      <c r="K38" s="8">
        <f>K36*2%</f>
        <v>10</v>
      </c>
      <c r="L38" s="8">
        <f t="shared" ref="L38:O38" si="10">L36*2%</f>
        <v>10.5</v>
      </c>
      <c r="M38" s="8">
        <f t="shared" si="10"/>
        <v>11.01</v>
      </c>
      <c r="N38" s="8">
        <f t="shared" si="10"/>
        <v>11.530200000000001</v>
      </c>
      <c r="O38" s="8">
        <f t="shared" si="10"/>
        <v>12.040804000000001</v>
      </c>
      <c r="S38" s="8">
        <f>S36*2%</f>
        <v>10</v>
      </c>
      <c r="T38" s="8">
        <f t="shared" ref="T38:W38" si="11">T36*2%</f>
        <v>10.35</v>
      </c>
      <c r="U38" s="8">
        <f t="shared" si="11"/>
        <v>10.697000000000001</v>
      </c>
      <c r="V38" s="8">
        <f t="shared" si="11"/>
        <v>11.03219</v>
      </c>
      <c r="W38" s="8">
        <f t="shared" si="11"/>
        <v>11.355408800000001</v>
      </c>
    </row>
    <row r="39" spans="1:23" x14ac:dyDescent="0.25">
      <c r="B39" s="31">
        <v>20</v>
      </c>
      <c r="C39" s="31">
        <v>20</v>
      </c>
      <c r="D39" s="31">
        <v>20</v>
      </c>
      <c r="E39" s="31">
        <v>20</v>
      </c>
      <c r="F39" s="31">
        <v>20</v>
      </c>
      <c r="G39" s="33"/>
      <c r="H39" s="1" t="s">
        <v>12</v>
      </c>
      <c r="K39" s="8">
        <v>20</v>
      </c>
      <c r="L39" s="8">
        <v>20</v>
      </c>
      <c r="M39" s="8">
        <v>20</v>
      </c>
      <c r="N39" s="8">
        <v>20</v>
      </c>
      <c r="O39" s="8">
        <v>20</v>
      </c>
      <c r="S39" s="8">
        <v>20</v>
      </c>
      <c r="T39" s="8">
        <v>20</v>
      </c>
      <c r="U39" s="8">
        <v>20</v>
      </c>
      <c r="V39" s="8">
        <v>20</v>
      </c>
      <c r="W39" s="8">
        <v>20</v>
      </c>
    </row>
    <row r="40" spans="1:23" x14ac:dyDescent="0.25">
      <c r="B40" s="31">
        <v>0</v>
      </c>
      <c r="C40" s="31">
        <v>0</v>
      </c>
      <c r="D40" s="31">
        <v>0</v>
      </c>
      <c r="E40" s="31">
        <v>0</v>
      </c>
      <c r="F40" s="31">
        <v>0</v>
      </c>
      <c r="G40" s="34"/>
      <c r="H40" s="1" t="s">
        <v>13</v>
      </c>
      <c r="K40" s="8">
        <v>0</v>
      </c>
      <c r="L40" s="8">
        <v>0</v>
      </c>
      <c r="M40" s="8">
        <v>0</v>
      </c>
      <c r="N40" s="8">
        <v>0</v>
      </c>
      <c r="O40" s="8">
        <v>0</v>
      </c>
      <c r="S40" s="8">
        <v>0</v>
      </c>
      <c r="T40" s="8">
        <v>0</v>
      </c>
      <c r="U40" s="8">
        <v>0</v>
      </c>
      <c r="V40" s="8">
        <v>0</v>
      </c>
      <c r="W40" s="8">
        <v>0</v>
      </c>
    </row>
    <row r="41" spans="1:23" x14ac:dyDescent="0.25">
      <c r="A41" s="32">
        <v>500</v>
      </c>
      <c r="B41" s="26">
        <f>B36-B37+B38+B39-B40</f>
        <v>517.5</v>
      </c>
      <c r="C41" s="26">
        <f>C36-C37+C38+C39-C40</f>
        <v>534.84124999999995</v>
      </c>
      <c r="D41" s="26">
        <f>D36-D37+D38+D39-D40</f>
        <v>552.34182499999997</v>
      </c>
      <c r="E41" s="26">
        <f>E36-E37+E38+E39-E40</f>
        <v>569.49145962500006</v>
      </c>
      <c r="F41" s="26">
        <f>F36-F37+F38+F39-F40</f>
        <v>586.270401655</v>
      </c>
      <c r="G41" s="25"/>
      <c r="H41" s="1" t="s">
        <v>14</v>
      </c>
      <c r="J41" s="6">
        <v>500</v>
      </c>
      <c r="K41" s="5">
        <f>K36-K37+K38+K39-K40</f>
        <v>525</v>
      </c>
      <c r="L41" s="5">
        <f>L36-L37+L38+L39-L40</f>
        <v>550.5</v>
      </c>
      <c r="M41" s="5">
        <f>M36-M37+M38+M39-M40</f>
        <v>576.51</v>
      </c>
      <c r="N41" s="5">
        <f>N36-N37+N38+N39-N40</f>
        <v>602.04020000000003</v>
      </c>
      <c r="O41" s="5">
        <f>O36-O37+O38+O39-O40</f>
        <v>628.08100400000001</v>
      </c>
      <c r="R41" s="6">
        <v>500</v>
      </c>
      <c r="S41" s="5">
        <f>S36-S37+S38+S39-S40</f>
        <v>517.5</v>
      </c>
      <c r="T41" s="5">
        <f>T36-T37+T38+T39-T40</f>
        <v>534.85</v>
      </c>
      <c r="U41" s="5">
        <f>U36-U37+U38+U39-U40</f>
        <v>551.60950000000003</v>
      </c>
      <c r="V41" s="5">
        <f>V36-V37+V38+V39-V40</f>
        <v>567.77044000000001</v>
      </c>
      <c r="W41" s="5">
        <f>W36-W37+W38+W39-W40</f>
        <v>583.33561129999998</v>
      </c>
    </row>
    <row r="42" spans="1:23" ht="14.45" x14ac:dyDescent="0.3">
      <c r="G42" s="34"/>
    </row>
    <row r="43" spans="1:23" ht="14.45" x14ac:dyDescent="0.3">
      <c r="C43" s="33"/>
      <c r="D43" s="33"/>
      <c r="E43" s="33"/>
      <c r="F43" s="33"/>
      <c r="G43" s="34"/>
      <c r="L43" s="10"/>
      <c r="M43" s="10"/>
      <c r="N43" s="10"/>
      <c r="O43" s="10"/>
      <c r="S43" s="9"/>
      <c r="T43" s="9"/>
      <c r="U43" s="9"/>
      <c r="V43" s="9"/>
      <c r="W43" s="9"/>
    </row>
    <row r="44" spans="1:23" ht="21" x14ac:dyDescent="0.4">
      <c r="B44" s="34"/>
      <c r="C44" s="34"/>
      <c r="D44" s="34"/>
      <c r="E44" s="34"/>
      <c r="F44" s="34"/>
      <c r="G44" s="29"/>
      <c r="H44" s="4" t="s">
        <v>17</v>
      </c>
      <c r="K44" s="9"/>
      <c r="L44" s="9"/>
      <c r="M44" s="9"/>
      <c r="N44" s="9"/>
      <c r="O44" s="9"/>
      <c r="S44" s="9"/>
      <c r="T44" s="9"/>
      <c r="U44" s="9"/>
      <c r="V44" s="9"/>
      <c r="W44" s="9"/>
    </row>
    <row r="45" spans="1:23" ht="14.45" x14ac:dyDescent="0.3">
      <c r="A45" s="25">
        <v>42460</v>
      </c>
      <c r="B45" s="25">
        <f>EOMONTH(A45,12)</f>
        <v>42825</v>
      </c>
      <c r="C45" s="25">
        <f>EOMONTH(B45,12)</f>
        <v>43190</v>
      </c>
      <c r="D45" s="25">
        <f>EOMONTH(C45,12)</f>
        <v>43555</v>
      </c>
      <c r="E45" s="25">
        <f>EOMONTH(D45,12)</f>
        <v>43921</v>
      </c>
      <c r="F45" s="25">
        <f>EOMONTH(E45,12)</f>
        <v>44286</v>
      </c>
      <c r="G45" s="29"/>
      <c r="J45" s="18">
        <v>42460</v>
      </c>
      <c r="K45" s="18">
        <f>EOMONTH(J45,12)</f>
        <v>42825</v>
      </c>
      <c r="L45" s="18">
        <f>EOMONTH(K45,12)</f>
        <v>43190</v>
      </c>
      <c r="M45" s="18">
        <f>EOMONTH(L45,12)</f>
        <v>43555</v>
      </c>
      <c r="N45" s="18">
        <f>EOMONTH(M45,12)</f>
        <v>43921</v>
      </c>
      <c r="O45" s="18">
        <f>EOMONTH(N45,12)</f>
        <v>44286</v>
      </c>
      <c r="P45" s="19"/>
      <c r="Q45" s="19"/>
      <c r="R45" s="18">
        <v>42460</v>
      </c>
      <c r="S45" s="18">
        <f>EOMONTH(R45,12)</f>
        <v>42825</v>
      </c>
      <c r="T45" s="18">
        <f>EOMONTH(S45,12)</f>
        <v>43190</v>
      </c>
      <c r="U45" s="18">
        <f>EOMONTH(T45,12)</f>
        <v>43555</v>
      </c>
      <c r="V45" s="18">
        <f>EOMONTH(U45,12)</f>
        <v>43921</v>
      </c>
      <c r="W45" s="18">
        <f>EOMONTH(V45,12)</f>
        <v>44286</v>
      </c>
    </row>
    <row r="46" spans="1:23" ht="14.45" x14ac:dyDescent="0.3">
      <c r="B46" s="34">
        <f t="shared" ref="B46:F47" si="12">B37</f>
        <v>12.5</v>
      </c>
      <c r="C46" s="34">
        <f t="shared" si="12"/>
        <v>13.008749999999999</v>
      </c>
      <c r="D46" s="34">
        <f t="shared" si="12"/>
        <v>13.196249999999999</v>
      </c>
      <c r="E46" s="34">
        <f t="shared" si="12"/>
        <v>13.897201874999999</v>
      </c>
      <c r="F46" s="34">
        <f t="shared" si="12"/>
        <v>14.610887162499999</v>
      </c>
      <c r="H46" s="1" t="s">
        <v>18</v>
      </c>
      <c r="K46" s="9">
        <f>K37</f>
        <v>5</v>
      </c>
      <c r="L46" s="9">
        <f t="shared" ref="L46:O47" si="13">L37</f>
        <v>5</v>
      </c>
      <c r="M46" s="9">
        <f t="shared" si="13"/>
        <v>5</v>
      </c>
      <c r="N46" s="9">
        <f t="shared" si="13"/>
        <v>6</v>
      </c>
      <c r="O46" s="9">
        <f t="shared" si="13"/>
        <v>6</v>
      </c>
      <c r="S46" s="9">
        <f>S37</f>
        <v>12.5</v>
      </c>
      <c r="T46" s="9">
        <f t="shared" ref="T46:W47" si="14">T37</f>
        <v>13</v>
      </c>
      <c r="U46" s="9">
        <f t="shared" si="14"/>
        <v>13.9375</v>
      </c>
      <c r="V46" s="9">
        <f t="shared" si="14"/>
        <v>14.87125</v>
      </c>
      <c r="W46" s="9">
        <f t="shared" si="14"/>
        <v>15.7902375</v>
      </c>
    </row>
    <row r="47" spans="1:23" ht="14.45" x14ac:dyDescent="0.3">
      <c r="B47" s="34">
        <f t="shared" si="12"/>
        <v>10</v>
      </c>
      <c r="C47" s="34">
        <f t="shared" si="12"/>
        <v>10.35</v>
      </c>
      <c r="D47" s="34">
        <f t="shared" si="12"/>
        <v>10.696824999999999</v>
      </c>
      <c r="E47" s="34">
        <f t="shared" si="12"/>
        <v>11.0468365</v>
      </c>
      <c r="F47" s="34">
        <f t="shared" si="12"/>
        <v>11.389829192500001</v>
      </c>
      <c r="G47" s="34"/>
      <c r="H47" s="1" t="s">
        <v>19</v>
      </c>
      <c r="K47" s="9">
        <f>K38</f>
        <v>10</v>
      </c>
      <c r="L47" s="9">
        <f t="shared" si="13"/>
        <v>10.5</v>
      </c>
      <c r="M47" s="9">
        <f t="shared" si="13"/>
        <v>11.01</v>
      </c>
      <c r="N47" s="9">
        <f t="shared" si="13"/>
        <v>11.530200000000001</v>
      </c>
      <c r="O47" s="9">
        <f t="shared" si="13"/>
        <v>12.040804000000001</v>
      </c>
      <c r="S47" s="9">
        <f>S38</f>
        <v>10</v>
      </c>
      <c r="T47" s="9">
        <f t="shared" si="14"/>
        <v>10.35</v>
      </c>
      <c r="U47" s="9">
        <f t="shared" si="14"/>
        <v>10.697000000000001</v>
      </c>
      <c r="V47" s="9">
        <f t="shared" si="14"/>
        <v>11.03219</v>
      </c>
      <c r="W47" s="9">
        <f t="shared" si="14"/>
        <v>11.355408800000001</v>
      </c>
    </row>
    <row r="48" spans="1:23" ht="14.45" x14ac:dyDescent="0.3">
      <c r="B48" s="31">
        <v>15</v>
      </c>
      <c r="C48" s="31">
        <v>15</v>
      </c>
      <c r="D48" s="31">
        <v>15</v>
      </c>
      <c r="E48" s="31">
        <v>15</v>
      </c>
      <c r="F48" s="31">
        <v>15</v>
      </c>
      <c r="G48" s="36"/>
      <c r="H48" s="1" t="s">
        <v>2</v>
      </c>
      <c r="K48" s="8">
        <v>15</v>
      </c>
      <c r="L48" s="8">
        <v>15</v>
      </c>
      <c r="M48" s="8">
        <v>15</v>
      </c>
      <c r="N48" s="8">
        <v>15</v>
      </c>
      <c r="O48" s="8">
        <v>15</v>
      </c>
      <c r="S48" s="8">
        <v>15</v>
      </c>
      <c r="T48" s="8">
        <v>15</v>
      </c>
      <c r="U48" s="8">
        <v>15</v>
      </c>
      <c r="V48" s="8">
        <v>15</v>
      </c>
      <c r="W48" s="8">
        <v>15</v>
      </c>
    </row>
    <row r="49" spans="1:23" ht="14.45" x14ac:dyDescent="0.3">
      <c r="B49" s="31">
        <f>(B57-B48-B46)*0.28</f>
        <v>10.622886591442532</v>
      </c>
      <c r="C49" s="31">
        <f t="shared" ref="C49:F49" si="15">(C57-C48-C46)*0.28</f>
        <v>10.480436591442533</v>
      </c>
      <c r="D49" s="31">
        <f t="shared" si="15"/>
        <v>10.427936591442533</v>
      </c>
      <c r="E49" s="31">
        <f t="shared" si="15"/>
        <v>10.231670066442533</v>
      </c>
      <c r="F49" s="31">
        <f t="shared" si="15"/>
        <v>10.031838185942533</v>
      </c>
      <c r="G49" s="36"/>
      <c r="H49" s="1" t="s">
        <v>3</v>
      </c>
      <c r="K49" s="8">
        <f>(K57-K48-S46)*0.28</f>
        <v>7.7000000000000011</v>
      </c>
      <c r="L49" s="8">
        <f t="shared" ref="L49:O49" si="16">(L57-L48-T46)*0.28</f>
        <v>7.5600000000000005</v>
      </c>
      <c r="M49" s="8">
        <f t="shared" si="16"/>
        <v>7.2975000000000003</v>
      </c>
      <c r="N49" s="8">
        <f t="shared" si="16"/>
        <v>7.0360500000000004</v>
      </c>
      <c r="O49" s="8">
        <f t="shared" si="16"/>
        <v>6.7787335000000004</v>
      </c>
      <c r="S49" s="8">
        <f>(S57-S48-S46)*0.28</f>
        <v>7.7000000000000011</v>
      </c>
      <c r="T49" s="8">
        <f t="shared" ref="T49:W49" si="17">(T57-T48-T46)*0.28</f>
        <v>7.5600000000000005</v>
      </c>
      <c r="U49" s="8">
        <f t="shared" si="17"/>
        <v>7.2975000000000003</v>
      </c>
      <c r="V49" s="8">
        <f t="shared" si="17"/>
        <v>7.0360500000000004</v>
      </c>
      <c r="W49" s="8">
        <f t="shared" si="17"/>
        <v>6.7787335000000004</v>
      </c>
    </row>
    <row r="50" spans="1:23" x14ac:dyDescent="0.25">
      <c r="A50" s="35">
        <v>7.0000000000000007E-2</v>
      </c>
      <c r="H50" s="1" t="s">
        <v>47</v>
      </c>
      <c r="J50" s="12">
        <v>7.0000000000000007E-2</v>
      </c>
      <c r="R50" s="12">
        <v>7.0000000000000007E-2</v>
      </c>
    </row>
    <row r="51" spans="1:23" x14ac:dyDescent="0.25">
      <c r="B51" s="34">
        <f>B36</f>
        <v>500</v>
      </c>
      <c r="C51" s="34">
        <f>C36</f>
        <v>517.5</v>
      </c>
      <c r="D51" s="34">
        <f>D36</f>
        <v>534.84124999999995</v>
      </c>
      <c r="E51" s="34">
        <f>E36</f>
        <v>552.34182499999997</v>
      </c>
      <c r="F51" s="34">
        <f>F36</f>
        <v>569.49145962500006</v>
      </c>
      <c r="H51" s="1" t="s">
        <v>0</v>
      </c>
      <c r="K51" s="9">
        <f>K36</f>
        <v>500</v>
      </c>
      <c r="L51" s="9">
        <f>L36</f>
        <v>525</v>
      </c>
      <c r="M51" s="9">
        <f>M36</f>
        <v>550.5</v>
      </c>
      <c r="N51" s="9">
        <f>N36</f>
        <v>576.51</v>
      </c>
      <c r="O51" s="9">
        <f>O36</f>
        <v>602.04020000000003</v>
      </c>
      <c r="S51" s="9">
        <f>S36</f>
        <v>500</v>
      </c>
      <c r="T51" s="9">
        <f>T36</f>
        <v>517.5</v>
      </c>
      <c r="U51" s="9">
        <f>U36</f>
        <v>534.85</v>
      </c>
      <c r="V51" s="9">
        <f>V36</f>
        <v>551.60950000000003</v>
      </c>
      <c r="W51" s="9">
        <f>W36</f>
        <v>567.77044000000001</v>
      </c>
    </row>
    <row r="52" spans="1:23" x14ac:dyDescent="0.25">
      <c r="B52" s="36">
        <f>B51*$A$50</f>
        <v>35</v>
      </c>
      <c r="C52" s="36">
        <f>C51*$A$50</f>
        <v>36.225000000000001</v>
      </c>
      <c r="D52" s="36">
        <f>D51*$A$50</f>
        <v>37.4388875</v>
      </c>
      <c r="E52" s="36">
        <f>E51*$A$50</f>
        <v>38.663927749999999</v>
      </c>
      <c r="F52" s="36">
        <f>F51*$A$50</f>
        <v>39.864402173750008</v>
      </c>
      <c r="H52" s="1" t="s">
        <v>20</v>
      </c>
      <c r="K52" s="13">
        <f>K51*$J$50</f>
        <v>35</v>
      </c>
      <c r="L52" s="13">
        <f>L51*$J$50</f>
        <v>36.75</v>
      </c>
      <c r="M52" s="13">
        <f>M51*$J$50</f>
        <v>38.535000000000004</v>
      </c>
      <c r="N52" s="13">
        <f>N51*$J$50</f>
        <v>40.355700000000006</v>
      </c>
      <c r="O52" s="13">
        <f>O51*$J$50</f>
        <v>42.142814000000008</v>
      </c>
      <c r="S52" s="9">
        <f>S51*$R$50</f>
        <v>35</v>
      </c>
      <c r="T52" s="9">
        <f>T51*$R$50</f>
        <v>36.225000000000001</v>
      </c>
      <c r="U52" s="9">
        <f>U51*$R$50</f>
        <v>37.439500000000002</v>
      </c>
      <c r="V52" s="9">
        <f>V51*$R$50</f>
        <v>38.612665000000007</v>
      </c>
      <c r="W52" s="9">
        <f>W51*$R$50</f>
        <v>39.743930800000001</v>
      </c>
    </row>
    <row r="53" spans="1:23" x14ac:dyDescent="0.25">
      <c r="A53" s="36">
        <f t="shared" ref="A53:F53" si="18">A46-A47+A48+A49+A52</f>
        <v>0</v>
      </c>
      <c r="B53" s="36">
        <f t="shared" si="18"/>
        <v>63.12288659144253</v>
      </c>
      <c r="C53" s="36">
        <f t="shared" si="18"/>
        <v>64.364186591442532</v>
      </c>
      <c r="D53" s="36">
        <f t="shared" si="18"/>
        <v>65.36624909144254</v>
      </c>
      <c r="E53" s="36">
        <f t="shared" si="18"/>
        <v>66.745963191442527</v>
      </c>
      <c r="F53" s="36">
        <f t="shared" si="18"/>
        <v>68.117298329692545</v>
      </c>
      <c r="G53" s="29"/>
      <c r="H53" s="1" t="s">
        <v>21</v>
      </c>
      <c r="J53" s="13">
        <f t="shared" ref="J53:O53" si="19">J46-J47+J48+J49+J52</f>
        <v>0</v>
      </c>
      <c r="K53" s="13">
        <f t="shared" si="19"/>
        <v>52.7</v>
      </c>
      <c r="L53" s="13">
        <f t="shared" si="19"/>
        <v>53.81</v>
      </c>
      <c r="M53" s="13">
        <f t="shared" si="19"/>
        <v>54.822500000000005</v>
      </c>
      <c r="N53" s="13">
        <f t="shared" si="19"/>
        <v>56.861550000000008</v>
      </c>
      <c r="O53" s="13">
        <f t="shared" si="19"/>
        <v>57.880743500000008</v>
      </c>
      <c r="R53" s="13">
        <f t="shared" ref="R53:W53" si="20">R46-R47+R48+R49+R52</f>
        <v>0</v>
      </c>
      <c r="S53" s="9">
        <f t="shared" si="20"/>
        <v>60.2</v>
      </c>
      <c r="T53" s="9">
        <f t="shared" si="20"/>
        <v>61.435000000000002</v>
      </c>
      <c r="U53" s="9">
        <f t="shared" si="20"/>
        <v>62.977499999999999</v>
      </c>
      <c r="V53" s="9">
        <f t="shared" si="20"/>
        <v>64.487774999999999</v>
      </c>
      <c r="W53" s="9">
        <f t="shared" si="20"/>
        <v>65.957492999999999</v>
      </c>
    </row>
    <row r="55" spans="1:23" x14ac:dyDescent="0.25">
      <c r="A55" s="26">
        <f>XNPV(A50,A53:F53,A45:F45)</f>
        <v>268.03828383653126</v>
      </c>
      <c r="H55" s="1" t="s">
        <v>41</v>
      </c>
      <c r="J55" s="5">
        <f>XNPV(J50,J53:O53,J45:O45)</f>
        <v>225.63544984950957</v>
      </c>
      <c r="R55" s="16">
        <f>XNPV(R50,R53:W53,R45:W45)</f>
        <v>257.53615072521677</v>
      </c>
    </row>
    <row r="56" spans="1:23" x14ac:dyDescent="0.25">
      <c r="A56" s="26"/>
      <c r="J56" s="5"/>
      <c r="R56" s="5"/>
    </row>
    <row r="57" spans="1:23" x14ac:dyDescent="0.25">
      <c r="A57" s="23">
        <v>0</v>
      </c>
      <c r="B57" s="31">
        <v>65.438880683723326</v>
      </c>
      <c r="C57" s="31">
        <f>B57</f>
        <v>65.438880683723326</v>
      </c>
      <c r="D57" s="31">
        <f t="shared" ref="D57:F57" si="21">C57</f>
        <v>65.438880683723326</v>
      </c>
      <c r="E57" s="31">
        <f t="shared" si="21"/>
        <v>65.438880683723326</v>
      </c>
      <c r="F57" s="31">
        <f t="shared" si="21"/>
        <v>65.438880683723326</v>
      </c>
      <c r="H57" s="1" t="s">
        <v>42</v>
      </c>
      <c r="J57" s="1">
        <v>0</v>
      </c>
      <c r="K57" s="8">
        <v>55</v>
      </c>
      <c r="L57" s="8">
        <f>K57</f>
        <v>55</v>
      </c>
      <c r="M57" s="8">
        <f>L57</f>
        <v>55</v>
      </c>
      <c r="N57" s="8">
        <f>M57</f>
        <v>55</v>
      </c>
      <c r="O57" s="8">
        <f>N57</f>
        <v>55</v>
      </c>
      <c r="R57" s="1">
        <v>0</v>
      </c>
      <c r="S57" s="8">
        <v>55</v>
      </c>
      <c r="T57" s="8">
        <f>S57</f>
        <v>55</v>
      </c>
      <c r="U57" s="8">
        <f>T57</f>
        <v>55</v>
      </c>
      <c r="V57" s="8">
        <f>U57</f>
        <v>55</v>
      </c>
      <c r="W57" s="8">
        <f>V57</f>
        <v>55</v>
      </c>
    </row>
    <row r="58" spans="1:23" x14ac:dyDescent="0.25">
      <c r="A58" s="26">
        <f>XNPV(A50,A57:F57,A45:F45)</f>
        <v>268.29442978123035</v>
      </c>
      <c r="H58" s="1" t="s">
        <v>43</v>
      </c>
      <c r="J58" s="5">
        <f>XNPV(J50,J57:O57,J45:O45)</f>
        <v>225.49581355596123</v>
      </c>
      <c r="R58" s="16">
        <f>XNPV(R50,R57:W57,R45:W45)</f>
        <v>225.49581355596123</v>
      </c>
    </row>
    <row r="59" spans="1:23" x14ac:dyDescent="0.25">
      <c r="A59" s="34">
        <f>A55-A58</f>
        <v>-0.25614594469908525</v>
      </c>
      <c r="H59" s="1" t="s">
        <v>44</v>
      </c>
      <c r="J59" s="9">
        <f>J55-J58</f>
        <v>0.13963629354833529</v>
      </c>
      <c r="K59" s="10"/>
      <c r="R59" s="9">
        <f>R55-R58</f>
        <v>32.040337169255537</v>
      </c>
    </row>
    <row r="423" spans="19:19" x14ac:dyDescent="0.25">
      <c r="S423" s="1">
        <v>-335544.32000000001</v>
      </c>
    </row>
  </sheetData>
  <sheetProtection formatColumns="0" formatRows="0"/>
  <mergeCells count="2">
    <mergeCell ref="J15:O15"/>
    <mergeCell ref="R15:W15"/>
  </mergeCells>
  <pageMargins left="0.70866141732283472" right="0.70866141732283472" top="0.74803149606299213" bottom="0.74803149606299213" header="0.31496062992125984" footer="0.31496062992125984"/>
  <pageSetup paperSize="8" scale="51" fitToHeight="0" orientation="landscape" r:id="rId1"/>
  <headerFooter>
    <oddFooter>&amp;L&amp;F&amp;C&amp;A&amp;R&amp;P</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AC57"/>
  <sheetViews>
    <sheetView showGridLines="0" view="pageBreakPreview" zoomScale="80" zoomScaleNormal="100" zoomScaleSheetLayoutView="80" workbookViewId="0">
      <selection activeCell="I8" sqref="I8"/>
    </sheetView>
  </sheetViews>
  <sheetFormatPr defaultColWidth="8.85546875" defaultRowHeight="15" x14ac:dyDescent="0.25"/>
  <cols>
    <col min="1" max="7" width="10.7109375" style="23" customWidth="1"/>
    <col min="8" max="8" width="61.28515625" style="1" customWidth="1"/>
    <col min="9" max="14" width="10.7109375" style="1" customWidth="1"/>
    <col min="15" max="15" width="8.85546875" style="1"/>
    <col min="16" max="21" width="10.7109375" style="1" customWidth="1"/>
    <col min="22" max="22" width="8.85546875" style="1"/>
    <col min="23" max="23" width="3.28515625" style="1" customWidth="1"/>
    <col min="24" max="29" width="10.7109375" style="1" customWidth="1"/>
    <col min="30" max="16384" width="8.85546875" style="1"/>
  </cols>
  <sheetData>
    <row r="1" spans="1:29" ht="25.9" x14ac:dyDescent="0.5">
      <c r="D1" s="24"/>
      <c r="H1" s="2" t="s">
        <v>50</v>
      </c>
      <c r="L1" s="3"/>
      <c r="S1" s="3"/>
      <c r="AA1" s="3"/>
    </row>
    <row r="3" spans="1:29" ht="14.45" x14ac:dyDescent="0.3">
      <c r="H3" s="1" t="s">
        <v>68</v>
      </c>
    </row>
    <row r="6" spans="1:29" ht="14.45" x14ac:dyDescent="0.3">
      <c r="H6" s="1" t="s">
        <v>64</v>
      </c>
    </row>
    <row r="7" spans="1:29" ht="14.45" x14ac:dyDescent="0.3">
      <c r="H7" s="1" t="s">
        <v>57</v>
      </c>
      <c r="I7" s="38">
        <v>7.0000000000000007E-2</v>
      </c>
    </row>
    <row r="8" spans="1:29" ht="14.45" x14ac:dyDescent="0.3">
      <c r="H8" s="1" t="s">
        <v>58</v>
      </c>
      <c r="I8" s="5">
        <v>500</v>
      </c>
      <c r="J8" s="1" t="s">
        <v>62</v>
      </c>
    </row>
    <row r="9" spans="1:29" ht="14.45" x14ac:dyDescent="0.3">
      <c r="H9" s="1" t="s">
        <v>59</v>
      </c>
      <c r="I9" s="5">
        <v>15</v>
      </c>
      <c r="J9" s="1" t="s">
        <v>62</v>
      </c>
    </row>
    <row r="10" spans="1:29" ht="14.45" x14ac:dyDescent="0.3">
      <c r="H10" s="1" t="s">
        <v>60</v>
      </c>
      <c r="I10" s="5">
        <v>20</v>
      </c>
      <c r="J10" s="1" t="s">
        <v>62</v>
      </c>
    </row>
    <row r="11" spans="1:29" ht="14.45" x14ac:dyDescent="0.3">
      <c r="H11" s="1" t="s">
        <v>61</v>
      </c>
      <c r="I11" s="5">
        <v>40</v>
      </c>
      <c r="J11" s="1" t="s">
        <v>63</v>
      </c>
    </row>
    <row r="12" spans="1:29" ht="14.45" x14ac:dyDescent="0.3">
      <c r="H12" s="1" t="s">
        <v>66</v>
      </c>
      <c r="I12" s="38">
        <v>0.02</v>
      </c>
    </row>
    <row r="14" spans="1:29" ht="21" x14ac:dyDescent="0.4">
      <c r="A14" s="4" t="s">
        <v>53</v>
      </c>
      <c r="H14" s="4" t="s">
        <v>15</v>
      </c>
      <c r="I14" s="4" t="s">
        <v>22</v>
      </c>
      <c r="X14" s="4" t="s">
        <v>52</v>
      </c>
    </row>
    <row r="15" spans="1:29" ht="14.45" x14ac:dyDescent="0.3">
      <c r="A15" s="25">
        <v>42460</v>
      </c>
      <c r="B15" s="25">
        <f>EOMONTH(A15,12)</f>
        <v>42825</v>
      </c>
      <c r="C15" s="25">
        <f>EOMONTH(B15,12)</f>
        <v>43190</v>
      </c>
      <c r="D15" s="25">
        <f>EOMONTH(C15,12)</f>
        <v>43555</v>
      </c>
      <c r="E15" s="25">
        <f>EOMONTH(D15,12)</f>
        <v>43921</v>
      </c>
      <c r="F15" s="25">
        <f>EOMONTH(E15,12)</f>
        <v>44286</v>
      </c>
      <c r="G15" s="25"/>
      <c r="I15" s="18">
        <v>42460</v>
      </c>
      <c r="J15" s="18">
        <f>EOMONTH(I15,12)</f>
        <v>42825</v>
      </c>
      <c r="K15" s="18">
        <f>EOMONTH(J15,12)</f>
        <v>43190</v>
      </c>
      <c r="L15" s="18">
        <f>EOMONTH(K15,12)</f>
        <v>43555</v>
      </c>
      <c r="M15" s="18">
        <f>EOMONTH(L15,12)</f>
        <v>43921</v>
      </c>
      <c r="N15" s="18">
        <f>EOMONTH(M15,12)</f>
        <v>44286</v>
      </c>
      <c r="X15" s="18">
        <v>42460</v>
      </c>
      <c r="Y15" s="18">
        <f>EOMONTH(X15,12)</f>
        <v>42825</v>
      </c>
      <c r="Z15" s="18">
        <f>EOMONTH(Y15,12)</f>
        <v>43190</v>
      </c>
      <c r="AA15" s="18">
        <f>EOMONTH(Z15,12)</f>
        <v>43555</v>
      </c>
      <c r="AB15" s="18">
        <f>EOMONTH(AA15,12)</f>
        <v>43921</v>
      </c>
      <c r="AC15" s="18">
        <f>EOMONTH(AB15,12)</f>
        <v>44286</v>
      </c>
    </row>
    <row r="16" spans="1:29" ht="14.45" x14ac:dyDescent="0.3">
      <c r="A16" s="26">
        <f>A36</f>
        <v>500</v>
      </c>
      <c r="H16" s="1" t="s">
        <v>0</v>
      </c>
      <c r="I16" s="5">
        <f>I36</f>
        <v>500</v>
      </c>
      <c r="X16" s="5">
        <f>X36</f>
        <v>500</v>
      </c>
    </row>
    <row r="17" spans="1:29" ht="14.45" x14ac:dyDescent="0.3">
      <c r="B17" s="26">
        <f>B52</f>
        <v>65.438880683723326</v>
      </c>
      <c r="C17" s="26">
        <f t="shared" ref="C17:F17" si="0">C52</f>
        <v>65.438880683723326</v>
      </c>
      <c r="D17" s="26">
        <f t="shared" si="0"/>
        <v>65.438880683723326</v>
      </c>
      <c r="E17" s="26">
        <f t="shared" si="0"/>
        <v>65.438880683723326</v>
      </c>
      <c r="F17" s="26">
        <f t="shared" si="0"/>
        <v>65.438880683723326</v>
      </c>
      <c r="G17" s="26"/>
      <c r="H17" s="1" t="s">
        <v>1</v>
      </c>
      <c r="J17" s="5">
        <f>J52</f>
        <v>65.438880683723326</v>
      </c>
      <c r="K17" s="5">
        <f t="shared" ref="K17:N17" si="1">K52</f>
        <v>65.438880683723326</v>
      </c>
      <c r="L17" s="5">
        <f t="shared" si="1"/>
        <v>65.438880683723326</v>
      </c>
      <c r="M17" s="5">
        <f t="shared" si="1"/>
        <v>65.438880683723326</v>
      </c>
      <c r="N17" s="5">
        <f t="shared" si="1"/>
        <v>65.438880683723326</v>
      </c>
      <c r="O17" s="5"/>
      <c r="Y17" s="5">
        <f>Y52</f>
        <v>72.028912962327922</v>
      </c>
      <c r="Z17" s="5">
        <f t="shared" ref="Z17:AC17" si="2">Z52</f>
        <v>72.028912962327922</v>
      </c>
      <c r="AA17" s="5">
        <f t="shared" si="2"/>
        <v>72.028912962327922</v>
      </c>
      <c r="AB17" s="5">
        <f t="shared" si="2"/>
        <v>72.028912962327922</v>
      </c>
      <c r="AC17" s="5">
        <f t="shared" si="2"/>
        <v>72.028912962327922</v>
      </c>
    </row>
    <row r="18" spans="1:29" ht="14.45" x14ac:dyDescent="0.3">
      <c r="B18" s="26">
        <f>-B43</f>
        <v>-15</v>
      </c>
      <c r="C18" s="26">
        <f t="shared" ref="C18:F18" si="3">-C43</f>
        <v>-15</v>
      </c>
      <c r="D18" s="26">
        <f t="shared" si="3"/>
        <v>-15</v>
      </c>
      <c r="E18" s="26">
        <f t="shared" si="3"/>
        <v>-15</v>
      </c>
      <c r="F18" s="26">
        <f t="shared" si="3"/>
        <v>-15</v>
      </c>
      <c r="G18" s="26"/>
      <c r="H18" s="1" t="s">
        <v>5</v>
      </c>
      <c r="J18" s="5">
        <f>-J43</f>
        <v>-15</v>
      </c>
      <c r="K18" s="5">
        <f t="shared" ref="K18:N18" si="4">-K43</f>
        <v>-15</v>
      </c>
      <c r="L18" s="5">
        <f t="shared" si="4"/>
        <v>-15</v>
      </c>
      <c r="M18" s="5">
        <f t="shared" si="4"/>
        <v>-15</v>
      </c>
      <c r="N18" s="5">
        <f t="shared" si="4"/>
        <v>-15</v>
      </c>
      <c r="Y18" s="5">
        <f>-Y43</f>
        <v>-15</v>
      </c>
      <c r="Z18" s="5">
        <f t="shared" ref="Z18:AC18" si="5">-Z43</f>
        <v>-15</v>
      </c>
      <c r="AA18" s="5">
        <f t="shared" si="5"/>
        <v>-15</v>
      </c>
      <c r="AB18" s="5">
        <f t="shared" si="5"/>
        <v>-15</v>
      </c>
      <c r="AC18" s="5">
        <f t="shared" si="5"/>
        <v>-15</v>
      </c>
    </row>
    <row r="19" spans="1:29" ht="14.45" x14ac:dyDescent="0.3">
      <c r="B19" s="26">
        <f>-B34</f>
        <v>-20</v>
      </c>
      <c r="C19" s="26">
        <f t="shared" ref="C19:F19" si="6">-C34</f>
        <v>-20</v>
      </c>
      <c r="D19" s="26">
        <f t="shared" si="6"/>
        <v>-20</v>
      </c>
      <c r="E19" s="26">
        <f t="shared" si="6"/>
        <v>-20</v>
      </c>
      <c r="F19" s="26">
        <f t="shared" si="6"/>
        <v>-20</v>
      </c>
      <c r="G19" s="26"/>
      <c r="H19" s="1" t="s">
        <v>6</v>
      </c>
      <c r="J19" s="5">
        <f>-J34</f>
        <v>-20</v>
      </c>
      <c r="K19" s="5">
        <f t="shared" ref="K19:N19" si="7">-K34</f>
        <v>-20</v>
      </c>
      <c r="L19" s="5">
        <f t="shared" si="7"/>
        <v>-20</v>
      </c>
      <c r="M19" s="5">
        <f t="shared" si="7"/>
        <v>-20</v>
      </c>
      <c r="N19" s="5">
        <f t="shared" si="7"/>
        <v>-20</v>
      </c>
      <c r="Y19" s="5">
        <f>-Y34</f>
        <v>-20</v>
      </c>
      <c r="Z19" s="5">
        <f t="shared" ref="Z19:AC19" si="8">-Z34</f>
        <v>-20</v>
      </c>
      <c r="AA19" s="5">
        <f t="shared" si="8"/>
        <v>-20</v>
      </c>
      <c r="AB19" s="5">
        <f t="shared" si="8"/>
        <v>-20</v>
      </c>
      <c r="AC19" s="5">
        <f t="shared" si="8"/>
        <v>-20</v>
      </c>
    </row>
    <row r="20" spans="1:29" ht="14.45" x14ac:dyDescent="0.3">
      <c r="B20" s="26">
        <f>-B44</f>
        <v>-10.622886591442532</v>
      </c>
      <c r="C20" s="26">
        <f t="shared" ref="C20:F20" si="9">-C44</f>
        <v>-10.480436591442533</v>
      </c>
      <c r="D20" s="26">
        <f t="shared" si="9"/>
        <v>-10.427936591442533</v>
      </c>
      <c r="E20" s="26">
        <f t="shared" si="9"/>
        <v>-10.231670066442533</v>
      </c>
      <c r="F20" s="26">
        <f t="shared" si="9"/>
        <v>-10.031838185942533</v>
      </c>
      <c r="G20" s="26"/>
      <c r="H20" s="1" t="s">
        <v>7</v>
      </c>
      <c r="J20" s="5">
        <f>-J44</f>
        <v>-10.622886591442532</v>
      </c>
      <c r="K20" s="5">
        <f t="shared" ref="K20:N20" si="10">-K44</f>
        <v>-10.552886591442533</v>
      </c>
      <c r="L20" s="5">
        <f t="shared" si="10"/>
        <v>-10.357936591442533</v>
      </c>
      <c r="M20" s="5">
        <f t="shared" si="10"/>
        <v>-10.159822591442531</v>
      </c>
      <c r="N20" s="5">
        <f t="shared" si="10"/>
        <v>-9.961702536442532</v>
      </c>
      <c r="Y20" s="5">
        <f>-Y44</f>
        <v>-12.468095629451819</v>
      </c>
      <c r="Z20" s="5">
        <f t="shared" ref="Z20:AC20" si="11">-Z44</f>
        <v>-12.39809562945182</v>
      </c>
      <c r="AA20" s="5">
        <f t="shared" si="11"/>
        <v>-12.20314562945182</v>
      </c>
      <c r="AB20" s="5">
        <f t="shared" si="11"/>
        <v>-12.005031629451818</v>
      </c>
      <c r="AC20" s="5">
        <f t="shared" si="11"/>
        <v>-11.806911574451819</v>
      </c>
    </row>
    <row r="21" spans="1:29" ht="14.45" x14ac:dyDescent="0.3">
      <c r="B21" s="26">
        <f>B35</f>
        <v>0</v>
      </c>
      <c r="C21" s="26">
        <f t="shared" ref="C21:F21" si="12">C35</f>
        <v>0</v>
      </c>
      <c r="D21" s="26">
        <f t="shared" si="12"/>
        <v>0</v>
      </c>
      <c r="E21" s="26">
        <f t="shared" si="12"/>
        <v>0</v>
      </c>
      <c r="F21" s="26">
        <f t="shared" si="12"/>
        <v>0</v>
      </c>
      <c r="G21" s="26"/>
      <c r="H21" s="1" t="s">
        <v>33</v>
      </c>
      <c r="J21" s="5">
        <f>J35</f>
        <v>0</v>
      </c>
      <c r="K21" s="5">
        <f t="shared" ref="K21:N21" si="13">K35</f>
        <v>0</v>
      </c>
      <c r="L21" s="5">
        <f t="shared" si="13"/>
        <v>0</v>
      </c>
      <c r="M21" s="5">
        <f t="shared" si="13"/>
        <v>0</v>
      </c>
      <c r="N21" s="5">
        <f t="shared" si="13"/>
        <v>0</v>
      </c>
      <c r="Y21" s="5">
        <f>Y35</f>
        <v>0</v>
      </c>
      <c r="Z21" s="5">
        <f t="shared" ref="Z21:AC21" si="14">Z35</f>
        <v>0</v>
      </c>
      <c r="AA21" s="5">
        <f t="shared" si="14"/>
        <v>0</v>
      </c>
      <c r="AB21" s="5">
        <f t="shared" si="14"/>
        <v>0</v>
      </c>
      <c r="AC21" s="5">
        <f t="shared" si="14"/>
        <v>0</v>
      </c>
    </row>
    <row r="22" spans="1:29" ht="14.45" x14ac:dyDescent="0.3">
      <c r="F22" s="26">
        <f>F36</f>
        <v>586.270401655</v>
      </c>
      <c r="G22" s="26"/>
      <c r="H22" s="1" t="s">
        <v>4</v>
      </c>
      <c r="N22" s="5">
        <f>N36</f>
        <v>585.77267467500008</v>
      </c>
      <c r="AC22" s="5">
        <f>AC36</f>
        <v>585.77267467500008</v>
      </c>
    </row>
    <row r="23" spans="1:29" ht="14.45" x14ac:dyDescent="0.3">
      <c r="F23" s="27"/>
      <c r="G23" s="27"/>
      <c r="N23" s="7"/>
      <c r="AC23" s="7"/>
    </row>
    <row r="24" spans="1:29" ht="14.45" x14ac:dyDescent="0.3">
      <c r="A24" s="28">
        <f>-A16+SUM(A17:A23)</f>
        <v>-500</v>
      </c>
      <c r="B24" s="28">
        <f t="shared" ref="B24:F24" si="15">-B16+SUM(B17:B23)</f>
        <v>19.815994092280796</v>
      </c>
      <c r="C24" s="28">
        <f t="shared" si="15"/>
        <v>19.958444092280793</v>
      </c>
      <c r="D24" s="28">
        <f t="shared" si="15"/>
        <v>20.010944092280795</v>
      </c>
      <c r="E24" s="28">
        <f t="shared" si="15"/>
        <v>20.207210617280793</v>
      </c>
      <c r="F24" s="28">
        <f t="shared" si="15"/>
        <v>606.67744415278082</v>
      </c>
      <c r="G24" s="29"/>
      <c r="H24" s="1" t="s">
        <v>8</v>
      </c>
      <c r="I24" s="11">
        <f>-I16+SUM(I17:I23)</f>
        <v>-500</v>
      </c>
      <c r="J24" s="11">
        <f t="shared" ref="J24:N24" si="16">-J16+SUM(J17:J23)</f>
        <v>19.815994092280796</v>
      </c>
      <c r="K24" s="11">
        <f t="shared" si="16"/>
        <v>19.885994092280793</v>
      </c>
      <c r="L24" s="11">
        <f t="shared" si="16"/>
        <v>20.080944092280795</v>
      </c>
      <c r="M24" s="11">
        <f t="shared" si="16"/>
        <v>20.279058092280795</v>
      </c>
      <c r="N24" s="11">
        <f t="shared" si="16"/>
        <v>606.2498528222809</v>
      </c>
      <c r="X24" s="11">
        <f>-X16+SUM(X17:X23)</f>
        <v>-500</v>
      </c>
      <c r="Y24" s="11">
        <f t="shared" ref="Y24:AC24" si="17">-Y16+SUM(Y17:Y23)</f>
        <v>24.560817332876105</v>
      </c>
      <c r="Z24" s="11">
        <f t="shared" si="17"/>
        <v>24.630817332876102</v>
      </c>
      <c r="AA24" s="11">
        <f t="shared" si="17"/>
        <v>24.825767332876104</v>
      </c>
      <c r="AB24" s="11">
        <f t="shared" si="17"/>
        <v>25.023881332876105</v>
      </c>
      <c r="AC24" s="11">
        <f t="shared" si="17"/>
        <v>610.99467606287612</v>
      </c>
    </row>
    <row r="25" spans="1:29" thickBot="1" x14ac:dyDescent="0.35"/>
    <row r="26" spans="1:29" thickBot="1" x14ac:dyDescent="0.35">
      <c r="A26" s="30">
        <f>XIRR(A24:F24,A15:F15)</f>
        <v>7.0079347491264335E-2</v>
      </c>
      <c r="H26" s="1" t="s">
        <v>46</v>
      </c>
      <c r="I26" s="15">
        <f>XIRR(I24:N24,I15:N15)</f>
        <v>6.9961568713188163E-2</v>
      </c>
      <c r="X26" s="15">
        <f>XIRR(X24:AC24,X15:AC15)</f>
        <v>7.8912749886512756E-2</v>
      </c>
    </row>
    <row r="29" spans="1:29" ht="21" x14ac:dyDescent="0.4">
      <c r="H29" s="4" t="s">
        <v>16</v>
      </c>
      <c r="P29" s="4" t="s">
        <v>51</v>
      </c>
    </row>
    <row r="30" spans="1:29" ht="21" x14ac:dyDescent="0.4">
      <c r="A30" s="25">
        <v>42460</v>
      </c>
      <c r="B30" s="25">
        <f>EOMONTH(A30,12)</f>
        <v>42825</v>
      </c>
      <c r="C30" s="25">
        <f>EOMONTH(B30,12)</f>
        <v>43190</v>
      </c>
      <c r="D30" s="25">
        <f>EOMONTH(C30,12)</f>
        <v>43555</v>
      </c>
      <c r="E30" s="25">
        <f>EOMONTH(D30,12)</f>
        <v>43921</v>
      </c>
      <c r="F30" s="25">
        <f>EOMONTH(E30,12)</f>
        <v>44286</v>
      </c>
      <c r="G30" s="25"/>
      <c r="H30" s="4"/>
      <c r="I30" s="18">
        <v>42460</v>
      </c>
      <c r="J30" s="18">
        <f>EOMONTH(I30,12)</f>
        <v>42825</v>
      </c>
      <c r="K30" s="18">
        <f>EOMONTH(J30,12)</f>
        <v>43190</v>
      </c>
      <c r="L30" s="18">
        <f>EOMONTH(K30,12)</f>
        <v>43555</v>
      </c>
      <c r="M30" s="18">
        <f>EOMONTH(L30,12)</f>
        <v>43921</v>
      </c>
      <c r="N30" s="18">
        <f>EOMONTH(M30,12)</f>
        <v>44286</v>
      </c>
      <c r="P30" s="18">
        <v>42460</v>
      </c>
      <c r="Q30" s="18">
        <f>EOMONTH(P30,12)</f>
        <v>42825</v>
      </c>
      <c r="R30" s="18">
        <f>EOMONTH(Q30,12)</f>
        <v>43190</v>
      </c>
      <c r="S30" s="18">
        <f>EOMONTH(R30,12)</f>
        <v>43555</v>
      </c>
      <c r="T30" s="18">
        <f>EOMONTH(S30,12)</f>
        <v>43921</v>
      </c>
      <c r="U30" s="18">
        <f>EOMONTH(T30,12)</f>
        <v>44286</v>
      </c>
      <c r="X30" s="18">
        <v>42460</v>
      </c>
      <c r="Y30" s="18">
        <f>EOMONTH(X30,12)</f>
        <v>42825</v>
      </c>
      <c r="Z30" s="18">
        <f>EOMONTH(Y30,12)</f>
        <v>43190</v>
      </c>
      <c r="AA30" s="18">
        <f>EOMONTH(Z30,12)</f>
        <v>43555</v>
      </c>
      <c r="AB30" s="18">
        <f>EOMONTH(AA30,12)</f>
        <v>43921</v>
      </c>
      <c r="AC30" s="18">
        <f>EOMONTH(AB30,12)</f>
        <v>44286</v>
      </c>
    </row>
    <row r="31" spans="1:29" ht="14.45" x14ac:dyDescent="0.3">
      <c r="B31" s="26">
        <f>A36</f>
        <v>500</v>
      </c>
      <c r="C31" s="26">
        <f>B36</f>
        <v>517.5</v>
      </c>
      <c r="D31" s="26">
        <f>C36</f>
        <v>534.84124999999995</v>
      </c>
      <c r="E31" s="26">
        <f>D36</f>
        <v>552.34182499999997</v>
      </c>
      <c r="F31" s="26">
        <f>E36</f>
        <v>569.49145962500006</v>
      </c>
      <c r="G31" s="26"/>
      <c r="H31" s="1" t="s">
        <v>9</v>
      </c>
      <c r="J31" s="5">
        <f>I36</f>
        <v>500</v>
      </c>
      <c r="K31" s="5">
        <f>J36</f>
        <v>517.5</v>
      </c>
      <c r="L31" s="5">
        <f>K36</f>
        <v>535.1</v>
      </c>
      <c r="M31" s="5">
        <f>L36</f>
        <v>552.35575000000006</v>
      </c>
      <c r="N31" s="5">
        <f>M36</f>
        <v>569.24906499999997</v>
      </c>
      <c r="Q31" s="5">
        <f>P36</f>
        <v>100</v>
      </c>
      <c r="R31" s="5">
        <f>Q36</f>
        <v>102</v>
      </c>
      <c r="S31" s="5">
        <f>R36</f>
        <v>104.04</v>
      </c>
      <c r="T31" s="5">
        <f>S36</f>
        <v>106.1208</v>
      </c>
      <c r="U31" s="5">
        <f>T36</f>
        <v>108.243216</v>
      </c>
      <c r="Y31" s="5">
        <f>X36</f>
        <v>500</v>
      </c>
      <c r="Z31" s="5">
        <f>Y36</f>
        <v>517.5</v>
      </c>
      <c r="AA31" s="5">
        <f>Z36</f>
        <v>535.1</v>
      </c>
      <c r="AB31" s="5">
        <f>AA36</f>
        <v>552.35575000000006</v>
      </c>
      <c r="AC31" s="5">
        <f>AB36</f>
        <v>569.24906499999997</v>
      </c>
    </row>
    <row r="32" spans="1:29" ht="14.45" x14ac:dyDescent="0.3">
      <c r="B32" s="31">
        <f>B31/40</f>
        <v>12.5</v>
      </c>
      <c r="C32" s="31">
        <f>B31/40+SUM(B$33:$C33)/40</f>
        <v>13.008749999999999</v>
      </c>
      <c r="D32" s="31">
        <f>C31/40+SUM($C$33:C33)/40</f>
        <v>13.196249999999999</v>
      </c>
      <c r="E32" s="31">
        <f>D31/40+SUM($C$33:D33)/40</f>
        <v>13.897201874999999</v>
      </c>
      <c r="F32" s="31">
        <f>E31/40+SUM($C$33:E33)/40</f>
        <v>14.610887162499999</v>
      </c>
      <c r="G32" s="29"/>
      <c r="H32" s="1" t="s">
        <v>10</v>
      </c>
      <c r="J32" s="8">
        <f>J31/40</f>
        <v>12.5</v>
      </c>
      <c r="K32" s="8">
        <f>J31/40+SUM($I$33:J33)/40</f>
        <v>12.75</v>
      </c>
      <c r="L32" s="8">
        <f>K31/40+SUM($I$33:K33)/40</f>
        <v>13.446249999999999</v>
      </c>
      <c r="M32" s="8">
        <f>L31/40+SUM($I$33:L33)/40</f>
        <v>14.1538</v>
      </c>
      <c r="N32" s="8">
        <f>M31/40+SUM($I$33:M33)/40</f>
        <v>14.861371625</v>
      </c>
      <c r="Q32" s="8">
        <v>0</v>
      </c>
      <c r="R32" s="8">
        <v>0</v>
      </c>
      <c r="S32" s="8">
        <v>0</v>
      </c>
      <c r="T32" s="8">
        <v>0</v>
      </c>
      <c r="U32" s="8">
        <v>0</v>
      </c>
      <c r="Y32" s="8">
        <f>Y31/40</f>
        <v>12.5</v>
      </c>
      <c r="Z32" s="8">
        <f>Y31/40+SUM($X$33:Y33)/40</f>
        <v>12.75</v>
      </c>
      <c r="AA32" s="8">
        <f>Z31/40+SUM($X$33:Z33)/40</f>
        <v>13.446249999999999</v>
      </c>
      <c r="AB32" s="8">
        <f>AA31/40+SUM($X$33:AA33)/40</f>
        <v>14.1538</v>
      </c>
      <c r="AC32" s="8">
        <f>AB31/40+SUM($X$33:AB33)/40</f>
        <v>14.861371625</v>
      </c>
    </row>
    <row r="33" spans="1:29" ht="14.45" x14ac:dyDescent="0.3">
      <c r="B33" s="31">
        <f>B31*2%</f>
        <v>10</v>
      </c>
      <c r="C33" s="31">
        <f t="shared" ref="C33:F33" si="18">C31*2%</f>
        <v>10.35</v>
      </c>
      <c r="D33" s="31">
        <f t="shared" si="18"/>
        <v>10.696824999999999</v>
      </c>
      <c r="E33" s="31">
        <f t="shared" si="18"/>
        <v>11.0468365</v>
      </c>
      <c r="F33" s="31">
        <f t="shared" si="18"/>
        <v>11.389829192500001</v>
      </c>
      <c r="G33" s="29"/>
      <c r="H33" s="1" t="s">
        <v>11</v>
      </c>
      <c r="J33" s="8">
        <f>J31*2%</f>
        <v>10</v>
      </c>
      <c r="K33" s="8">
        <f t="shared" ref="K33:N33" si="19">K31*2%</f>
        <v>10.35</v>
      </c>
      <c r="L33" s="8">
        <f t="shared" si="19"/>
        <v>10.702</v>
      </c>
      <c r="M33" s="8">
        <f t="shared" si="19"/>
        <v>11.047115000000002</v>
      </c>
      <c r="N33" s="8">
        <f t="shared" si="19"/>
        <v>11.3849813</v>
      </c>
      <c r="Q33" s="8">
        <f>Q31*2%</f>
        <v>2</v>
      </c>
      <c r="R33" s="8">
        <f t="shared" ref="R33:U33" si="20">R31*2%</f>
        <v>2.04</v>
      </c>
      <c r="S33" s="8">
        <f t="shared" si="20"/>
        <v>2.0808</v>
      </c>
      <c r="T33" s="8">
        <f t="shared" si="20"/>
        <v>2.1224160000000003</v>
      </c>
      <c r="U33" s="8">
        <f t="shared" si="20"/>
        <v>2.16486432</v>
      </c>
      <c r="Y33" s="8">
        <f>Y31*2%</f>
        <v>10</v>
      </c>
      <c r="Z33" s="8">
        <f t="shared" ref="Z33:AC33" si="21">Z31*2%</f>
        <v>10.35</v>
      </c>
      <c r="AA33" s="8">
        <f t="shared" si="21"/>
        <v>10.702</v>
      </c>
      <c r="AB33" s="8">
        <f t="shared" si="21"/>
        <v>11.047115000000002</v>
      </c>
      <c r="AC33" s="8">
        <f t="shared" si="21"/>
        <v>11.3849813</v>
      </c>
    </row>
    <row r="34" spans="1:29" ht="14.45" x14ac:dyDescent="0.3">
      <c r="B34" s="31">
        <v>20</v>
      </c>
      <c r="C34" s="31">
        <v>20</v>
      </c>
      <c r="D34" s="31">
        <v>20</v>
      </c>
      <c r="E34" s="31">
        <v>20</v>
      </c>
      <c r="F34" s="31">
        <v>20</v>
      </c>
      <c r="G34" s="29"/>
      <c r="H34" s="1" t="s">
        <v>12</v>
      </c>
      <c r="J34" s="8">
        <v>20</v>
      </c>
      <c r="K34" s="8">
        <v>20</v>
      </c>
      <c r="L34" s="8">
        <v>20</v>
      </c>
      <c r="M34" s="8">
        <v>20</v>
      </c>
      <c r="N34" s="8">
        <v>20</v>
      </c>
      <c r="Q34" s="8">
        <v>0</v>
      </c>
      <c r="R34" s="8">
        <v>0</v>
      </c>
      <c r="S34" s="8">
        <v>0</v>
      </c>
      <c r="T34" s="8">
        <v>0</v>
      </c>
      <c r="U34" s="8">
        <v>0</v>
      </c>
      <c r="Y34" s="8">
        <v>20</v>
      </c>
      <c r="Z34" s="8">
        <v>20</v>
      </c>
      <c r="AA34" s="8">
        <v>20</v>
      </c>
      <c r="AB34" s="8">
        <v>20</v>
      </c>
      <c r="AC34" s="8">
        <v>20</v>
      </c>
    </row>
    <row r="35" spans="1:29" ht="14.45" x14ac:dyDescent="0.3">
      <c r="B35" s="31">
        <v>0</v>
      </c>
      <c r="C35" s="31">
        <v>0</v>
      </c>
      <c r="D35" s="31">
        <v>0</v>
      </c>
      <c r="E35" s="31">
        <v>0</v>
      </c>
      <c r="F35" s="31">
        <v>0</v>
      </c>
      <c r="G35" s="29"/>
      <c r="H35" s="1" t="s">
        <v>13</v>
      </c>
      <c r="J35" s="8">
        <v>0</v>
      </c>
      <c r="K35" s="8">
        <v>0</v>
      </c>
      <c r="L35" s="8">
        <v>0</v>
      </c>
      <c r="M35" s="8">
        <v>0</v>
      </c>
      <c r="N35" s="8">
        <v>0</v>
      </c>
      <c r="Q35" s="8">
        <v>0</v>
      </c>
      <c r="R35" s="8">
        <v>0</v>
      </c>
      <c r="S35" s="8">
        <v>0</v>
      </c>
      <c r="T35" s="8">
        <v>0</v>
      </c>
      <c r="U35" s="8">
        <v>0</v>
      </c>
      <c r="Y35" s="8">
        <v>0</v>
      </c>
      <c r="Z35" s="8">
        <v>0</v>
      </c>
      <c r="AA35" s="8">
        <v>0</v>
      </c>
      <c r="AB35" s="8">
        <v>0</v>
      </c>
      <c r="AC35" s="8">
        <v>0</v>
      </c>
    </row>
    <row r="36" spans="1:29" ht="14.45" x14ac:dyDescent="0.3">
      <c r="A36" s="32">
        <v>500</v>
      </c>
      <c r="B36" s="26">
        <f>B31-B32+B33+B34-B35</f>
        <v>517.5</v>
      </c>
      <c r="C36" s="26">
        <f>C31-C32+C33+C34-C35</f>
        <v>534.84124999999995</v>
      </c>
      <c r="D36" s="26">
        <f>D31-D32+D33+D34-D35</f>
        <v>552.34182499999997</v>
      </c>
      <c r="E36" s="26">
        <f>E31-E32+E33+E34-E35</f>
        <v>569.49145962500006</v>
      </c>
      <c r="F36" s="26">
        <f>F31-F32+F33+F34-F35</f>
        <v>586.270401655</v>
      </c>
      <c r="G36" s="26"/>
      <c r="H36" s="1" t="s">
        <v>14</v>
      </c>
      <c r="I36" s="6">
        <v>500</v>
      </c>
      <c r="J36" s="5">
        <f>J31-J32+J33+J34-J35</f>
        <v>517.5</v>
      </c>
      <c r="K36" s="5">
        <f>K31-K32+K33+K34-K35</f>
        <v>535.1</v>
      </c>
      <c r="L36" s="5">
        <f>L31-L32+L33+L34-L35</f>
        <v>552.35575000000006</v>
      </c>
      <c r="M36" s="5">
        <f>M31-M32+M33+M34-M35</f>
        <v>569.24906499999997</v>
      </c>
      <c r="N36" s="5">
        <f>N31-N32+N33+N34-N35</f>
        <v>585.77267467500008</v>
      </c>
      <c r="P36" s="6">
        <v>100</v>
      </c>
      <c r="Q36" s="5">
        <f>Q31-Q32+Q33+Q34-Q35</f>
        <v>102</v>
      </c>
      <c r="R36" s="5">
        <f>R31-R32+R33+R34-R35</f>
        <v>104.04</v>
      </c>
      <c r="S36" s="5">
        <f>S31-S32+S33+S34-S35</f>
        <v>106.1208</v>
      </c>
      <c r="T36" s="5">
        <f>T31-T32+T33+T34-T35</f>
        <v>108.243216</v>
      </c>
      <c r="U36" s="5">
        <f>U31-U32+U33+U34-U35</f>
        <v>110.40808032000001</v>
      </c>
      <c r="X36" s="6">
        <v>500</v>
      </c>
      <c r="Y36" s="5">
        <f>Y31-Y32+Y33+Y34-Y35</f>
        <v>517.5</v>
      </c>
      <c r="Z36" s="5">
        <f>Z31-Z32+Z33+Z34-Z35</f>
        <v>535.1</v>
      </c>
      <c r="AA36" s="5">
        <f>AA31-AA32+AA33+AA34-AA35</f>
        <v>552.35575000000006</v>
      </c>
      <c r="AB36" s="5">
        <f>AB31-AB32+AB33+AB34-AB35</f>
        <v>569.24906499999997</v>
      </c>
      <c r="AC36" s="5">
        <f>AC31-AC32+AC33+AC34-AC35</f>
        <v>585.77267467500008</v>
      </c>
    </row>
    <row r="38" spans="1:29" ht="14.45" x14ac:dyDescent="0.3">
      <c r="C38" s="33"/>
      <c r="D38" s="33"/>
      <c r="E38" s="33"/>
      <c r="F38" s="33"/>
      <c r="G38" s="33"/>
      <c r="K38" s="10"/>
      <c r="L38" s="10"/>
      <c r="M38" s="10"/>
      <c r="N38" s="10"/>
      <c r="R38" s="10"/>
      <c r="S38" s="10"/>
      <c r="T38" s="10"/>
      <c r="U38" s="10"/>
      <c r="Z38" s="10"/>
      <c r="AA38" s="10"/>
      <c r="AB38" s="10"/>
      <c r="AC38" s="10"/>
    </row>
    <row r="39" spans="1:29" ht="21" x14ac:dyDescent="0.4">
      <c r="B39" s="34"/>
      <c r="C39" s="34"/>
      <c r="D39" s="34"/>
      <c r="E39" s="34"/>
      <c r="F39" s="34"/>
      <c r="G39" s="34"/>
      <c r="H39" s="4" t="s">
        <v>37</v>
      </c>
      <c r="J39" s="9"/>
      <c r="K39" s="9"/>
      <c r="L39" s="9"/>
      <c r="M39" s="9"/>
      <c r="N39" s="9"/>
      <c r="Q39" s="9"/>
      <c r="R39" s="9"/>
      <c r="S39" s="9"/>
      <c r="T39" s="9"/>
      <c r="U39" s="9"/>
      <c r="Y39" s="9"/>
      <c r="Z39" s="9"/>
      <c r="AA39" s="9"/>
      <c r="AB39" s="9"/>
      <c r="AC39" s="9"/>
    </row>
    <row r="40" spans="1:29" ht="14.45" x14ac:dyDescent="0.3">
      <c r="A40" s="25">
        <v>42460</v>
      </c>
      <c r="B40" s="25">
        <f>EOMONTH(A40,12)</f>
        <v>42825</v>
      </c>
      <c r="C40" s="25">
        <f>EOMONTH(B40,12)</f>
        <v>43190</v>
      </c>
      <c r="D40" s="25">
        <f>EOMONTH(C40,12)</f>
        <v>43555</v>
      </c>
      <c r="E40" s="25">
        <f>EOMONTH(D40,12)</f>
        <v>43921</v>
      </c>
      <c r="F40" s="25">
        <f>EOMONTH(E40,12)</f>
        <v>44286</v>
      </c>
      <c r="G40" s="25"/>
      <c r="I40" s="18">
        <v>42460</v>
      </c>
      <c r="J40" s="18">
        <f>EOMONTH(I40,12)</f>
        <v>42825</v>
      </c>
      <c r="K40" s="18">
        <f>EOMONTH(J40,12)</f>
        <v>43190</v>
      </c>
      <c r="L40" s="18">
        <f>EOMONTH(K40,12)</f>
        <v>43555</v>
      </c>
      <c r="M40" s="18">
        <f>EOMONTH(L40,12)</f>
        <v>43921</v>
      </c>
      <c r="N40" s="18">
        <f>EOMONTH(M40,12)</f>
        <v>44286</v>
      </c>
      <c r="P40" s="18">
        <v>42460</v>
      </c>
      <c r="Q40" s="18">
        <f>EOMONTH(P40,12)</f>
        <v>42825</v>
      </c>
      <c r="R40" s="18">
        <f>EOMONTH(Q40,12)</f>
        <v>43190</v>
      </c>
      <c r="S40" s="18">
        <f>EOMONTH(R40,12)</f>
        <v>43555</v>
      </c>
      <c r="T40" s="18">
        <f>EOMONTH(S40,12)</f>
        <v>43921</v>
      </c>
      <c r="U40" s="18">
        <f>EOMONTH(T40,12)</f>
        <v>44286</v>
      </c>
      <c r="X40" s="18">
        <v>42460</v>
      </c>
      <c r="Y40" s="18">
        <f>EOMONTH(X40,12)</f>
        <v>42825</v>
      </c>
      <c r="Z40" s="18">
        <f>EOMONTH(Y40,12)</f>
        <v>43190</v>
      </c>
      <c r="AA40" s="18">
        <f>EOMONTH(Z40,12)</f>
        <v>43555</v>
      </c>
      <c r="AB40" s="18">
        <f>EOMONTH(AA40,12)</f>
        <v>43921</v>
      </c>
      <c r="AC40" s="18">
        <f>EOMONTH(AB40,12)</f>
        <v>44286</v>
      </c>
    </row>
    <row r="41" spans="1:29" ht="14.45" x14ac:dyDescent="0.3">
      <c r="B41" s="34">
        <f t="shared" ref="B41:F42" si="22">B32</f>
        <v>12.5</v>
      </c>
      <c r="C41" s="34">
        <f t="shared" si="22"/>
        <v>13.008749999999999</v>
      </c>
      <c r="D41" s="34">
        <f t="shared" si="22"/>
        <v>13.196249999999999</v>
      </c>
      <c r="E41" s="34">
        <f t="shared" si="22"/>
        <v>13.897201874999999</v>
      </c>
      <c r="F41" s="34">
        <f t="shared" si="22"/>
        <v>14.610887162499999</v>
      </c>
      <c r="G41" s="34"/>
      <c r="H41" s="1" t="s">
        <v>18</v>
      </c>
      <c r="J41" s="9">
        <f>J32</f>
        <v>12.5</v>
      </c>
      <c r="K41" s="9">
        <f t="shared" ref="K41:N42" si="23">K32</f>
        <v>12.75</v>
      </c>
      <c r="L41" s="9">
        <f t="shared" si="23"/>
        <v>13.446249999999999</v>
      </c>
      <c r="M41" s="9">
        <f t="shared" si="23"/>
        <v>14.1538</v>
      </c>
      <c r="N41" s="9">
        <f t="shared" si="23"/>
        <v>14.861371625</v>
      </c>
      <c r="Q41" s="9">
        <f t="shared" ref="Q41:U42" si="24">Q32</f>
        <v>0</v>
      </c>
      <c r="R41" s="9">
        <f t="shared" si="24"/>
        <v>0</v>
      </c>
      <c r="S41" s="9">
        <f t="shared" si="24"/>
        <v>0</v>
      </c>
      <c r="T41" s="9">
        <f t="shared" si="24"/>
        <v>0</v>
      </c>
      <c r="U41" s="9">
        <f t="shared" si="24"/>
        <v>0</v>
      </c>
      <c r="Y41" s="9">
        <f>Y32</f>
        <v>12.5</v>
      </c>
      <c r="Z41" s="9">
        <f t="shared" ref="Z41:AC42" si="25">Z32</f>
        <v>12.75</v>
      </c>
      <c r="AA41" s="9">
        <f t="shared" si="25"/>
        <v>13.446249999999999</v>
      </c>
      <c r="AB41" s="9">
        <f t="shared" si="25"/>
        <v>14.1538</v>
      </c>
      <c r="AC41" s="9">
        <f t="shared" si="25"/>
        <v>14.861371625</v>
      </c>
    </row>
    <row r="42" spans="1:29" ht="14.45" x14ac:dyDescent="0.3">
      <c r="B42" s="34">
        <f t="shared" si="22"/>
        <v>10</v>
      </c>
      <c r="C42" s="34">
        <f t="shared" si="22"/>
        <v>10.35</v>
      </c>
      <c r="D42" s="34">
        <f t="shared" si="22"/>
        <v>10.696824999999999</v>
      </c>
      <c r="E42" s="34">
        <f t="shared" si="22"/>
        <v>11.0468365</v>
      </c>
      <c r="F42" s="34">
        <f t="shared" si="22"/>
        <v>11.389829192500001</v>
      </c>
      <c r="G42" s="34"/>
      <c r="H42" s="1" t="s">
        <v>19</v>
      </c>
      <c r="J42" s="9">
        <f>J33</f>
        <v>10</v>
      </c>
      <c r="K42" s="9">
        <f t="shared" si="23"/>
        <v>10.35</v>
      </c>
      <c r="L42" s="9">
        <f t="shared" si="23"/>
        <v>10.702</v>
      </c>
      <c r="M42" s="9">
        <f t="shared" si="23"/>
        <v>11.047115000000002</v>
      </c>
      <c r="N42" s="9">
        <f t="shared" si="23"/>
        <v>11.3849813</v>
      </c>
      <c r="Q42" s="9">
        <f t="shared" si="24"/>
        <v>2</v>
      </c>
      <c r="R42" s="9">
        <f t="shared" si="24"/>
        <v>2.04</v>
      </c>
      <c r="S42" s="9">
        <f t="shared" si="24"/>
        <v>2.0808</v>
      </c>
      <c r="T42" s="9">
        <f t="shared" si="24"/>
        <v>2.1224160000000003</v>
      </c>
      <c r="U42" s="9">
        <f t="shared" si="24"/>
        <v>2.16486432</v>
      </c>
      <c r="Y42" s="9">
        <f>Y33</f>
        <v>10</v>
      </c>
      <c r="Z42" s="9">
        <f t="shared" si="25"/>
        <v>10.35</v>
      </c>
      <c r="AA42" s="9">
        <f t="shared" si="25"/>
        <v>10.702</v>
      </c>
      <c r="AB42" s="9">
        <f t="shared" si="25"/>
        <v>11.047115000000002</v>
      </c>
      <c r="AC42" s="9">
        <f t="shared" si="25"/>
        <v>11.3849813</v>
      </c>
    </row>
    <row r="43" spans="1:29" ht="14.45" x14ac:dyDescent="0.3">
      <c r="B43" s="31">
        <v>15</v>
      </c>
      <c r="C43" s="31">
        <v>15</v>
      </c>
      <c r="D43" s="31">
        <v>15</v>
      </c>
      <c r="E43" s="31">
        <v>15</v>
      </c>
      <c r="F43" s="31">
        <v>15</v>
      </c>
      <c r="G43" s="29"/>
      <c r="H43" s="1" t="s">
        <v>2</v>
      </c>
      <c r="J43" s="8">
        <v>15</v>
      </c>
      <c r="K43" s="8">
        <v>15</v>
      </c>
      <c r="L43" s="8">
        <v>15</v>
      </c>
      <c r="M43" s="8">
        <v>15</v>
      </c>
      <c r="N43" s="8">
        <v>15</v>
      </c>
      <c r="Q43" s="8">
        <v>0</v>
      </c>
      <c r="R43" s="8">
        <v>0</v>
      </c>
      <c r="S43" s="8">
        <v>0</v>
      </c>
      <c r="T43" s="8">
        <v>0</v>
      </c>
      <c r="U43" s="8">
        <v>0</v>
      </c>
      <c r="Y43" s="8">
        <v>15</v>
      </c>
      <c r="Z43" s="8">
        <v>15</v>
      </c>
      <c r="AA43" s="8">
        <v>15</v>
      </c>
      <c r="AB43" s="8">
        <v>15</v>
      </c>
      <c r="AC43" s="8">
        <v>15</v>
      </c>
    </row>
    <row r="44" spans="1:29" ht="14.45" x14ac:dyDescent="0.3">
      <c r="B44" s="31">
        <f>(B52-B43-B41)*0.28</f>
        <v>10.622886591442532</v>
      </c>
      <c r="C44" s="31">
        <f t="shared" ref="C44:F44" si="26">(C52-C43-C41)*0.28</f>
        <v>10.480436591442533</v>
      </c>
      <c r="D44" s="31">
        <f t="shared" si="26"/>
        <v>10.427936591442533</v>
      </c>
      <c r="E44" s="31">
        <f t="shared" si="26"/>
        <v>10.231670066442533</v>
      </c>
      <c r="F44" s="31">
        <f t="shared" si="26"/>
        <v>10.031838185942533</v>
      </c>
      <c r="G44" s="29"/>
      <c r="H44" s="1" t="s">
        <v>3</v>
      </c>
      <c r="J44" s="8">
        <f>(J52-J43-J41)*0.28</f>
        <v>10.622886591442532</v>
      </c>
      <c r="K44" s="8">
        <f t="shared" ref="K44:N44" si="27">(K52-K43-K41)*0.28</f>
        <v>10.552886591442533</v>
      </c>
      <c r="L44" s="8">
        <f t="shared" si="27"/>
        <v>10.357936591442533</v>
      </c>
      <c r="M44" s="8">
        <f t="shared" si="27"/>
        <v>10.159822591442531</v>
      </c>
      <c r="N44" s="8">
        <f t="shared" si="27"/>
        <v>9.961702536442532</v>
      </c>
      <c r="Q44" s="8">
        <v>1.4</v>
      </c>
      <c r="R44" s="8">
        <v>1.4</v>
      </c>
      <c r="S44" s="8">
        <v>1.4</v>
      </c>
      <c r="T44" s="8">
        <v>1.4</v>
      </c>
      <c r="U44" s="8">
        <v>1.4</v>
      </c>
      <c r="Y44" s="8">
        <f>(Y52-Y43-Y41)*0.28</f>
        <v>12.468095629451819</v>
      </c>
      <c r="Z44" s="8">
        <f t="shared" ref="Z44:AC44" si="28">(Z52-Z43-Z41)*0.28</f>
        <v>12.39809562945182</v>
      </c>
      <c r="AA44" s="8">
        <f t="shared" si="28"/>
        <v>12.20314562945182</v>
      </c>
      <c r="AB44" s="8">
        <f t="shared" si="28"/>
        <v>12.005031629451818</v>
      </c>
      <c r="AC44" s="8">
        <f t="shared" si="28"/>
        <v>11.806911574451819</v>
      </c>
    </row>
    <row r="45" spans="1:29" ht="14.45" x14ac:dyDescent="0.3">
      <c r="A45" s="35">
        <v>7.0000000000000007E-2</v>
      </c>
      <c r="H45" s="1" t="s">
        <v>47</v>
      </c>
      <c r="I45" s="12">
        <v>7.0000000000000007E-2</v>
      </c>
      <c r="P45" s="12">
        <v>7.0000000000000007E-2</v>
      </c>
      <c r="X45" s="12">
        <v>7.0000000000000007E-2</v>
      </c>
    </row>
    <row r="46" spans="1:29" ht="14.45" x14ac:dyDescent="0.3">
      <c r="B46" s="34">
        <f>B31</f>
        <v>500</v>
      </c>
      <c r="C46" s="34">
        <f>C31</f>
        <v>517.5</v>
      </c>
      <c r="D46" s="34">
        <f>D31</f>
        <v>534.84124999999995</v>
      </c>
      <c r="E46" s="34">
        <f>E31</f>
        <v>552.34182499999997</v>
      </c>
      <c r="F46" s="34">
        <f>F31</f>
        <v>569.49145962500006</v>
      </c>
      <c r="G46" s="34"/>
      <c r="H46" s="1" t="s">
        <v>0</v>
      </c>
      <c r="J46" s="9">
        <f>J31</f>
        <v>500</v>
      </c>
      <c r="K46" s="9">
        <f>K31</f>
        <v>517.5</v>
      </c>
      <c r="L46" s="9">
        <f>L31</f>
        <v>535.1</v>
      </c>
      <c r="M46" s="9">
        <f>M31</f>
        <v>552.35575000000006</v>
      </c>
      <c r="N46" s="9">
        <f>N31</f>
        <v>569.24906499999997</v>
      </c>
      <c r="Q46" s="9">
        <f>Q31</f>
        <v>100</v>
      </c>
      <c r="R46" s="9">
        <f>R31</f>
        <v>102</v>
      </c>
      <c r="S46" s="9">
        <f>S31</f>
        <v>104.04</v>
      </c>
      <c r="T46" s="9">
        <f>T31</f>
        <v>106.1208</v>
      </c>
      <c r="U46" s="9">
        <f>U31</f>
        <v>108.243216</v>
      </c>
      <c r="Y46" s="9">
        <f>Y31</f>
        <v>500</v>
      </c>
      <c r="Z46" s="9">
        <f>Z31</f>
        <v>517.5</v>
      </c>
      <c r="AA46" s="9">
        <f>AA31</f>
        <v>535.1</v>
      </c>
      <c r="AB46" s="9">
        <f>AB31</f>
        <v>552.35575000000006</v>
      </c>
      <c r="AC46" s="9">
        <f>AC31</f>
        <v>569.24906499999997</v>
      </c>
    </row>
    <row r="47" spans="1:29" ht="14.45" x14ac:dyDescent="0.3">
      <c r="B47" s="36">
        <f>B46*$A$45</f>
        <v>35</v>
      </c>
      <c r="C47" s="36">
        <f t="shared" ref="C47:F47" si="29">C46*$A$45</f>
        <v>36.225000000000001</v>
      </c>
      <c r="D47" s="36">
        <f t="shared" si="29"/>
        <v>37.4388875</v>
      </c>
      <c r="E47" s="36">
        <f t="shared" si="29"/>
        <v>38.663927749999999</v>
      </c>
      <c r="F47" s="36">
        <f t="shared" si="29"/>
        <v>39.864402173750008</v>
      </c>
      <c r="G47" s="36"/>
      <c r="H47" s="1" t="s">
        <v>20</v>
      </c>
      <c r="J47" s="10">
        <f>J46*$I$45</f>
        <v>35</v>
      </c>
      <c r="K47" s="10">
        <f>K46*$I$45</f>
        <v>36.225000000000001</v>
      </c>
      <c r="L47" s="10">
        <f>L46*$I$45</f>
        <v>37.457000000000008</v>
      </c>
      <c r="M47" s="10">
        <f>M46*$I$45</f>
        <v>38.664902500000011</v>
      </c>
      <c r="N47" s="10">
        <f>N46*$I$45</f>
        <v>39.847434550000003</v>
      </c>
      <c r="Q47" s="10">
        <f>Q46*$I$45</f>
        <v>7.0000000000000009</v>
      </c>
      <c r="R47" s="10">
        <f>R46*$I$45</f>
        <v>7.1400000000000006</v>
      </c>
      <c r="S47" s="10">
        <f>S46*$I$45</f>
        <v>7.2828000000000008</v>
      </c>
      <c r="T47" s="10">
        <f>T46*$I$45</f>
        <v>7.4284560000000006</v>
      </c>
      <c r="U47" s="10">
        <f>U46*$I$45</f>
        <v>7.5770251200000009</v>
      </c>
      <c r="Y47" s="13">
        <f>Y46*$X$45</f>
        <v>35</v>
      </c>
      <c r="Z47" s="13">
        <f>Z46*$X$45</f>
        <v>36.225000000000001</v>
      </c>
      <c r="AA47" s="13">
        <f>AA46*$X$45</f>
        <v>37.457000000000008</v>
      </c>
      <c r="AB47" s="13">
        <f>AB46*$X$45</f>
        <v>38.664902500000011</v>
      </c>
      <c r="AC47" s="13">
        <f>AC46*$X$45</f>
        <v>39.847434550000003</v>
      </c>
    </row>
    <row r="48" spans="1:29" ht="14.45" x14ac:dyDescent="0.3">
      <c r="A48" s="36">
        <f t="shared" ref="A48:F48" si="30">A41-A42+A43+A44+A47</f>
        <v>0</v>
      </c>
      <c r="B48" s="36">
        <f t="shared" si="30"/>
        <v>63.12288659144253</v>
      </c>
      <c r="C48" s="36">
        <f t="shared" si="30"/>
        <v>64.364186591442532</v>
      </c>
      <c r="D48" s="36">
        <f t="shared" si="30"/>
        <v>65.36624909144254</v>
      </c>
      <c r="E48" s="36">
        <f t="shared" si="30"/>
        <v>66.745963191442527</v>
      </c>
      <c r="F48" s="36">
        <f t="shared" si="30"/>
        <v>68.117298329692545</v>
      </c>
      <c r="G48" s="36"/>
      <c r="H48" s="1" t="s">
        <v>21</v>
      </c>
      <c r="I48" s="13">
        <f t="shared" ref="I48:N48" si="31">I41-I42+I43+I44+I47</f>
        <v>0</v>
      </c>
      <c r="J48" s="13">
        <f t="shared" si="31"/>
        <v>63.12288659144253</v>
      </c>
      <c r="K48" s="13">
        <f t="shared" si="31"/>
        <v>64.17788659144253</v>
      </c>
      <c r="L48" s="13">
        <f t="shared" si="31"/>
        <v>65.55918659144254</v>
      </c>
      <c r="M48" s="13">
        <f t="shared" si="31"/>
        <v>66.931410091442544</v>
      </c>
      <c r="N48" s="13">
        <f t="shared" si="31"/>
        <v>68.28552741144253</v>
      </c>
      <c r="P48" s="13">
        <f t="shared" ref="P48:U48" si="32">P41-P42+P43+P44+P47</f>
        <v>0</v>
      </c>
      <c r="Q48" s="13">
        <f t="shared" si="32"/>
        <v>6.4</v>
      </c>
      <c r="R48" s="13">
        <f t="shared" si="32"/>
        <v>6.5</v>
      </c>
      <c r="S48" s="13">
        <f t="shared" si="32"/>
        <v>6.6020000000000003</v>
      </c>
      <c r="T48" s="13">
        <f t="shared" si="32"/>
        <v>6.7060399999999998</v>
      </c>
      <c r="U48" s="13">
        <f t="shared" si="32"/>
        <v>6.8121608000000009</v>
      </c>
      <c r="X48" s="13">
        <f t="shared" ref="X48:AC48" si="33">X41-X42+X43+X44+X47</f>
        <v>0</v>
      </c>
      <c r="Y48" s="13">
        <f t="shared" si="33"/>
        <v>64.968095629451824</v>
      </c>
      <c r="Z48" s="13">
        <f t="shared" si="33"/>
        <v>66.023095629451817</v>
      </c>
      <c r="AA48" s="13">
        <f t="shared" si="33"/>
        <v>67.404395629451827</v>
      </c>
      <c r="AB48" s="13">
        <f t="shared" si="33"/>
        <v>68.776619129451831</v>
      </c>
      <c r="AC48" s="13">
        <f t="shared" si="33"/>
        <v>70.130736449451831</v>
      </c>
    </row>
    <row r="50" spans="1:29" x14ac:dyDescent="0.25">
      <c r="A50" s="26">
        <f>XNPV(A45,A48:F48,A40:F40)</f>
        <v>268.03828383653126</v>
      </c>
      <c r="H50" s="1" t="s">
        <v>41</v>
      </c>
      <c r="I50" s="5">
        <f>XNPV(I45,I48:N48,I40:N40)</f>
        <v>268.29442978123041</v>
      </c>
      <c r="P50" s="5">
        <f>XNPV(P45,P48:U48,P40:U40)</f>
        <v>27.018992556735451</v>
      </c>
      <c r="X50" s="5">
        <f>XNPV(X45,X48:AC48,X40:AC40)</f>
        <v>275.85964638498893</v>
      </c>
    </row>
    <row r="51" spans="1:29" x14ac:dyDescent="0.25">
      <c r="A51" s="26"/>
      <c r="I51" s="5"/>
      <c r="P51" s="5"/>
      <c r="X51" s="5"/>
    </row>
    <row r="52" spans="1:29" x14ac:dyDescent="0.25">
      <c r="A52" s="23">
        <v>0</v>
      </c>
      <c r="B52" s="31">
        <v>65.438880683723326</v>
      </c>
      <c r="C52" s="31">
        <f>B52</f>
        <v>65.438880683723326</v>
      </c>
      <c r="D52" s="31">
        <f t="shared" ref="D52:F52" si="34">C52</f>
        <v>65.438880683723326</v>
      </c>
      <c r="E52" s="31">
        <f t="shared" si="34"/>
        <v>65.438880683723326</v>
      </c>
      <c r="F52" s="31">
        <f t="shared" si="34"/>
        <v>65.438880683723326</v>
      </c>
      <c r="G52" s="29"/>
      <c r="H52" s="1" t="s">
        <v>42</v>
      </c>
      <c r="I52" s="1">
        <v>0</v>
      </c>
      <c r="J52" s="8">
        <v>65.438880683723326</v>
      </c>
      <c r="K52" s="8">
        <f>J52</f>
        <v>65.438880683723326</v>
      </c>
      <c r="L52" s="8">
        <f t="shared" ref="L52:N52" si="35">K52</f>
        <v>65.438880683723326</v>
      </c>
      <c r="M52" s="8">
        <f t="shared" si="35"/>
        <v>65.438880683723326</v>
      </c>
      <c r="N52" s="8">
        <f t="shared" si="35"/>
        <v>65.438880683723326</v>
      </c>
      <c r="P52" s="1">
        <v>0</v>
      </c>
      <c r="Q52" s="8">
        <v>6.5900322786045962</v>
      </c>
      <c r="R52" s="8">
        <f>Q52</f>
        <v>6.5900322786045962</v>
      </c>
      <c r="S52" s="8">
        <f>R52</f>
        <v>6.5900322786045962</v>
      </c>
      <c r="T52" s="8">
        <f>S52</f>
        <v>6.5900322786045962</v>
      </c>
      <c r="U52" s="8">
        <f>T52</f>
        <v>6.5900322786045962</v>
      </c>
      <c r="X52" s="1">
        <v>0</v>
      </c>
      <c r="Y52" s="8">
        <f>J52+Q52</f>
        <v>72.028912962327922</v>
      </c>
      <c r="Z52" s="8">
        <f>K52+R52</f>
        <v>72.028912962327922</v>
      </c>
      <c r="AA52" s="8">
        <f>L52+S52</f>
        <v>72.028912962327922</v>
      </c>
      <c r="AB52" s="8">
        <f>M52+T52</f>
        <v>72.028912962327922</v>
      </c>
      <c r="AC52" s="8">
        <f>N52+U52</f>
        <v>72.028912962327922</v>
      </c>
    </row>
    <row r="53" spans="1:29" x14ac:dyDescent="0.25">
      <c r="A53" s="26">
        <f>XNPV(A45,A52:F52,A40:F40)</f>
        <v>268.29442978123035</v>
      </c>
      <c r="H53" s="1" t="s">
        <v>43</v>
      </c>
      <c r="I53" s="5">
        <f>XNPV(I45,I52:N52,I40:N40)</f>
        <v>268.29442978123035</v>
      </c>
      <c r="J53" s="9"/>
      <c r="P53" s="5">
        <f>XNPV(P45,P52:U52,P40:U40)</f>
        <v>27.018630727708882</v>
      </c>
      <c r="X53" s="5">
        <f>XNPV(X45,X52:AC52,X40:AC40)</f>
        <v>295.31306050893926</v>
      </c>
    </row>
    <row r="54" spans="1:29" x14ac:dyDescent="0.25">
      <c r="A54" s="34">
        <f>A50-A53</f>
        <v>-0.25614594469908525</v>
      </c>
      <c r="H54" s="1" t="s">
        <v>44</v>
      </c>
      <c r="I54" s="9">
        <f>I50-I53</f>
        <v>0</v>
      </c>
      <c r="P54" s="14">
        <f>P50-P53</f>
        <v>3.6182902656989313E-4</v>
      </c>
      <c r="Q54" s="13"/>
      <c r="X54" s="9">
        <f>X50-X53</f>
        <v>-19.453414123950324</v>
      </c>
    </row>
    <row r="57" spans="1:29" x14ac:dyDescent="0.25">
      <c r="I57" s="9"/>
    </row>
  </sheetData>
  <sheetProtection formatColumns="0" formatRows="0"/>
  <pageMargins left="0.70866141732283472" right="0.70866141732283472" top="0.74803149606299213" bottom="0.74803149606299213" header="0.31496062992125984" footer="0.31496062992125984"/>
  <pageSetup paperSize="8" scale="49" fitToHeight="0" orientation="landscape" r:id="rId1"/>
  <headerFooter>
    <oddFooter>&amp;L&amp;F&amp;C&amp;A&amp;R&amp;P</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V426"/>
  <sheetViews>
    <sheetView showGridLines="0" view="pageBreakPreview" zoomScale="80" zoomScaleNormal="100" zoomScaleSheetLayoutView="80" workbookViewId="0">
      <selection activeCell="I8" sqref="I8"/>
    </sheetView>
  </sheetViews>
  <sheetFormatPr defaultColWidth="8.85546875" defaultRowHeight="15" x14ac:dyDescent="0.25"/>
  <cols>
    <col min="1" max="7" width="10.7109375" style="23" customWidth="1"/>
    <col min="8" max="8" width="59" style="1" customWidth="1"/>
    <col min="9" max="15" width="10.7109375" style="1" customWidth="1"/>
    <col min="16" max="16" width="17.42578125" style="1" customWidth="1"/>
    <col min="17" max="17" width="10.85546875" style="1" customWidth="1"/>
    <col min="18" max="23" width="10.7109375" style="1" customWidth="1"/>
    <col min="24" max="16384" width="8.85546875" style="1"/>
  </cols>
  <sheetData>
    <row r="1" spans="1:20" ht="26.25" x14ac:dyDescent="0.4">
      <c r="D1" s="24"/>
      <c r="H1" s="2" t="s">
        <v>39</v>
      </c>
      <c r="L1" s="3"/>
      <c r="T1" s="3"/>
    </row>
    <row r="3" spans="1:20" x14ac:dyDescent="0.25">
      <c r="H3" s="1" t="s">
        <v>69</v>
      </c>
    </row>
    <row r="4" spans="1:20" x14ac:dyDescent="0.25">
      <c r="H4" s="1" t="s">
        <v>71</v>
      </c>
    </row>
    <row r="6" spans="1:20" x14ac:dyDescent="0.25">
      <c r="H6" s="1" t="s">
        <v>64</v>
      </c>
    </row>
    <row r="7" spans="1:20" x14ac:dyDescent="0.25">
      <c r="H7" s="1" t="s">
        <v>57</v>
      </c>
      <c r="I7" s="38">
        <v>7.0000000000000007E-2</v>
      </c>
    </row>
    <row r="8" spans="1:20" x14ac:dyDescent="0.25">
      <c r="H8" s="1" t="s">
        <v>58</v>
      </c>
      <c r="I8" s="5">
        <v>500</v>
      </c>
      <c r="J8" s="1" t="s">
        <v>62</v>
      </c>
    </row>
    <row r="9" spans="1:20" x14ac:dyDescent="0.25">
      <c r="H9" s="1" t="s">
        <v>59</v>
      </c>
      <c r="I9" s="5">
        <v>15</v>
      </c>
      <c r="J9" s="1" t="s">
        <v>62</v>
      </c>
    </row>
    <row r="10" spans="1:20" x14ac:dyDescent="0.25">
      <c r="H10" s="1" t="s">
        <v>60</v>
      </c>
      <c r="I10" s="5">
        <v>20</v>
      </c>
      <c r="J10" s="1" t="s">
        <v>62</v>
      </c>
    </row>
    <row r="11" spans="1:20" x14ac:dyDescent="0.25">
      <c r="H11" s="1" t="s">
        <v>61</v>
      </c>
      <c r="I11" s="5">
        <v>40</v>
      </c>
      <c r="J11" s="1" t="s">
        <v>63</v>
      </c>
    </row>
    <row r="12" spans="1:20" x14ac:dyDescent="0.25">
      <c r="H12" s="1" t="s">
        <v>66</v>
      </c>
      <c r="I12" s="38">
        <v>0.02</v>
      </c>
    </row>
    <row r="14" spans="1:20" ht="26.25" x14ac:dyDescent="0.4">
      <c r="I14" s="2" t="s">
        <v>80</v>
      </c>
    </row>
    <row r="15" spans="1:20" ht="39" customHeight="1" x14ac:dyDescent="0.35">
      <c r="A15" s="37" t="s">
        <v>53</v>
      </c>
      <c r="H15" s="4" t="s">
        <v>15</v>
      </c>
      <c r="I15" s="39" t="s">
        <v>96</v>
      </c>
      <c r="J15" s="39"/>
      <c r="K15" s="39"/>
      <c r="L15" s="39"/>
      <c r="M15" s="39"/>
      <c r="N15" s="39"/>
    </row>
    <row r="16" spans="1:20" x14ac:dyDescent="0.25">
      <c r="A16" s="25">
        <v>42460</v>
      </c>
      <c r="B16" s="25">
        <f>EOMONTH(A16,12)</f>
        <v>42825</v>
      </c>
      <c r="C16" s="25">
        <f>EOMONTH(B16,12)</f>
        <v>43190</v>
      </c>
      <c r="D16" s="25">
        <f>EOMONTH(C16,12)</f>
        <v>43555</v>
      </c>
      <c r="E16" s="25">
        <f>EOMONTH(D16,12)</f>
        <v>43921</v>
      </c>
      <c r="F16" s="25">
        <f>EOMONTH(E16,12)</f>
        <v>44286</v>
      </c>
      <c r="G16" s="25"/>
      <c r="I16" s="18">
        <v>42460</v>
      </c>
      <c r="J16" s="18">
        <f>EOMONTH(I16,12)</f>
        <v>42825</v>
      </c>
      <c r="K16" s="18">
        <f>EOMONTH(J16,12)</f>
        <v>43190</v>
      </c>
      <c r="L16" s="18">
        <f>EOMONTH(K16,12)</f>
        <v>43555</v>
      </c>
      <c r="M16" s="18">
        <f>EOMONTH(L16,12)</f>
        <v>43921</v>
      </c>
      <c r="N16" s="18">
        <f>EOMONTH(M16,12)</f>
        <v>44286</v>
      </c>
      <c r="O16" s="19"/>
      <c r="P16" s="19"/>
    </row>
    <row r="17" spans="1:17" x14ac:dyDescent="0.25">
      <c r="A17" s="26">
        <f>A41</f>
        <v>500</v>
      </c>
      <c r="H17" s="1" t="s">
        <v>0</v>
      </c>
      <c r="I17" s="5">
        <f>I41</f>
        <v>500</v>
      </c>
    </row>
    <row r="18" spans="1:17" x14ac:dyDescent="0.25">
      <c r="A18" s="31"/>
      <c r="G18" s="26"/>
      <c r="H18" s="1" t="s">
        <v>98</v>
      </c>
      <c r="I18" s="8">
        <v>0</v>
      </c>
    </row>
    <row r="19" spans="1:17" x14ac:dyDescent="0.25">
      <c r="A19" s="34">
        <f>A17</f>
        <v>500</v>
      </c>
      <c r="G19" s="26"/>
      <c r="H19" s="1" t="s">
        <v>23</v>
      </c>
      <c r="I19" s="5">
        <f>I17+I18</f>
        <v>500</v>
      </c>
    </row>
    <row r="20" spans="1:17" x14ac:dyDescent="0.25">
      <c r="B20" s="26">
        <f>B57</f>
        <v>65.438880683723326</v>
      </c>
      <c r="C20" s="26">
        <f>C57</f>
        <v>65.438880683723326</v>
      </c>
      <c r="D20" s="26">
        <f>D57</f>
        <v>65.438880683723326</v>
      </c>
      <c r="E20" s="26">
        <f>E57</f>
        <v>65.438880683723326</v>
      </c>
      <c r="F20" s="26">
        <f>F57</f>
        <v>65.438880683723326</v>
      </c>
      <c r="G20" s="26"/>
      <c r="H20" s="1" t="s">
        <v>1</v>
      </c>
      <c r="J20" s="5">
        <f>J57</f>
        <v>65.438880683723326</v>
      </c>
      <c r="K20" s="5">
        <f>K57</f>
        <v>65.438880683723326</v>
      </c>
      <c r="L20" s="5">
        <f>L57</f>
        <v>65.438880683723326</v>
      </c>
      <c r="M20" s="5">
        <f>M57</f>
        <v>65.438880683723326</v>
      </c>
      <c r="N20" s="5">
        <f>N57</f>
        <v>65.438880683723326</v>
      </c>
    </row>
    <row r="21" spans="1:17" x14ac:dyDescent="0.25">
      <c r="B21" s="26">
        <f>-B48</f>
        <v>-15</v>
      </c>
      <c r="C21" s="26">
        <f>-C48</f>
        <v>-15</v>
      </c>
      <c r="D21" s="26">
        <f>-D48</f>
        <v>-15</v>
      </c>
      <c r="E21" s="26">
        <f>-E48</f>
        <v>-15</v>
      </c>
      <c r="F21" s="26">
        <f>-F48</f>
        <v>-15</v>
      </c>
      <c r="G21" s="26"/>
      <c r="H21" s="1" t="s">
        <v>5</v>
      </c>
      <c r="J21" s="5">
        <f>-J48</f>
        <v>-15</v>
      </c>
      <c r="K21" s="5">
        <f t="shared" ref="K21:N21" si="0">-K48</f>
        <v>-15</v>
      </c>
      <c r="L21" s="5">
        <f t="shared" si="0"/>
        <v>-15</v>
      </c>
      <c r="M21" s="5">
        <f t="shared" si="0"/>
        <v>-15</v>
      </c>
      <c r="N21" s="5">
        <f t="shared" si="0"/>
        <v>-15</v>
      </c>
    </row>
    <row r="22" spans="1:17" x14ac:dyDescent="0.25">
      <c r="B22" s="26">
        <f>-B39</f>
        <v>-20</v>
      </c>
      <c r="C22" s="26">
        <f>-C39</f>
        <v>-20</v>
      </c>
      <c r="D22" s="26">
        <f>-D39</f>
        <v>-20</v>
      </c>
      <c r="E22" s="26">
        <f>-E39</f>
        <v>-20</v>
      </c>
      <c r="F22" s="26">
        <f>-F39</f>
        <v>-20</v>
      </c>
      <c r="G22" s="26"/>
      <c r="H22" s="1" t="s">
        <v>6</v>
      </c>
      <c r="J22" s="5">
        <f>-J39</f>
        <v>-20</v>
      </c>
      <c r="K22" s="5">
        <f t="shared" ref="K22:N22" si="1">-K39</f>
        <v>-20</v>
      </c>
      <c r="L22" s="5">
        <f t="shared" si="1"/>
        <v>-20</v>
      </c>
      <c r="M22" s="5">
        <f t="shared" si="1"/>
        <v>-20</v>
      </c>
      <c r="N22" s="5">
        <f t="shared" si="1"/>
        <v>-20</v>
      </c>
    </row>
    <row r="23" spans="1:17" x14ac:dyDescent="0.25">
      <c r="B23" s="26">
        <f>-B49</f>
        <v>-10.622886591442532</v>
      </c>
      <c r="C23" s="26">
        <f>-C49</f>
        <v>-10.480436591442533</v>
      </c>
      <c r="D23" s="26">
        <f>-D49</f>
        <v>-10.427936591442533</v>
      </c>
      <c r="E23" s="26">
        <f>-E49</f>
        <v>-10.231670066442533</v>
      </c>
      <c r="F23" s="26">
        <f>-F49</f>
        <v>-10.031838185942533</v>
      </c>
      <c r="G23" s="26"/>
      <c r="H23" s="1" t="s">
        <v>7</v>
      </c>
      <c r="J23" s="5">
        <f>-J49</f>
        <v>-10.622886591442532</v>
      </c>
      <c r="K23" s="5">
        <f t="shared" ref="K23:N23" si="2">-K49</f>
        <v>-10.552886591442533</v>
      </c>
      <c r="L23" s="5">
        <f t="shared" si="2"/>
        <v>-10.357936591442533</v>
      </c>
      <c r="M23" s="5">
        <f t="shared" si="2"/>
        <v>-10.159822591442531</v>
      </c>
      <c r="N23" s="5">
        <f t="shared" si="2"/>
        <v>-9.961702536442532</v>
      </c>
    </row>
    <row r="24" spans="1:17" x14ac:dyDescent="0.25">
      <c r="B24" s="26">
        <f>B40</f>
        <v>0</v>
      </c>
      <c r="C24" s="26">
        <f>C40</f>
        <v>0</v>
      </c>
      <c r="D24" s="26">
        <f>D40</f>
        <v>0</v>
      </c>
      <c r="E24" s="26">
        <f>E40</f>
        <v>0</v>
      </c>
      <c r="F24" s="26">
        <f>F40</f>
        <v>0</v>
      </c>
      <c r="G24" s="27"/>
      <c r="H24" s="1" t="s">
        <v>33</v>
      </c>
      <c r="J24" s="5">
        <f>J40</f>
        <v>0</v>
      </c>
      <c r="K24" s="5">
        <f>K40</f>
        <v>0</v>
      </c>
      <c r="L24" s="5">
        <f>L40</f>
        <v>0</v>
      </c>
      <c r="M24" s="5">
        <f>M40</f>
        <v>0</v>
      </c>
      <c r="N24" s="5">
        <f>N40</f>
        <v>0</v>
      </c>
    </row>
    <row r="25" spans="1:17" x14ac:dyDescent="0.25">
      <c r="F25" s="26">
        <f>F41</f>
        <v>586.270401655</v>
      </c>
      <c r="G25" s="29"/>
      <c r="H25" s="1" t="s">
        <v>4</v>
      </c>
      <c r="N25" s="5">
        <f>N41</f>
        <v>585.77267467500008</v>
      </c>
    </row>
    <row r="26" spans="1:17" x14ac:dyDescent="0.25">
      <c r="F26" s="31"/>
      <c r="H26" s="1" t="s">
        <v>99</v>
      </c>
      <c r="N26" s="8">
        <v>0</v>
      </c>
    </row>
    <row r="27" spans="1:17" x14ac:dyDescent="0.25">
      <c r="F27" s="26">
        <f>F41</f>
        <v>586.270401655</v>
      </c>
      <c r="H27" s="1" t="s">
        <v>24</v>
      </c>
      <c r="N27" s="17">
        <f>N25+N26</f>
        <v>585.77267467500008</v>
      </c>
    </row>
    <row r="28" spans="1:17" ht="15" customHeight="1" x14ac:dyDescent="0.25">
      <c r="F28" s="27"/>
      <c r="N28" s="7"/>
    </row>
    <row r="29" spans="1:17" ht="15" customHeight="1" x14ac:dyDescent="0.35">
      <c r="A29" s="28">
        <f>-A19+SUM(A20:A24,A27)</f>
        <v>-500</v>
      </c>
      <c r="B29" s="28">
        <f t="shared" ref="B29:F29" si="3">-B19+SUM(B20:B24,B27)</f>
        <v>19.815994092280796</v>
      </c>
      <c r="C29" s="28">
        <f t="shared" si="3"/>
        <v>19.958444092280793</v>
      </c>
      <c r="D29" s="28">
        <f t="shared" si="3"/>
        <v>20.010944092280795</v>
      </c>
      <c r="E29" s="28">
        <f t="shared" si="3"/>
        <v>20.207210617280793</v>
      </c>
      <c r="F29" s="28">
        <f t="shared" si="3"/>
        <v>606.67744415278082</v>
      </c>
      <c r="H29" s="1" t="s">
        <v>8</v>
      </c>
      <c r="I29" s="11">
        <f>-I19+SUM(I20:I24,I27)</f>
        <v>-500</v>
      </c>
      <c r="J29" s="11">
        <f t="shared" ref="J29:N29" si="4">-J19+SUM(J20:J24,J27)</f>
        <v>19.815994092280796</v>
      </c>
      <c r="K29" s="11">
        <f t="shared" si="4"/>
        <v>19.885994092280793</v>
      </c>
      <c r="L29" s="11">
        <f t="shared" si="4"/>
        <v>20.080944092280795</v>
      </c>
      <c r="M29" s="11">
        <f t="shared" si="4"/>
        <v>20.279058092280795</v>
      </c>
      <c r="N29" s="11">
        <f t="shared" si="4"/>
        <v>606.2498528222809</v>
      </c>
      <c r="Q29" s="4"/>
    </row>
    <row r="30" spans="1:17" ht="15" customHeight="1" thickBot="1" x14ac:dyDescent="0.3"/>
    <row r="31" spans="1:17" ht="15" customHeight="1" thickBot="1" x14ac:dyDescent="0.4">
      <c r="A31" s="30">
        <f>XIRR(A29:F29,A16:F16)</f>
        <v>7.0079347491264335E-2</v>
      </c>
      <c r="G31" s="25"/>
      <c r="H31" s="1" t="s">
        <v>45</v>
      </c>
      <c r="I31" s="20">
        <f>XIRR(I29:N29,I16:N16)</f>
        <v>6.9961568713188163E-2</v>
      </c>
      <c r="Q31" s="4"/>
    </row>
    <row r="32" spans="1:17" ht="15" customHeight="1" x14ac:dyDescent="0.3">
      <c r="G32" s="26"/>
    </row>
    <row r="33" spans="1:22" ht="15" customHeight="1" x14ac:dyDescent="0.3">
      <c r="G33" s="29"/>
    </row>
    <row r="34" spans="1:22" ht="21" x14ac:dyDescent="0.4">
      <c r="G34" s="29"/>
      <c r="H34" s="4" t="s">
        <v>16</v>
      </c>
      <c r="P34" s="4" t="s">
        <v>26</v>
      </c>
    </row>
    <row r="35" spans="1:22" ht="15" customHeight="1" x14ac:dyDescent="0.4">
      <c r="A35" s="25">
        <v>42460</v>
      </c>
      <c r="B35" s="25">
        <f>EOMONTH(A35,12)</f>
        <v>42825</v>
      </c>
      <c r="C35" s="25">
        <f>EOMONTH(B35,12)</f>
        <v>43190</v>
      </c>
      <c r="D35" s="25">
        <f>EOMONTH(C35,12)</f>
        <v>43555</v>
      </c>
      <c r="E35" s="25">
        <f>EOMONTH(D35,12)</f>
        <v>43921</v>
      </c>
      <c r="F35" s="25">
        <f>EOMONTH(E35,12)</f>
        <v>44286</v>
      </c>
      <c r="G35" s="29"/>
      <c r="H35" s="4"/>
      <c r="I35" s="18">
        <v>42460</v>
      </c>
      <c r="J35" s="18">
        <f>EOMONTH(I35,12)</f>
        <v>42825</v>
      </c>
      <c r="K35" s="18">
        <f>EOMONTH(J35,12)</f>
        <v>43190</v>
      </c>
      <c r="L35" s="18">
        <f>EOMONTH(K35,12)</f>
        <v>43555</v>
      </c>
      <c r="M35" s="18">
        <f>EOMONTH(L35,12)</f>
        <v>43921</v>
      </c>
      <c r="N35" s="18">
        <f>EOMONTH(M35,12)</f>
        <v>44286</v>
      </c>
      <c r="O35" s="19"/>
      <c r="P35" s="4"/>
      <c r="Q35" s="18">
        <v>42460</v>
      </c>
      <c r="R35" s="18">
        <f>EOMONTH(Q35,12)</f>
        <v>42825</v>
      </c>
      <c r="S35" s="18">
        <f>EOMONTH(R35,12)</f>
        <v>43190</v>
      </c>
      <c r="T35" s="18">
        <f>EOMONTH(S35,12)</f>
        <v>43555</v>
      </c>
      <c r="U35" s="18">
        <f>EOMONTH(T35,12)</f>
        <v>43921</v>
      </c>
      <c r="V35" s="18">
        <f>EOMONTH(U35,12)</f>
        <v>44286</v>
      </c>
    </row>
    <row r="36" spans="1:22" ht="15" customHeight="1" x14ac:dyDescent="0.3">
      <c r="B36" s="26">
        <f>A41</f>
        <v>500</v>
      </c>
      <c r="C36" s="26">
        <f>B41</f>
        <v>517.5</v>
      </c>
      <c r="D36" s="26">
        <f>C41</f>
        <v>534.84124999999995</v>
      </c>
      <c r="E36" s="26">
        <f>D41</f>
        <v>552.34182499999997</v>
      </c>
      <c r="F36" s="26">
        <f>E41</f>
        <v>569.49145962500006</v>
      </c>
      <c r="G36" s="29"/>
      <c r="H36" s="1" t="s">
        <v>9</v>
      </c>
      <c r="J36" s="5">
        <f>I41</f>
        <v>500</v>
      </c>
      <c r="K36" s="5">
        <f>J41</f>
        <v>517.5</v>
      </c>
      <c r="L36" s="5">
        <f>K41</f>
        <v>535.1</v>
      </c>
      <c r="M36" s="5">
        <f>L41</f>
        <v>552.35575000000006</v>
      </c>
      <c r="N36" s="5">
        <f>M41</f>
        <v>569.24906499999997</v>
      </c>
      <c r="P36" s="1" t="s">
        <v>27</v>
      </c>
      <c r="R36" s="5">
        <f>Q41</f>
        <v>100</v>
      </c>
      <c r="S36" s="5">
        <f>R41</f>
        <v>103.80996772139541</v>
      </c>
      <c r="T36" s="5">
        <f>S41</f>
        <v>107.9266331832885</v>
      </c>
      <c r="U36" s="5">
        <f>T41</f>
        <v>112.37226522751411</v>
      </c>
      <c r="V36" s="5">
        <f>U41</f>
        <v>117.1707075148355</v>
      </c>
    </row>
    <row r="37" spans="1:22" ht="15" customHeight="1" x14ac:dyDescent="0.3">
      <c r="B37" s="31">
        <f>B36/40</f>
        <v>12.5</v>
      </c>
      <c r="C37" s="31">
        <f>B36/40+SUM(B$38:$C38)/40</f>
        <v>13.008749999999999</v>
      </c>
      <c r="D37" s="31">
        <f>C36/40+SUM($C$38:C38)/40</f>
        <v>13.196249999999999</v>
      </c>
      <c r="E37" s="31">
        <f>D36/40+SUM($C$38:D38)/40</f>
        <v>13.897201874999999</v>
      </c>
      <c r="F37" s="31">
        <f>E36/40+SUM($C$38:E38)/40</f>
        <v>14.610887162499999</v>
      </c>
      <c r="G37" s="26"/>
      <c r="H37" s="1" t="s">
        <v>10</v>
      </c>
      <c r="J37" s="8">
        <f>J36/40</f>
        <v>12.5</v>
      </c>
      <c r="K37" s="8">
        <f>J36/40+SUM($I$38:J38)/40</f>
        <v>12.75</v>
      </c>
      <c r="L37" s="8">
        <f>K36/40+SUM($I$38:K38)/40</f>
        <v>13.446249999999999</v>
      </c>
      <c r="M37" s="8">
        <f>L36/40+SUM($I$38:L38)/40</f>
        <v>14.1538</v>
      </c>
      <c r="N37" s="8">
        <f>M36/40+SUM($I$38:M38)/40</f>
        <v>14.861371625</v>
      </c>
      <c r="P37" s="1" t="s">
        <v>29</v>
      </c>
      <c r="R37" s="5">
        <f>R36*7%</f>
        <v>7.0000000000000009</v>
      </c>
      <c r="S37" s="5">
        <f>S36*7%</f>
        <v>7.2666977404976789</v>
      </c>
      <c r="T37" s="5">
        <f>T36*7%</f>
        <v>7.5548643228301957</v>
      </c>
      <c r="U37" s="5">
        <f>U36*7%</f>
        <v>7.8660585659259885</v>
      </c>
      <c r="V37" s="5">
        <f>V36*7%</f>
        <v>8.2019495260384865</v>
      </c>
    </row>
    <row r="38" spans="1:22" ht="15" customHeight="1" x14ac:dyDescent="0.3">
      <c r="B38" s="31">
        <f>B36*2%</f>
        <v>10</v>
      </c>
      <c r="C38" s="31">
        <f t="shared" ref="C38:F38" si="5">C36*2%</f>
        <v>10.35</v>
      </c>
      <c r="D38" s="31">
        <f t="shared" si="5"/>
        <v>10.696824999999999</v>
      </c>
      <c r="E38" s="31">
        <f t="shared" si="5"/>
        <v>11.0468365</v>
      </c>
      <c r="F38" s="31">
        <f t="shared" si="5"/>
        <v>11.389829192500001</v>
      </c>
      <c r="H38" s="1" t="s">
        <v>11</v>
      </c>
      <c r="J38" s="8">
        <f>J36*2%</f>
        <v>10</v>
      </c>
      <c r="K38" s="8">
        <f t="shared" ref="K38:N38" si="6">K36*2%</f>
        <v>10.35</v>
      </c>
      <c r="L38" s="8">
        <f t="shared" si="6"/>
        <v>10.702</v>
      </c>
      <c r="M38" s="8">
        <f t="shared" si="6"/>
        <v>11.047115000000002</v>
      </c>
      <c r="N38" s="8">
        <f t="shared" si="6"/>
        <v>11.3849813</v>
      </c>
      <c r="P38" s="1" t="s">
        <v>19</v>
      </c>
      <c r="R38" s="8">
        <f>LHFU!Q33</f>
        <v>2</v>
      </c>
      <c r="S38" s="8">
        <f>LHFU!R33</f>
        <v>2.04</v>
      </c>
      <c r="T38" s="8">
        <f>LHFU!S33</f>
        <v>2.0808</v>
      </c>
      <c r="U38" s="8">
        <f>LHFU!T33</f>
        <v>2.1224160000000003</v>
      </c>
      <c r="V38" s="8">
        <f>LHFU!U33</f>
        <v>2.16486432</v>
      </c>
    </row>
    <row r="39" spans="1:22" ht="15" customHeight="1" x14ac:dyDescent="0.3">
      <c r="B39" s="31">
        <v>20</v>
      </c>
      <c r="C39" s="31">
        <v>20</v>
      </c>
      <c r="D39" s="31">
        <v>20</v>
      </c>
      <c r="E39" s="31">
        <v>20</v>
      </c>
      <c r="F39" s="31">
        <v>20</v>
      </c>
      <c r="G39" s="33"/>
      <c r="H39" s="1" t="s">
        <v>12</v>
      </c>
      <c r="J39" s="8">
        <v>20</v>
      </c>
      <c r="K39" s="8">
        <v>20</v>
      </c>
      <c r="L39" s="8">
        <v>20</v>
      </c>
      <c r="M39" s="8">
        <v>20</v>
      </c>
      <c r="N39" s="8">
        <v>20</v>
      </c>
      <c r="P39" s="1" t="s">
        <v>38</v>
      </c>
      <c r="R39" s="8">
        <f>LHFU!Q52</f>
        <v>6.5900322786045962</v>
      </c>
      <c r="S39" s="8">
        <f>LHFU!R52</f>
        <v>6.5900322786045962</v>
      </c>
      <c r="T39" s="8">
        <f>LHFU!S52</f>
        <v>6.5900322786045962</v>
      </c>
      <c r="U39" s="8">
        <f>LHFU!T52</f>
        <v>6.5900322786045962</v>
      </c>
      <c r="V39" s="8">
        <f>LHFU!U52</f>
        <v>6.5900322786045962</v>
      </c>
    </row>
    <row r="40" spans="1:22" ht="15" customHeight="1" x14ac:dyDescent="0.3">
      <c r="B40" s="31">
        <v>0</v>
      </c>
      <c r="C40" s="31">
        <v>0</v>
      </c>
      <c r="D40" s="31">
        <v>0</v>
      </c>
      <c r="E40" s="31">
        <v>0</v>
      </c>
      <c r="F40" s="31">
        <v>0</v>
      </c>
      <c r="G40" s="34"/>
      <c r="H40" s="1" t="s">
        <v>13</v>
      </c>
      <c r="J40" s="8">
        <v>0</v>
      </c>
      <c r="K40" s="8">
        <v>0</v>
      </c>
      <c r="L40" s="8">
        <v>0</v>
      </c>
      <c r="M40" s="8">
        <v>0</v>
      </c>
      <c r="N40" s="8">
        <v>0</v>
      </c>
      <c r="P40" s="1" t="s">
        <v>28</v>
      </c>
      <c r="R40" s="8">
        <f>LHFU!Q44</f>
        <v>1.4</v>
      </c>
      <c r="S40" s="8">
        <f>LHFU!R44</f>
        <v>1.4</v>
      </c>
      <c r="T40" s="8">
        <f>LHFU!S44</f>
        <v>1.4</v>
      </c>
      <c r="U40" s="8">
        <f>LHFU!T44</f>
        <v>1.4</v>
      </c>
      <c r="V40" s="8">
        <f>LHFU!U44</f>
        <v>1.4</v>
      </c>
    </row>
    <row r="41" spans="1:22" ht="15" customHeight="1" x14ac:dyDescent="0.3">
      <c r="A41" s="32">
        <v>500</v>
      </c>
      <c r="B41" s="26">
        <f>B36-B37+B38+B39-B40</f>
        <v>517.5</v>
      </c>
      <c r="C41" s="26">
        <f>C36-C37+C38+C39-C40</f>
        <v>534.84124999999995</v>
      </c>
      <c r="D41" s="26">
        <f>D36-D37+D38+D39-D40</f>
        <v>552.34182499999997</v>
      </c>
      <c r="E41" s="26">
        <f>E36-E37+E38+E39-E40</f>
        <v>569.49145962500006</v>
      </c>
      <c r="F41" s="26">
        <f>F36-F37+F38+F39-F40</f>
        <v>586.270401655</v>
      </c>
      <c r="G41" s="25"/>
      <c r="H41" s="1" t="s">
        <v>14</v>
      </c>
      <c r="I41" s="6">
        <v>500</v>
      </c>
      <c r="J41" s="5">
        <f>J36-J37+J38+J39-J40</f>
        <v>517.5</v>
      </c>
      <c r="K41" s="5">
        <f>K36-K37+K38+K39-K40</f>
        <v>535.1</v>
      </c>
      <c r="L41" s="5">
        <f>L36-L37+L38+L39-L40</f>
        <v>552.35575000000006</v>
      </c>
      <c r="M41" s="5">
        <f>M36-M37+M38+M39-M40</f>
        <v>569.24906499999997</v>
      </c>
      <c r="N41" s="5">
        <f>N36-N37+N38+N39-N40</f>
        <v>585.77267467500008</v>
      </c>
      <c r="P41" s="1" t="s">
        <v>30</v>
      </c>
      <c r="Q41" s="6">
        <f>LHFU!P36</f>
        <v>100</v>
      </c>
      <c r="R41" s="5">
        <f>R36+R37+R38-R39+R40</f>
        <v>103.80996772139541</v>
      </c>
      <c r="S41" s="5">
        <f>S36+S37+S38-S39+S40</f>
        <v>107.9266331832885</v>
      </c>
      <c r="T41" s="5">
        <f>T36+T37+T38-T39+T40</f>
        <v>112.37226522751411</v>
      </c>
      <c r="U41" s="5">
        <f>U36+U37+U38-U39+U40</f>
        <v>117.1707075148355</v>
      </c>
      <c r="V41" s="5">
        <f>V36+V37+V38-V39+V40</f>
        <v>122.34748908226941</v>
      </c>
    </row>
    <row r="42" spans="1:22" ht="15" customHeight="1" x14ac:dyDescent="0.3">
      <c r="G42" s="34"/>
    </row>
    <row r="43" spans="1:22" ht="15" customHeight="1" x14ac:dyDescent="0.4">
      <c r="C43" s="33"/>
      <c r="D43" s="33"/>
      <c r="E43" s="33"/>
      <c r="F43" s="33"/>
      <c r="G43" s="34"/>
      <c r="K43" s="10"/>
      <c r="L43" s="10"/>
      <c r="M43" s="10"/>
      <c r="N43" s="10"/>
      <c r="Q43" s="4"/>
    </row>
    <row r="44" spans="1:22" ht="21" x14ac:dyDescent="0.4">
      <c r="B44" s="34"/>
      <c r="C44" s="34"/>
      <c r="D44" s="34"/>
      <c r="E44" s="34"/>
      <c r="F44" s="34"/>
      <c r="G44" s="29"/>
      <c r="H44" s="4" t="s">
        <v>17</v>
      </c>
      <c r="J44" s="9"/>
      <c r="K44" s="9"/>
      <c r="L44" s="9"/>
      <c r="M44" s="9"/>
      <c r="N44" s="9"/>
    </row>
    <row r="45" spans="1:22" ht="15" customHeight="1" x14ac:dyDescent="0.35">
      <c r="A45" s="25">
        <v>42460</v>
      </c>
      <c r="B45" s="25">
        <f>EOMONTH(A45,12)</f>
        <v>42825</v>
      </c>
      <c r="C45" s="25">
        <f>EOMONTH(B45,12)</f>
        <v>43190</v>
      </c>
      <c r="D45" s="25">
        <f>EOMONTH(C45,12)</f>
        <v>43555</v>
      </c>
      <c r="E45" s="25">
        <f>EOMONTH(D45,12)</f>
        <v>43921</v>
      </c>
      <c r="F45" s="25">
        <f>EOMONTH(E45,12)</f>
        <v>44286</v>
      </c>
      <c r="G45" s="29"/>
      <c r="I45" s="18">
        <v>42460</v>
      </c>
      <c r="J45" s="18">
        <f>EOMONTH(I45,12)</f>
        <v>42825</v>
      </c>
      <c r="K45" s="18">
        <f>EOMONTH(J45,12)</f>
        <v>43190</v>
      </c>
      <c r="L45" s="18">
        <f>EOMONTH(K45,12)</f>
        <v>43555</v>
      </c>
      <c r="M45" s="18">
        <f>EOMONTH(L45,12)</f>
        <v>43921</v>
      </c>
      <c r="N45" s="18">
        <f>EOMONTH(M45,12)</f>
        <v>44286</v>
      </c>
      <c r="O45" s="19"/>
      <c r="P45" s="19"/>
      <c r="Q45" s="4"/>
    </row>
    <row r="46" spans="1:22" ht="15" customHeight="1" x14ac:dyDescent="0.25">
      <c r="B46" s="34">
        <f t="shared" ref="B46:F47" si="7">B37</f>
        <v>12.5</v>
      </c>
      <c r="C46" s="34">
        <f t="shared" si="7"/>
        <v>13.008749999999999</v>
      </c>
      <c r="D46" s="34">
        <f t="shared" si="7"/>
        <v>13.196249999999999</v>
      </c>
      <c r="E46" s="34">
        <f t="shared" si="7"/>
        <v>13.897201874999999</v>
      </c>
      <c r="F46" s="34">
        <f t="shared" si="7"/>
        <v>14.610887162499999</v>
      </c>
      <c r="H46" s="1" t="s">
        <v>18</v>
      </c>
      <c r="J46" s="9">
        <f>J37</f>
        <v>12.5</v>
      </c>
      <c r="K46" s="9">
        <f t="shared" ref="K46:N47" si="8">K37</f>
        <v>12.75</v>
      </c>
      <c r="L46" s="9">
        <f t="shared" si="8"/>
        <v>13.446249999999999</v>
      </c>
      <c r="M46" s="9">
        <f t="shared" si="8"/>
        <v>14.1538</v>
      </c>
      <c r="N46" s="9">
        <f t="shared" si="8"/>
        <v>14.861371625</v>
      </c>
    </row>
    <row r="47" spans="1:22" ht="15" customHeight="1" x14ac:dyDescent="0.35">
      <c r="B47" s="34">
        <f t="shared" si="7"/>
        <v>10</v>
      </c>
      <c r="C47" s="34">
        <f t="shared" si="7"/>
        <v>10.35</v>
      </c>
      <c r="D47" s="34">
        <f t="shared" si="7"/>
        <v>10.696824999999999</v>
      </c>
      <c r="E47" s="34">
        <f t="shared" si="7"/>
        <v>11.0468365</v>
      </c>
      <c r="F47" s="34">
        <f t="shared" si="7"/>
        <v>11.389829192500001</v>
      </c>
      <c r="G47" s="34"/>
      <c r="H47" s="1" t="s">
        <v>19</v>
      </c>
      <c r="J47" s="9">
        <f>J38</f>
        <v>10</v>
      </c>
      <c r="K47" s="9">
        <f t="shared" si="8"/>
        <v>10.35</v>
      </c>
      <c r="L47" s="9">
        <f t="shared" si="8"/>
        <v>10.702</v>
      </c>
      <c r="M47" s="9">
        <f t="shared" si="8"/>
        <v>11.047115000000002</v>
      </c>
      <c r="N47" s="9">
        <f t="shared" si="8"/>
        <v>11.3849813</v>
      </c>
      <c r="Q47" s="4"/>
    </row>
    <row r="48" spans="1:22" ht="15" customHeight="1" x14ac:dyDescent="0.25">
      <c r="B48" s="31">
        <v>15</v>
      </c>
      <c r="C48" s="31">
        <v>15</v>
      </c>
      <c r="D48" s="31">
        <v>15</v>
      </c>
      <c r="E48" s="31">
        <v>15</v>
      </c>
      <c r="F48" s="31">
        <v>15</v>
      </c>
      <c r="G48" s="36"/>
      <c r="H48" s="1" t="s">
        <v>2</v>
      </c>
      <c r="J48" s="8">
        <v>15</v>
      </c>
      <c r="K48" s="8">
        <v>15</v>
      </c>
      <c r="L48" s="8">
        <v>15</v>
      </c>
      <c r="M48" s="8">
        <v>15</v>
      </c>
      <c r="N48" s="8">
        <v>15</v>
      </c>
    </row>
    <row r="49" spans="1:17" ht="15" customHeight="1" x14ac:dyDescent="0.35">
      <c r="B49" s="31">
        <f>(B57-B48-B46)*0.28</f>
        <v>10.622886591442532</v>
      </c>
      <c r="C49" s="31">
        <f t="shared" ref="C49:F49" si="9">(C57-C48-C46)*0.28</f>
        <v>10.480436591442533</v>
      </c>
      <c r="D49" s="31">
        <f t="shared" si="9"/>
        <v>10.427936591442533</v>
      </c>
      <c r="E49" s="31">
        <f t="shared" si="9"/>
        <v>10.231670066442533</v>
      </c>
      <c r="F49" s="31">
        <f t="shared" si="9"/>
        <v>10.031838185942533</v>
      </c>
      <c r="G49" s="36"/>
      <c r="H49" s="1" t="s">
        <v>3</v>
      </c>
      <c r="J49" s="8">
        <f>(J57-J48-J46)*0.28</f>
        <v>10.622886591442532</v>
      </c>
      <c r="K49" s="8">
        <f t="shared" ref="K49:N49" si="10">(K57-K48-K46)*0.28</f>
        <v>10.552886591442533</v>
      </c>
      <c r="L49" s="8">
        <f t="shared" si="10"/>
        <v>10.357936591442533</v>
      </c>
      <c r="M49" s="8">
        <f t="shared" si="10"/>
        <v>10.159822591442531</v>
      </c>
      <c r="N49" s="8">
        <f t="shared" si="10"/>
        <v>9.961702536442532</v>
      </c>
      <c r="Q49" s="4"/>
    </row>
    <row r="50" spans="1:17" ht="15" customHeight="1" x14ac:dyDescent="0.25">
      <c r="A50" s="35">
        <v>7.0000000000000007E-2</v>
      </c>
      <c r="H50" s="1" t="s">
        <v>47</v>
      </c>
      <c r="I50" s="12">
        <v>7.0000000000000007E-2</v>
      </c>
    </row>
    <row r="51" spans="1:17" ht="15" customHeight="1" x14ac:dyDescent="0.35">
      <c r="B51" s="34">
        <f>B36</f>
        <v>500</v>
      </c>
      <c r="C51" s="34">
        <f>C36</f>
        <v>517.5</v>
      </c>
      <c r="D51" s="34">
        <f>D36</f>
        <v>534.84124999999995</v>
      </c>
      <c r="E51" s="34">
        <f>E36</f>
        <v>552.34182499999997</v>
      </c>
      <c r="F51" s="34">
        <f>F36</f>
        <v>569.49145962500006</v>
      </c>
      <c r="H51" s="1" t="s">
        <v>0</v>
      </c>
      <c r="J51" s="9">
        <f>J36</f>
        <v>500</v>
      </c>
      <c r="K51" s="9">
        <f>K36</f>
        <v>517.5</v>
      </c>
      <c r="L51" s="9">
        <f>L36</f>
        <v>535.1</v>
      </c>
      <c r="M51" s="9">
        <f>M36</f>
        <v>552.35575000000006</v>
      </c>
      <c r="N51" s="9">
        <f>N36</f>
        <v>569.24906499999997</v>
      </c>
      <c r="Q51" s="4"/>
    </row>
    <row r="52" spans="1:17" ht="15" customHeight="1" x14ac:dyDescent="0.25">
      <c r="B52" s="36">
        <f>B51*$A$50</f>
        <v>35</v>
      </c>
      <c r="C52" s="36">
        <f>C51*$A$50</f>
        <v>36.225000000000001</v>
      </c>
      <c r="D52" s="36">
        <f>D51*$A$50</f>
        <v>37.4388875</v>
      </c>
      <c r="E52" s="36">
        <f>E51*$A$50</f>
        <v>38.663927749999999</v>
      </c>
      <c r="F52" s="36">
        <f>F51*$A$50</f>
        <v>39.864402173750008</v>
      </c>
      <c r="H52" s="1" t="s">
        <v>20</v>
      </c>
      <c r="J52" s="13">
        <f>J51*$I$50</f>
        <v>35</v>
      </c>
      <c r="K52" s="13">
        <f>K51*$I$50</f>
        <v>36.225000000000001</v>
      </c>
      <c r="L52" s="13">
        <f>L51*$I$50</f>
        <v>37.457000000000008</v>
      </c>
      <c r="M52" s="13">
        <f>M51*$I$50</f>
        <v>38.664902500000011</v>
      </c>
      <c r="N52" s="13">
        <f>N51*$I$50</f>
        <v>39.847434550000003</v>
      </c>
    </row>
    <row r="53" spans="1:17" ht="15" customHeight="1" x14ac:dyDescent="0.35">
      <c r="A53" s="36">
        <f t="shared" ref="A53:F53" si="11">A46-A47+A48+A49+A52</f>
        <v>0</v>
      </c>
      <c r="B53" s="36">
        <f t="shared" si="11"/>
        <v>63.12288659144253</v>
      </c>
      <c r="C53" s="36">
        <f t="shared" si="11"/>
        <v>64.364186591442532</v>
      </c>
      <c r="D53" s="36">
        <f t="shared" si="11"/>
        <v>65.36624909144254</v>
      </c>
      <c r="E53" s="36">
        <f t="shared" si="11"/>
        <v>66.745963191442527</v>
      </c>
      <c r="F53" s="36">
        <f t="shared" si="11"/>
        <v>68.117298329692545</v>
      </c>
      <c r="G53" s="29"/>
      <c r="H53" s="1" t="s">
        <v>21</v>
      </c>
      <c r="I53" s="13">
        <f t="shared" ref="I53:N53" si="12">I46-I47+I48+I49+I52</f>
        <v>0</v>
      </c>
      <c r="J53" s="13">
        <f t="shared" si="12"/>
        <v>63.12288659144253</v>
      </c>
      <c r="K53" s="13">
        <f t="shared" si="12"/>
        <v>64.17788659144253</v>
      </c>
      <c r="L53" s="13">
        <f t="shared" si="12"/>
        <v>65.55918659144254</v>
      </c>
      <c r="M53" s="13">
        <f t="shared" si="12"/>
        <v>66.931410091442544</v>
      </c>
      <c r="N53" s="13">
        <f t="shared" si="12"/>
        <v>68.28552741144253</v>
      </c>
      <c r="Q53" s="4"/>
    </row>
    <row r="54" spans="1:17" ht="15" customHeight="1" x14ac:dyDescent="0.25"/>
    <row r="55" spans="1:17" ht="15" customHeight="1" x14ac:dyDescent="0.35">
      <c r="A55" s="26">
        <f>XNPV(A50,A53:F53,A45:F45)</f>
        <v>268.03828383653126</v>
      </c>
      <c r="H55" s="1" t="s">
        <v>41</v>
      </c>
      <c r="I55" s="5">
        <f>XNPV(I50,I53:N53,I45:N45)</f>
        <v>268.29442978123041</v>
      </c>
      <c r="Q55" s="4"/>
    </row>
    <row r="56" spans="1:17" ht="15" customHeight="1" x14ac:dyDescent="0.25">
      <c r="A56" s="26"/>
      <c r="I56" s="5"/>
    </row>
    <row r="57" spans="1:17" ht="15" customHeight="1" x14ac:dyDescent="0.35">
      <c r="A57" s="23">
        <v>0</v>
      </c>
      <c r="B57" s="31">
        <v>65.438880683723326</v>
      </c>
      <c r="C57" s="31">
        <f>B57</f>
        <v>65.438880683723326</v>
      </c>
      <c r="D57" s="31">
        <f t="shared" ref="D57:F57" si="13">C57</f>
        <v>65.438880683723326</v>
      </c>
      <c r="E57" s="31">
        <f t="shared" si="13"/>
        <v>65.438880683723326</v>
      </c>
      <c r="F57" s="31">
        <f t="shared" si="13"/>
        <v>65.438880683723326</v>
      </c>
      <c r="H57" s="1" t="s">
        <v>42</v>
      </c>
      <c r="I57" s="1">
        <v>0</v>
      </c>
      <c r="J57" s="8">
        <v>65.438880683723326</v>
      </c>
      <c r="K57" s="8">
        <f>J57</f>
        <v>65.438880683723326</v>
      </c>
      <c r="L57" s="8">
        <f>K57</f>
        <v>65.438880683723326</v>
      </c>
      <c r="M57" s="8">
        <f>L57</f>
        <v>65.438880683723326</v>
      </c>
      <c r="N57" s="8">
        <f>M57</f>
        <v>65.438880683723326</v>
      </c>
      <c r="Q57" s="4"/>
    </row>
    <row r="58" spans="1:17" ht="15" customHeight="1" x14ac:dyDescent="0.25">
      <c r="A58" s="26">
        <f>XNPV(A50,A57:F57,A45:F45)</f>
        <v>268.29442978123035</v>
      </c>
      <c r="H58" s="1" t="s">
        <v>43</v>
      </c>
      <c r="I58" s="5">
        <f>XNPV(I50,I57:N57,I45:N45)</f>
        <v>268.29442978123035</v>
      </c>
    </row>
    <row r="59" spans="1:17" ht="15" customHeight="1" x14ac:dyDescent="0.35">
      <c r="A59" s="34">
        <f>A55-A58</f>
        <v>-0.25614594469908525</v>
      </c>
      <c r="H59" s="1" t="s">
        <v>44</v>
      </c>
      <c r="I59" s="9">
        <f>I55-I58</f>
        <v>0</v>
      </c>
      <c r="J59" s="10"/>
      <c r="Q59" s="4"/>
    </row>
    <row r="60" spans="1:17" ht="15" customHeight="1" x14ac:dyDescent="0.25"/>
    <row r="61" spans="1:17" ht="15" customHeight="1" x14ac:dyDescent="0.25"/>
    <row r="62" spans="1:17" ht="15" customHeight="1" x14ac:dyDescent="0.25"/>
    <row r="63" spans="1:17" ht="15" customHeight="1" x14ac:dyDescent="0.25"/>
    <row r="64" spans="1:17" ht="15" customHeight="1" x14ac:dyDescent="0.25"/>
    <row r="65" ht="15" customHeight="1" x14ac:dyDescent="0.25"/>
    <row r="66" ht="15" customHeight="1" x14ac:dyDescent="0.25"/>
    <row r="67" ht="15" customHeight="1" x14ac:dyDescent="0.25"/>
    <row r="68" ht="15" customHeight="1" x14ac:dyDescent="0.25"/>
    <row r="69" ht="15" customHeight="1" x14ac:dyDescent="0.25"/>
    <row r="70" ht="15" customHeight="1" x14ac:dyDescent="0.25"/>
    <row r="71" ht="15" customHeight="1" x14ac:dyDescent="0.25"/>
    <row r="72" ht="15" customHeight="1" x14ac:dyDescent="0.25"/>
    <row r="73" ht="15" customHeight="1" x14ac:dyDescent="0.25"/>
    <row r="74" ht="15" customHeight="1" x14ac:dyDescent="0.25"/>
    <row r="75" ht="15" customHeight="1" x14ac:dyDescent="0.25"/>
    <row r="76" ht="15" customHeight="1" x14ac:dyDescent="0.25"/>
    <row r="77" ht="15" customHeight="1" x14ac:dyDescent="0.25"/>
    <row r="78" ht="15" customHeight="1" x14ac:dyDescent="0.25"/>
    <row r="79" ht="15" customHeight="1" x14ac:dyDescent="0.25"/>
    <row r="80" ht="15" customHeight="1" x14ac:dyDescent="0.25"/>
    <row r="81" ht="15" customHeight="1" x14ac:dyDescent="0.25"/>
    <row r="82" ht="15" customHeight="1" x14ac:dyDescent="0.25"/>
    <row r="83" ht="15" customHeight="1" x14ac:dyDescent="0.25"/>
    <row r="84" ht="15" customHeight="1" x14ac:dyDescent="0.25"/>
    <row r="85" ht="15" customHeight="1" x14ac:dyDescent="0.25"/>
    <row r="86" ht="15" customHeight="1" x14ac:dyDescent="0.25"/>
    <row r="87" ht="15" customHeight="1" x14ac:dyDescent="0.25"/>
    <row r="88" ht="15" customHeight="1" x14ac:dyDescent="0.25"/>
    <row r="89" ht="15" customHeight="1" x14ac:dyDescent="0.25"/>
    <row r="90" ht="15" customHeight="1" x14ac:dyDescent="0.25"/>
    <row r="91" ht="15" customHeight="1" x14ac:dyDescent="0.25"/>
    <row r="92" ht="15" customHeight="1" x14ac:dyDescent="0.25"/>
    <row r="93" ht="15" customHeight="1" x14ac:dyDescent="0.25"/>
    <row r="94" ht="15" customHeight="1" x14ac:dyDescent="0.25"/>
    <row r="95" ht="15" customHeight="1" x14ac:dyDescent="0.25"/>
    <row r="96"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row r="181" ht="15" customHeight="1" x14ac:dyDescent="0.25"/>
    <row r="182" ht="15" customHeight="1" x14ac:dyDescent="0.25"/>
    <row r="183" ht="15" customHeight="1" x14ac:dyDescent="0.25"/>
    <row r="184" ht="15" customHeight="1" x14ac:dyDescent="0.25"/>
    <row r="185" ht="15" customHeight="1" x14ac:dyDescent="0.25"/>
    <row r="186" ht="15" customHeight="1" x14ac:dyDescent="0.25"/>
    <row r="187" ht="15" customHeight="1" x14ac:dyDescent="0.25"/>
    <row r="188" ht="15" customHeight="1" x14ac:dyDescent="0.25"/>
    <row r="189" ht="15" customHeight="1" x14ac:dyDescent="0.25"/>
    <row r="426" spans="18:18" x14ac:dyDescent="0.25">
      <c r="R426" s="1">
        <v>-335544.32000000001</v>
      </c>
    </row>
  </sheetData>
  <sheetProtection formatColumns="0" formatRows="0"/>
  <mergeCells count="1">
    <mergeCell ref="I15:N15"/>
  </mergeCells>
  <pageMargins left="0.70866141732283472" right="0.70866141732283472" top="0.74803149606299213" bottom="0.74803149606299213" header="0.31496062992125984" footer="0.31496062992125984"/>
  <pageSetup paperSize="8" scale="53" fitToHeight="0" orientation="landscape" r:id="rId1"/>
  <headerFooter>
    <oddFooter>&amp;L&amp;F&amp;C&amp;A&amp;R&amp;P</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W426"/>
  <sheetViews>
    <sheetView showGridLines="0" view="pageBreakPreview" zoomScale="80" zoomScaleNormal="100" zoomScaleSheetLayoutView="80" workbookViewId="0">
      <selection activeCell="I8" sqref="I8"/>
    </sheetView>
  </sheetViews>
  <sheetFormatPr defaultColWidth="8.85546875" defaultRowHeight="15" x14ac:dyDescent="0.25"/>
  <cols>
    <col min="1" max="7" width="10.7109375" style="23" customWidth="1"/>
    <col min="8" max="8" width="48.28515625" style="1" customWidth="1"/>
    <col min="9" max="16" width="10.7109375" style="1" customWidth="1"/>
    <col min="17" max="17" width="2.7109375" style="1" customWidth="1"/>
    <col min="18" max="23" width="10.7109375" style="1" customWidth="1"/>
    <col min="24" max="16384" width="8.85546875" style="1"/>
  </cols>
  <sheetData>
    <row r="1" spans="1:23" ht="25.9" x14ac:dyDescent="0.5">
      <c r="D1" s="24"/>
      <c r="H1" s="2" t="s">
        <v>25</v>
      </c>
      <c r="M1" s="3"/>
      <c r="U1" s="3"/>
    </row>
    <row r="3" spans="1:23" ht="14.45" x14ac:dyDescent="0.3">
      <c r="H3" s="1" t="s">
        <v>68</v>
      </c>
    </row>
    <row r="4" spans="1:23" ht="14.45" x14ac:dyDescent="0.3">
      <c r="H4" s="1" t="s">
        <v>70</v>
      </c>
    </row>
    <row r="6" spans="1:23" ht="14.45" x14ac:dyDescent="0.3">
      <c r="H6" s="1" t="s">
        <v>64</v>
      </c>
    </row>
    <row r="7" spans="1:23" ht="14.45" x14ac:dyDescent="0.3">
      <c r="H7" s="1" t="s">
        <v>57</v>
      </c>
      <c r="I7" s="38">
        <v>7.0000000000000007E-2</v>
      </c>
    </row>
    <row r="8" spans="1:23" ht="14.45" x14ac:dyDescent="0.3">
      <c r="H8" s="1" t="s">
        <v>58</v>
      </c>
      <c r="I8" s="5">
        <v>500</v>
      </c>
      <c r="J8" s="1" t="s">
        <v>62</v>
      </c>
    </row>
    <row r="9" spans="1:23" ht="14.45" x14ac:dyDescent="0.3">
      <c r="H9" s="1" t="s">
        <v>59</v>
      </c>
      <c r="I9" s="5">
        <v>15</v>
      </c>
      <c r="J9" s="1" t="s">
        <v>62</v>
      </c>
    </row>
    <row r="10" spans="1:23" ht="14.45" x14ac:dyDescent="0.3">
      <c r="H10" s="1" t="s">
        <v>60</v>
      </c>
      <c r="I10" s="5">
        <v>20</v>
      </c>
      <c r="J10" s="1" t="s">
        <v>62</v>
      </c>
    </row>
    <row r="11" spans="1:23" ht="14.45" x14ac:dyDescent="0.3">
      <c r="H11" s="1" t="s">
        <v>61</v>
      </c>
      <c r="I11" s="5">
        <v>40</v>
      </c>
      <c r="J11" s="1" t="s">
        <v>63</v>
      </c>
    </row>
    <row r="12" spans="1:23" ht="14.45" x14ac:dyDescent="0.3">
      <c r="H12" s="1" t="s">
        <v>66</v>
      </c>
      <c r="I12" s="38">
        <v>0.02</v>
      </c>
    </row>
    <row r="14" spans="1:23" ht="26.25" x14ac:dyDescent="0.4">
      <c r="J14" s="2" t="s">
        <v>80</v>
      </c>
      <c r="R14" s="2" t="s">
        <v>81</v>
      </c>
    </row>
    <row r="15" spans="1:23" ht="41.25" customHeight="1" x14ac:dyDescent="0.35">
      <c r="A15" s="37" t="s">
        <v>53</v>
      </c>
      <c r="H15" s="4" t="s">
        <v>15</v>
      </c>
      <c r="J15" s="39" t="s">
        <v>93</v>
      </c>
      <c r="K15" s="39"/>
      <c r="L15" s="39"/>
      <c r="M15" s="39"/>
      <c r="N15" s="39"/>
      <c r="O15" s="39"/>
      <c r="R15" s="39" t="s">
        <v>97</v>
      </c>
      <c r="S15" s="39"/>
      <c r="T15" s="39"/>
      <c r="U15" s="39"/>
      <c r="V15" s="39"/>
      <c r="W15" s="39"/>
    </row>
    <row r="16" spans="1:23" ht="14.45" x14ac:dyDescent="0.3">
      <c r="A16" s="25">
        <v>42460</v>
      </c>
      <c r="B16" s="25">
        <f>EOMONTH(A16,12)</f>
        <v>42825</v>
      </c>
      <c r="C16" s="25">
        <f>EOMONTH(B16,12)</f>
        <v>43190</v>
      </c>
      <c r="D16" s="25">
        <f>EOMONTH(C16,12)</f>
        <v>43555</v>
      </c>
      <c r="E16" s="25">
        <f>EOMONTH(D16,12)</f>
        <v>43921</v>
      </c>
      <c r="F16" s="25">
        <f>EOMONTH(E16,12)</f>
        <v>44286</v>
      </c>
      <c r="G16" s="25"/>
      <c r="J16" s="18">
        <v>42460</v>
      </c>
      <c r="K16" s="18">
        <f>EOMONTH(J16,12)</f>
        <v>42825</v>
      </c>
      <c r="L16" s="18">
        <f>EOMONTH(K16,12)</f>
        <v>43190</v>
      </c>
      <c r="M16" s="18">
        <f>EOMONTH(L16,12)</f>
        <v>43555</v>
      </c>
      <c r="N16" s="18">
        <f>EOMONTH(M16,12)</f>
        <v>43921</v>
      </c>
      <c r="O16" s="18">
        <f>EOMONTH(N16,12)</f>
        <v>44286</v>
      </c>
      <c r="P16" s="19"/>
      <c r="Q16" s="19"/>
      <c r="R16" s="18">
        <v>42460</v>
      </c>
      <c r="S16" s="18">
        <f>EOMONTH(R16,12)</f>
        <v>42825</v>
      </c>
      <c r="T16" s="18">
        <f>EOMONTH(S16,12)</f>
        <v>43190</v>
      </c>
      <c r="U16" s="18">
        <f>EOMONTH(T16,12)</f>
        <v>43555</v>
      </c>
      <c r="V16" s="18">
        <f>EOMONTH(U16,12)</f>
        <v>43921</v>
      </c>
      <c r="W16" s="18">
        <f>EOMONTH(V16,12)</f>
        <v>44286</v>
      </c>
    </row>
    <row r="17" spans="1:23" ht="14.45" x14ac:dyDescent="0.3">
      <c r="A17" s="26">
        <f>A41</f>
        <v>500</v>
      </c>
      <c r="H17" s="1" t="s">
        <v>0</v>
      </c>
      <c r="J17" s="5">
        <f>J41</f>
        <v>500</v>
      </c>
      <c r="R17" s="5">
        <f>R41</f>
        <v>500</v>
      </c>
    </row>
    <row r="18" spans="1:23" ht="14.45" x14ac:dyDescent="0.3">
      <c r="A18" s="31"/>
      <c r="G18" s="26"/>
      <c r="H18" s="1" t="s">
        <v>98</v>
      </c>
      <c r="J18" s="8">
        <v>0</v>
      </c>
      <c r="R18" s="8">
        <v>0</v>
      </c>
    </row>
    <row r="19" spans="1:23" ht="14.45" x14ac:dyDescent="0.3">
      <c r="A19" s="34">
        <f>A17</f>
        <v>500</v>
      </c>
      <c r="G19" s="26"/>
      <c r="H19" s="1" t="s">
        <v>23</v>
      </c>
      <c r="J19" s="5">
        <f>J17+J18</f>
        <v>500</v>
      </c>
      <c r="R19" s="5">
        <f>R17+R18</f>
        <v>500</v>
      </c>
    </row>
    <row r="20" spans="1:23" ht="14.45" x14ac:dyDescent="0.3">
      <c r="B20" s="26">
        <f>B57</f>
        <v>65.438880683723326</v>
      </c>
      <c r="C20" s="26">
        <f>C57</f>
        <v>65.438880683723326</v>
      </c>
      <c r="D20" s="26">
        <f>D57</f>
        <v>65.438880683723326</v>
      </c>
      <c r="E20" s="26">
        <f>E57</f>
        <v>65.438880683723326</v>
      </c>
      <c r="F20" s="26">
        <f>F57</f>
        <v>65.438880683723326</v>
      </c>
      <c r="G20" s="26"/>
      <c r="H20" s="1" t="s">
        <v>1</v>
      </c>
      <c r="K20" s="5">
        <f>K57</f>
        <v>72.028912962327922</v>
      </c>
      <c r="L20" s="5">
        <f>L57</f>
        <v>72.028912962327922</v>
      </c>
      <c r="M20" s="5">
        <f>M57</f>
        <v>72.028912962327922</v>
      </c>
      <c r="N20" s="5">
        <f>N57</f>
        <v>72.028912962327922</v>
      </c>
      <c r="O20" s="5">
        <f>O57</f>
        <v>72.028912962327922</v>
      </c>
      <c r="S20" s="5">
        <f>S57</f>
        <v>72.028912962327922</v>
      </c>
      <c r="T20" s="5">
        <f>T57</f>
        <v>72.028912962327922</v>
      </c>
      <c r="U20" s="5">
        <f>U57</f>
        <v>72.028912962327922</v>
      </c>
      <c r="V20" s="5">
        <f>V57</f>
        <v>72.028912962327922</v>
      </c>
      <c r="W20" s="5">
        <f>W57</f>
        <v>72.028912962327922</v>
      </c>
    </row>
    <row r="21" spans="1:23" ht="14.45" x14ac:dyDescent="0.3">
      <c r="B21" s="26">
        <f>-B48</f>
        <v>-15</v>
      </c>
      <c r="C21" s="26">
        <f>-C48</f>
        <v>-15</v>
      </c>
      <c r="D21" s="26">
        <f>-D48</f>
        <v>-15</v>
      </c>
      <c r="E21" s="26">
        <f>-E48</f>
        <v>-15</v>
      </c>
      <c r="F21" s="26">
        <f>-F48</f>
        <v>-15</v>
      </c>
      <c r="G21" s="26"/>
      <c r="H21" s="1" t="s">
        <v>5</v>
      </c>
      <c r="K21" s="5">
        <f>-K48</f>
        <v>-15</v>
      </c>
      <c r="L21" s="5">
        <f t="shared" ref="L21:O21" si="0">-L48</f>
        <v>-15</v>
      </c>
      <c r="M21" s="5">
        <f t="shared" si="0"/>
        <v>-15</v>
      </c>
      <c r="N21" s="5">
        <f t="shared" si="0"/>
        <v>-15</v>
      </c>
      <c r="O21" s="5">
        <f t="shared" si="0"/>
        <v>-15</v>
      </c>
      <c r="S21" s="5">
        <f>-S48</f>
        <v>-15</v>
      </c>
      <c r="T21" s="5">
        <f t="shared" ref="T21:W21" si="1">-T48</f>
        <v>-15</v>
      </c>
      <c r="U21" s="5">
        <f t="shared" si="1"/>
        <v>-15</v>
      </c>
      <c r="V21" s="5">
        <f t="shared" si="1"/>
        <v>-15</v>
      </c>
      <c r="W21" s="5">
        <f t="shared" si="1"/>
        <v>-15</v>
      </c>
    </row>
    <row r="22" spans="1:23" ht="14.45" x14ac:dyDescent="0.3">
      <c r="B22" s="26">
        <f>-B39</f>
        <v>-20</v>
      </c>
      <c r="C22" s="26">
        <f>-C39</f>
        <v>-20</v>
      </c>
      <c r="D22" s="26">
        <f>-D39</f>
        <v>-20</v>
      </c>
      <c r="E22" s="26">
        <f>-E39</f>
        <v>-20</v>
      </c>
      <c r="F22" s="26">
        <f>-F39</f>
        <v>-20</v>
      </c>
      <c r="G22" s="26"/>
      <c r="H22" s="1" t="s">
        <v>6</v>
      </c>
      <c r="K22" s="5">
        <f>-K39</f>
        <v>-20</v>
      </c>
      <c r="L22" s="5">
        <f t="shared" ref="L22:O22" si="2">-L39</f>
        <v>-20</v>
      </c>
      <c r="M22" s="5">
        <f t="shared" si="2"/>
        <v>-20</v>
      </c>
      <c r="N22" s="5">
        <f t="shared" si="2"/>
        <v>-20</v>
      </c>
      <c r="O22" s="5">
        <f t="shared" si="2"/>
        <v>-20</v>
      </c>
      <c r="S22" s="5">
        <f>-S39</f>
        <v>-20</v>
      </c>
      <c r="T22" s="5">
        <f t="shared" ref="T22:W22" si="3">-T39</f>
        <v>-20</v>
      </c>
      <c r="U22" s="5">
        <f t="shared" si="3"/>
        <v>-20</v>
      </c>
      <c r="V22" s="5">
        <f t="shared" si="3"/>
        <v>-20</v>
      </c>
      <c r="W22" s="5">
        <f t="shared" si="3"/>
        <v>-20</v>
      </c>
    </row>
    <row r="23" spans="1:23" ht="14.45" x14ac:dyDescent="0.3">
      <c r="B23" s="26">
        <f>-B49</f>
        <v>-10.622886591442532</v>
      </c>
      <c r="C23" s="26">
        <f>-C49</f>
        <v>-10.480436591442533</v>
      </c>
      <c r="D23" s="26">
        <f>-D49</f>
        <v>-10.427936591442533</v>
      </c>
      <c r="E23" s="26">
        <f>-E49</f>
        <v>-10.231670066442533</v>
      </c>
      <c r="F23" s="26">
        <f>-F49</f>
        <v>-10.031838185942533</v>
      </c>
      <c r="G23" s="26"/>
      <c r="H23" s="1" t="s">
        <v>7</v>
      </c>
      <c r="K23" s="5">
        <f>-K49</f>
        <v>-12.468095629451819</v>
      </c>
      <c r="L23" s="5">
        <f t="shared" ref="L23:O23" si="4">-L49</f>
        <v>-12.39809562945182</v>
      </c>
      <c r="M23" s="5">
        <f t="shared" si="4"/>
        <v>-12.20314562945182</v>
      </c>
      <c r="N23" s="5">
        <f t="shared" si="4"/>
        <v>-12.005031629451818</v>
      </c>
      <c r="O23" s="5">
        <f t="shared" si="4"/>
        <v>-11.806911574451819</v>
      </c>
      <c r="S23" s="5">
        <f>-S49</f>
        <v>-12.468095629451819</v>
      </c>
      <c r="T23" s="5">
        <f t="shared" ref="T23:W23" si="5">-T49</f>
        <v>-12.39809562945182</v>
      </c>
      <c r="U23" s="5">
        <f t="shared" si="5"/>
        <v>-12.20314562945182</v>
      </c>
      <c r="V23" s="5">
        <f t="shared" si="5"/>
        <v>-12.005031629451818</v>
      </c>
      <c r="W23" s="5">
        <f t="shared" si="5"/>
        <v>-11.806911574451819</v>
      </c>
    </row>
    <row r="24" spans="1:23" ht="14.45" x14ac:dyDescent="0.3">
      <c r="B24" s="26">
        <f>B40</f>
        <v>0</v>
      </c>
      <c r="C24" s="26">
        <f>C40</f>
        <v>0</v>
      </c>
      <c r="D24" s="26">
        <f>D40</f>
        <v>0</v>
      </c>
      <c r="E24" s="26">
        <f>E40</f>
        <v>0</v>
      </c>
      <c r="F24" s="26">
        <f>F40</f>
        <v>0</v>
      </c>
      <c r="G24" s="27"/>
      <c r="H24" s="1" t="s">
        <v>33</v>
      </c>
      <c r="K24" s="5">
        <f>K40</f>
        <v>0</v>
      </c>
      <c r="L24" s="5">
        <f>L40</f>
        <v>0</v>
      </c>
      <c r="M24" s="5">
        <f>M40</f>
        <v>0</v>
      </c>
      <c r="N24" s="5">
        <f>N40</f>
        <v>0</v>
      </c>
      <c r="O24" s="5">
        <f>O40</f>
        <v>0</v>
      </c>
      <c r="S24" s="5">
        <f>S40</f>
        <v>0</v>
      </c>
      <c r="T24" s="5">
        <f>T40</f>
        <v>0</v>
      </c>
      <c r="U24" s="5">
        <f>U40</f>
        <v>0</v>
      </c>
      <c r="V24" s="5">
        <f>V40</f>
        <v>0</v>
      </c>
      <c r="W24" s="5">
        <f>W40</f>
        <v>0</v>
      </c>
    </row>
    <row r="25" spans="1:23" ht="14.45" x14ac:dyDescent="0.3">
      <c r="F25" s="26">
        <f>F41</f>
        <v>586.270401655</v>
      </c>
      <c r="G25" s="29"/>
      <c r="H25" s="1" t="s">
        <v>4</v>
      </c>
      <c r="O25" s="5">
        <f>O41</f>
        <v>585.77267467500008</v>
      </c>
      <c r="W25" s="5">
        <f>W41</f>
        <v>557.12080160000005</v>
      </c>
    </row>
    <row r="26" spans="1:23" ht="14.45" x14ac:dyDescent="0.3">
      <c r="F26" s="31"/>
      <c r="H26" s="1" t="s">
        <v>99</v>
      </c>
      <c r="O26" s="8">
        <v>-27</v>
      </c>
      <c r="W26" s="8">
        <v>0</v>
      </c>
    </row>
    <row r="27" spans="1:23" ht="14.45" x14ac:dyDescent="0.3">
      <c r="F27" s="26">
        <f>F41</f>
        <v>586.270401655</v>
      </c>
      <c r="H27" s="1" t="s">
        <v>24</v>
      </c>
      <c r="O27" s="17">
        <f>O25+O26</f>
        <v>558.77267467500008</v>
      </c>
      <c r="W27" s="17">
        <f>W25+W26</f>
        <v>557.12080160000005</v>
      </c>
    </row>
    <row r="28" spans="1:23" ht="14.45" x14ac:dyDescent="0.3">
      <c r="F28" s="27"/>
      <c r="O28" s="7"/>
      <c r="W28" s="7"/>
    </row>
    <row r="29" spans="1:23" ht="14.45" x14ac:dyDescent="0.3">
      <c r="A29" s="28">
        <f>-A19+SUM(A20:A24,A27)</f>
        <v>-500</v>
      </c>
      <c r="B29" s="28">
        <f t="shared" ref="B29:F29" si="6">-B19+SUM(B20:B24,B27)</f>
        <v>19.815994092280796</v>
      </c>
      <c r="C29" s="28">
        <f t="shared" si="6"/>
        <v>19.958444092280793</v>
      </c>
      <c r="D29" s="28">
        <f t="shared" si="6"/>
        <v>20.010944092280795</v>
      </c>
      <c r="E29" s="28">
        <f t="shared" si="6"/>
        <v>20.207210617280793</v>
      </c>
      <c r="F29" s="28">
        <f t="shared" si="6"/>
        <v>606.67744415278082</v>
      </c>
      <c r="H29" s="1" t="s">
        <v>8</v>
      </c>
      <c r="J29" s="11">
        <f>-J19+SUM(J20:J24,J27)</f>
        <v>-500</v>
      </c>
      <c r="K29" s="11">
        <f t="shared" ref="K29:O29" si="7">-K19+SUM(K20:K24,K27)</f>
        <v>24.560817332876105</v>
      </c>
      <c r="L29" s="11">
        <f t="shared" si="7"/>
        <v>24.630817332876102</v>
      </c>
      <c r="M29" s="11">
        <f t="shared" si="7"/>
        <v>24.825767332876104</v>
      </c>
      <c r="N29" s="11">
        <f t="shared" si="7"/>
        <v>25.023881332876105</v>
      </c>
      <c r="O29" s="11">
        <f t="shared" si="7"/>
        <v>583.99467606287612</v>
      </c>
      <c r="R29" s="11">
        <f>-R19+SUM(R20:R24,R27)</f>
        <v>-500</v>
      </c>
      <c r="S29" s="11">
        <f t="shared" ref="S29:W29" si="8">-S19+SUM(S20:S24,S27)</f>
        <v>24.560817332876105</v>
      </c>
      <c r="T29" s="11">
        <f t="shared" si="8"/>
        <v>24.630817332876102</v>
      </c>
      <c r="U29" s="11">
        <f t="shared" si="8"/>
        <v>24.825767332876104</v>
      </c>
      <c r="V29" s="11">
        <f t="shared" si="8"/>
        <v>25.023881332876105</v>
      </c>
      <c r="W29" s="11">
        <f t="shared" si="8"/>
        <v>582.34280298787621</v>
      </c>
    </row>
    <row r="30" spans="1:23" thickBot="1" x14ac:dyDescent="0.35"/>
    <row r="31" spans="1:23" thickBot="1" x14ac:dyDescent="0.35">
      <c r="A31" s="30">
        <f>XIRR(A29:F29,A16:F16)</f>
        <v>7.0079347491264335E-2</v>
      </c>
      <c r="G31" s="25"/>
      <c r="H31" s="1" t="s">
        <v>45</v>
      </c>
      <c r="J31" s="20">
        <f>XIRR(J29:O29,J16:O16)</f>
        <v>7.0057484507560719E-2</v>
      </c>
      <c r="R31" s="20">
        <f>XIRR(R29:W29,R16:W16)</f>
        <v>6.95056527853012E-2</v>
      </c>
    </row>
    <row r="32" spans="1:23" ht="14.45" x14ac:dyDescent="0.3">
      <c r="G32" s="26"/>
    </row>
    <row r="33" spans="1:23" ht="14.45" x14ac:dyDescent="0.3">
      <c r="G33" s="29"/>
    </row>
    <row r="34" spans="1:23" ht="21" x14ac:dyDescent="0.4">
      <c r="G34" s="29"/>
      <c r="H34" s="4" t="s">
        <v>16</v>
      </c>
    </row>
    <row r="35" spans="1:23" ht="21" x14ac:dyDescent="0.4">
      <c r="A35" s="25">
        <v>42460</v>
      </c>
      <c r="B35" s="25">
        <f>EOMONTH(A35,12)</f>
        <v>42825</v>
      </c>
      <c r="C35" s="25">
        <f>EOMONTH(B35,12)</f>
        <v>43190</v>
      </c>
      <c r="D35" s="25">
        <f>EOMONTH(C35,12)</f>
        <v>43555</v>
      </c>
      <c r="E35" s="25">
        <f>EOMONTH(D35,12)</f>
        <v>43921</v>
      </c>
      <c r="F35" s="25">
        <f>EOMONTH(E35,12)</f>
        <v>44286</v>
      </c>
      <c r="G35" s="29"/>
      <c r="H35" s="4"/>
      <c r="J35" s="18">
        <v>42460</v>
      </c>
      <c r="K35" s="18">
        <f>EOMONTH(J35,12)</f>
        <v>42825</v>
      </c>
      <c r="L35" s="18">
        <f>EOMONTH(K35,12)</f>
        <v>43190</v>
      </c>
      <c r="M35" s="18">
        <f>EOMONTH(L35,12)</f>
        <v>43555</v>
      </c>
      <c r="N35" s="18">
        <f>EOMONTH(M35,12)</f>
        <v>43921</v>
      </c>
      <c r="O35" s="18">
        <f>EOMONTH(N35,12)</f>
        <v>44286</v>
      </c>
      <c r="P35" s="19"/>
      <c r="Q35" s="19"/>
      <c r="R35" s="18">
        <v>42460</v>
      </c>
      <c r="S35" s="18">
        <f>EOMONTH(R35,12)</f>
        <v>42825</v>
      </c>
      <c r="T35" s="18">
        <f>EOMONTH(S35,12)</f>
        <v>43190</v>
      </c>
      <c r="U35" s="18">
        <f>EOMONTH(T35,12)</f>
        <v>43555</v>
      </c>
      <c r="V35" s="18">
        <f>EOMONTH(U35,12)</f>
        <v>43921</v>
      </c>
      <c r="W35" s="18">
        <f>EOMONTH(V35,12)</f>
        <v>44286</v>
      </c>
    </row>
    <row r="36" spans="1:23" ht="14.45" x14ac:dyDescent="0.3">
      <c r="B36" s="26">
        <f>A41</f>
        <v>500</v>
      </c>
      <c r="C36" s="26">
        <f>B41</f>
        <v>517.5</v>
      </c>
      <c r="D36" s="26">
        <f>C41</f>
        <v>534.84124999999995</v>
      </c>
      <c r="E36" s="26">
        <f>D41</f>
        <v>552.34182499999997</v>
      </c>
      <c r="F36" s="26">
        <f>E41</f>
        <v>569.49145962500006</v>
      </c>
      <c r="G36" s="29"/>
      <c r="H36" s="1" t="s">
        <v>9</v>
      </c>
      <c r="K36" s="5">
        <f>J41</f>
        <v>500</v>
      </c>
      <c r="L36" s="5">
        <f>K41</f>
        <v>517.5</v>
      </c>
      <c r="M36" s="5">
        <f>L41</f>
        <v>535.1</v>
      </c>
      <c r="N36" s="5">
        <f>M41</f>
        <v>552.35575000000006</v>
      </c>
      <c r="O36" s="5">
        <f>N41</f>
        <v>569.24906499999997</v>
      </c>
      <c r="S36" s="5">
        <f>R41</f>
        <v>500</v>
      </c>
      <c r="T36" s="5">
        <f>S41</f>
        <v>510</v>
      </c>
      <c r="U36" s="5">
        <f>T41</f>
        <v>520.20000000000005</v>
      </c>
      <c r="V36" s="5">
        <f>U41</f>
        <v>531.60400000000004</v>
      </c>
      <c r="W36" s="5">
        <f>V41</f>
        <v>544.23608000000002</v>
      </c>
    </row>
    <row r="37" spans="1:23" ht="14.45" x14ac:dyDescent="0.3">
      <c r="B37" s="31">
        <f>B36/40</f>
        <v>12.5</v>
      </c>
      <c r="C37" s="31">
        <f>B36/40+SUM(B$38:$C38)/40</f>
        <v>13.008749999999999</v>
      </c>
      <c r="D37" s="31">
        <f>C36/40+SUM($C$38:C38)/40</f>
        <v>13.196249999999999</v>
      </c>
      <c r="E37" s="31">
        <f>D36/40+SUM($C$38:D38)/40</f>
        <v>13.897201874999999</v>
      </c>
      <c r="F37" s="31">
        <f>E36/40+SUM($C$38:E38)/40</f>
        <v>14.610887162499999</v>
      </c>
      <c r="G37" s="26"/>
      <c r="H37" s="1" t="s">
        <v>10</v>
      </c>
      <c r="K37" s="8">
        <f>K36/40</f>
        <v>12.5</v>
      </c>
      <c r="L37" s="8">
        <f>K36/40+SUM($J$38:K38)/40</f>
        <v>12.75</v>
      </c>
      <c r="M37" s="8">
        <f>L36/40+SUM($J$38:L38)/40</f>
        <v>13.446249999999999</v>
      </c>
      <c r="N37" s="8">
        <f>M36/40+SUM($J$38:M38)/40</f>
        <v>14.1538</v>
      </c>
      <c r="O37" s="8">
        <f>N36/40+SUM($J$38:N38)/40</f>
        <v>14.861371625</v>
      </c>
      <c r="S37" s="8">
        <v>20</v>
      </c>
      <c r="T37" s="8">
        <v>20</v>
      </c>
      <c r="U37" s="8">
        <v>19</v>
      </c>
      <c r="V37" s="8">
        <v>18</v>
      </c>
      <c r="W37" s="8">
        <v>18</v>
      </c>
    </row>
    <row r="38" spans="1:23" ht="14.45" x14ac:dyDescent="0.3">
      <c r="B38" s="31">
        <f>B36*2%</f>
        <v>10</v>
      </c>
      <c r="C38" s="31">
        <f t="shared" ref="C38:F38" si="9">C36*2%</f>
        <v>10.35</v>
      </c>
      <c r="D38" s="31">
        <f t="shared" si="9"/>
        <v>10.696824999999999</v>
      </c>
      <c r="E38" s="31">
        <f t="shared" si="9"/>
        <v>11.0468365</v>
      </c>
      <c r="F38" s="31">
        <f t="shared" si="9"/>
        <v>11.389829192500001</v>
      </c>
      <c r="H38" s="1" t="s">
        <v>11</v>
      </c>
      <c r="K38" s="8">
        <f>K36*2%</f>
        <v>10</v>
      </c>
      <c r="L38" s="8">
        <f t="shared" ref="L38:O38" si="10">L36*2%</f>
        <v>10.35</v>
      </c>
      <c r="M38" s="8">
        <f t="shared" si="10"/>
        <v>10.702</v>
      </c>
      <c r="N38" s="8">
        <f t="shared" si="10"/>
        <v>11.047115000000002</v>
      </c>
      <c r="O38" s="8">
        <f t="shared" si="10"/>
        <v>11.3849813</v>
      </c>
      <c r="S38" s="8">
        <f>S36*2%</f>
        <v>10</v>
      </c>
      <c r="T38" s="8">
        <f t="shared" ref="T38:W38" si="11">T36*2%</f>
        <v>10.200000000000001</v>
      </c>
      <c r="U38" s="8">
        <f t="shared" si="11"/>
        <v>10.404000000000002</v>
      </c>
      <c r="V38" s="8">
        <f t="shared" si="11"/>
        <v>10.63208</v>
      </c>
      <c r="W38" s="8">
        <f t="shared" si="11"/>
        <v>10.884721600000001</v>
      </c>
    </row>
    <row r="39" spans="1:23" ht="14.45" x14ac:dyDescent="0.3">
      <c r="B39" s="31">
        <v>20</v>
      </c>
      <c r="C39" s="31">
        <v>20</v>
      </c>
      <c r="D39" s="31">
        <v>20</v>
      </c>
      <c r="E39" s="31">
        <v>20</v>
      </c>
      <c r="F39" s="31">
        <v>20</v>
      </c>
      <c r="G39" s="33"/>
      <c r="H39" s="1" t="s">
        <v>12</v>
      </c>
      <c r="K39" s="8">
        <v>20</v>
      </c>
      <c r="L39" s="8">
        <v>20</v>
      </c>
      <c r="M39" s="8">
        <v>20</v>
      </c>
      <c r="N39" s="8">
        <v>20</v>
      </c>
      <c r="O39" s="8">
        <v>20</v>
      </c>
      <c r="S39" s="8">
        <v>20</v>
      </c>
      <c r="T39" s="8">
        <v>20</v>
      </c>
      <c r="U39" s="8">
        <v>20</v>
      </c>
      <c r="V39" s="8">
        <v>20</v>
      </c>
      <c r="W39" s="8">
        <v>20</v>
      </c>
    </row>
    <row r="40" spans="1:23" ht="14.45" x14ac:dyDescent="0.3">
      <c r="B40" s="31">
        <v>0</v>
      </c>
      <c r="C40" s="31">
        <v>0</v>
      </c>
      <c r="D40" s="31">
        <v>0</v>
      </c>
      <c r="E40" s="31">
        <v>0</v>
      </c>
      <c r="F40" s="31">
        <v>0</v>
      </c>
      <c r="G40" s="34"/>
      <c r="H40" s="1" t="s">
        <v>13</v>
      </c>
      <c r="K40" s="8">
        <v>0</v>
      </c>
      <c r="L40" s="8">
        <v>0</v>
      </c>
      <c r="M40" s="8">
        <v>0</v>
      </c>
      <c r="N40" s="8">
        <v>0</v>
      </c>
      <c r="O40" s="8">
        <v>0</v>
      </c>
      <c r="S40" s="8">
        <v>0</v>
      </c>
      <c r="T40" s="8">
        <v>0</v>
      </c>
      <c r="U40" s="8">
        <v>0</v>
      </c>
      <c r="V40" s="8">
        <v>0</v>
      </c>
      <c r="W40" s="8">
        <v>0</v>
      </c>
    </row>
    <row r="41" spans="1:23" ht="14.45" x14ac:dyDescent="0.3">
      <c r="A41" s="32">
        <v>500</v>
      </c>
      <c r="B41" s="26">
        <f>B36-B37+B38+B39-B40</f>
        <v>517.5</v>
      </c>
      <c r="C41" s="26">
        <f>C36-C37+C38+C39-C40</f>
        <v>534.84124999999995</v>
      </c>
      <c r="D41" s="26">
        <f>D36-D37+D38+D39-D40</f>
        <v>552.34182499999997</v>
      </c>
      <c r="E41" s="26">
        <f>E36-E37+E38+E39-E40</f>
        <v>569.49145962500006</v>
      </c>
      <c r="F41" s="26">
        <f>F36-F37+F38+F39-F40</f>
        <v>586.270401655</v>
      </c>
      <c r="G41" s="25"/>
      <c r="H41" s="1" t="s">
        <v>14</v>
      </c>
      <c r="J41" s="6">
        <v>500</v>
      </c>
      <c r="K41" s="5">
        <f>K36-K37+K38+K39-K40</f>
        <v>517.5</v>
      </c>
      <c r="L41" s="5">
        <f>L36-L37+L38+L39-L40</f>
        <v>535.1</v>
      </c>
      <c r="M41" s="5">
        <f>M36-M37+M38+M39-M40</f>
        <v>552.35575000000006</v>
      </c>
      <c r="N41" s="5">
        <f>N36-N37+N38+N39-N40</f>
        <v>569.24906499999997</v>
      </c>
      <c r="O41" s="5">
        <f>O36-O37+O38+O39-O40</f>
        <v>585.77267467500008</v>
      </c>
      <c r="R41" s="6">
        <v>500</v>
      </c>
      <c r="S41" s="5">
        <f>S36-S37+S38+S39-S40</f>
        <v>510</v>
      </c>
      <c r="T41" s="5">
        <f>T36-T37+T38+T39-T40</f>
        <v>520.20000000000005</v>
      </c>
      <c r="U41" s="5">
        <f>U36-U37+U38+U39-U40</f>
        <v>531.60400000000004</v>
      </c>
      <c r="V41" s="5">
        <f>V36-V37+V38+V39-V40</f>
        <v>544.23608000000002</v>
      </c>
      <c r="W41" s="5">
        <f>W36-W37+W38+W39-W40</f>
        <v>557.12080160000005</v>
      </c>
    </row>
    <row r="42" spans="1:23" ht="14.45" x14ac:dyDescent="0.3">
      <c r="G42" s="34"/>
    </row>
    <row r="43" spans="1:23" ht="14.45" x14ac:dyDescent="0.3">
      <c r="C43" s="33"/>
      <c r="D43" s="33"/>
      <c r="E43" s="33"/>
      <c r="F43" s="33"/>
      <c r="G43" s="34"/>
      <c r="L43" s="10"/>
      <c r="M43" s="10"/>
      <c r="N43" s="10"/>
      <c r="O43" s="10"/>
      <c r="T43" s="10"/>
      <c r="U43" s="10"/>
      <c r="V43" s="10"/>
      <c r="W43" s="10"/>
    </row>
    <row r="44" spans="1:23" ht="21" x14ac:dyDescent="0.4">
      <c r="B44" s="34"/>
      <c r="C44" s="34"/>
      <c r="D44" s="34"/>
      <c r="E44" s="34"/>
      <c r="F44" s="34"/>
      <c r="G44" s="29"/>
      <c r="H44" s="4" t="s">
        <v>17</v>
      </c>
      <c r="K44" s="9"/>
      <c r="L44" s="9"/>
      <c r="M44" s="9"/>
      <c r="N44" s="9"/>
      <c r="O44" s="9"/>
      <c r="S44" s="9"/>
      <c r="T44" s="9"/>
      <c r="U44" s="9"/>
      <c r="V44" s="9"/>
      <c r="W44" s="9"/>
    </row>
    <row r="45" spans="1:23" ht="14.45" x14ac:dyDescent="0.3">
      <c r="A45" s="25">
        <v>42460</v>
      </c>
      <c r="B45" s="25">
        <f>EOMONTH(A45,12)</f>
        <v>42825</v>
      </c>
      <c r="C45" s="25">
        <f>EOMONTH(B45,12)</f>
        <v>43190</v>
      </c>
      <c r="D45" s="25">
        <f>EOMONTH(C45,12)</f>
        <v>43555</v>
      </c>
      <c r="E45" s="25">
        <f>EOMONTH(D45,12)</f>
        <v>43921</v>
      </c>
      <c r="F45" s="25">
        <f>EOMONTH(E45,12)</f>
        <v>44286</v>
      </c>
      <c r="G45" s="29"/>
      <c r="J45" s="18">
        <v>42460</v>
      </c>
      <c r="K45" s="18">
        <f>EOMONTH(J45,12)</f>
        <v>42825</v>
      </c>
      <c r="L45" s="18">
        <f>EOMONTH(K45,12)</f>
        <v>43190</v>
      </c>
      <c r="M45" s="18">
        <f>EOMONTH(L45,12)</f>
        <v>43555</v>
      </c>
      <c r="N45" s="18">
        <f>EOMONTH(M45,12)</f>
        <v>43921</v>
      </c>
      <c r="O45" s="18">
        <f>EOMONTH(N45,12)</f>
        <v>44286</v>
      </c>
      <c r="P45" s="19"/>
      <c r="Q45" s="19"/>
      <c r="R45" s="18">
        <v>42460</v>
      </c>
      <c r="S45" s="18">
        <f>EOMONTH(R45,12)</f>
        <v>42825</v>
      </c>
      <c r="T45" s="18">
        <f>EOMONTH(S45,12)</f>
        <v>43190</v>
      </c>
      <c r="U45" s="18">
        <f>EOMONTH(T45,12)</f>
        <v>43555</v>
      </c>
      <c r="V45" s="18">
        <f>EOMONTH(U45,12)</f>
        <v>43921</v>
      </c>
      <c r="W45" s="18">
        <f>EOMONTH(V45,12)</f>
        <v>44286</v>
      </c>
    </row>
    <row r="46" spans="1:23" ht="14.45" x14ac:dyDescent="0.3">
      <c r="B46" s="34">
        <f t="shared" ref="B46:F47" si="12">B37</f>
        <v>12.5</v>
      </c>
      <c r="C46" s="34">
        <f t="shared" si="12"/>
        <v>13.008749999999999</v>
      </c>
      <c r="D46" s="34">
        <f t="shared" si="12"/>
        <v>13.196249999999999</v>
      </c>
      <c r="E46" s="34">
        <f t="shared" si="12"/>
        <v>13.897201874999999</v>
      </c>
      <c r="F46" s="34">
        <f t="shared" si="12"/>
        <v>14.610887162499999</v>
      </c>
      <c r="H46" s="1" t="s">
        <v>18</v>
      </c>
      <c r="K46" s="9">
        <f>K37</f>
        <v>12.5</v>
      </c>
      <c r="L46" s="9">
        <f t="shared" ref="L46:O47" si="13">L37</f>
        <v>12.75</v>
      </c>
      <c r="M46" s="9">
        <f t="shared" si="13"/>
        <v>13.446249999999999</v>
      </c>
      <c r="N46" s="9">
        <f t="shared" si="13"/>
        <v>14.1538</v>
      </c>
      <c r="O46" s="9">
        <f t="shared" si="13"/>
        <v>14.861371625</v>
      </c>
      <c r="S46" s="9">
        <f>S37</f>
        <v>20</v>
      </c>
      <c r="T46" s="9">
        <f t="shared" ref="T46:W46" si="14">T37</f>
        <v>20</v>
      </c>
      <c r="U46" s="9">
        <f t="shared" si="14"/>
        <v>19</v>
      </c>
      <c r="V46" s="9">
        <f t="shared" si="14"/>
        <v>18</v>
      </c>
      <c r="W46" s="9">
        <f t="shared" si="14"/>
        <v>18</v>
      </c>
    </row>
    <row r="47" spans="1:23" x14ac:dyDescent="0.25">
      <c r="B47" s="34">
        <f t="shared" si="12"/>
        <v>10</v>
      </c>
      <c r="C47" s="34">
        <f t="shared" si="12"/>
        <v>10.35</v>
      </c>
      <c r="D47" s="34">
        <f t="shared" si="12"/>
        <v>10.696824999999999</v>
      </c>
      <c r="E47" s="34">
        <f t="shared" si="12"/>
        <v>11.0468365</v>
      </c>
      <c r="F47" s="34">
        <f t="shared" si="12"/>
        <v>11.389829192500001</v>
      </c>
      <c r="G47" s="34"/>
      <c r="H47" s="1" t="s">
        <v>19</v>
      </c>
      <c r="K47" s="9">
        <f>K38</f>
        <v>10</v>
      </c>
      <c r="L47" s="9">
        <f t="shared" si="13"/>
        <v>10.35</v>
      </c>
      <c r="M47" s="9">
        <f t="shared" si="13"/>
        <v>10.702</v>
      </c>
      <c r="N47" s="9">
        <f t="shared" si="13"/>
        <v>11.047115000000002</v>
      </c>
      <c r="O47" s="9">
        <f t="shared" si="13"/>
        <v>11.3849813</v>
      </c>
      <c r="S47" s="9">
        <f>S38</f>
        <v>10</v>
      </c>
      <c r="T47" s="9">
        <f t="shared" ref="T47:W47" si="15">T38</f>
        <v>10.200000000000001</v>
      </c>
      <c r="U47" s="9">
        <f t="shared" si="15"/>
        <v>10.404000000000002</v>
      </c>
      <c r="V47" s="9">
        <f t="shared" si="15"/>
        <v>10.63208</v>
      </c>
      <c r="W47" s="9">
        <f t="shared" si="15"/>
        <v>10.884721600000001</v>
      </c>
    </row>
    <row r="48" spans="1:23" x14ac:dyDescent="0.25">
      <c r="B48" s="31">
        <v>15</v>
      </c>
      <c r="C48" s="31">
        <v>15</v>
      </c>
      <c r="D48" s="31">
        <v>15</v>
      </c>
      <c r="E48" s="31">
        <v>15</v>
      </c>
      <c r="F48" s="31">
        <v>15</v>
      </c>
      <c r="G48" s="36"/>
      <c r="H48" s="1" t="s">
        <v>2</v>
      </c>
      <c r="K48" s="8">
        <v>15</v>
      </c>
      <c r="L48" s="8">
        <v>15</v>
      </c>
      <c r="M48" s="8">
        <v>15</v>
      </c>
      <c r="N48" s="8">
        <v>15</v>
      </c>
      <c r="O48" s="8">
        <v>15</v>
      </c>
      <c r="S48" s="8">
        <v>15</v>
      </c>
      <c r="T48" s="8">
        <v>15</v>
      </c>
      <c r="U48" s="8">
        <v>15</v>
      </c>
      <c r="V48" s="8">
        <v>15</v>
      </c>
      <c r="W48" s="8">
        <v>15</v>
      </c>
    </row>
    <row r="49" spans="1:23" x14ac:dyDescent="0.25">
      <c r="B49" s="31">
        <f>(B57-B48-B46)*0.28</f>
        <v>10.622886591442532</v>
      </c>
      <c r="C49" s="31">
        <f t="shared" ref="C49:F49" si="16">(C57-C48-C46)*0.28</f>
        <v>10.480436591442533</v>
      </c>
      <c r="D49" s="31">
        <f t="shared" si="16"/>
        <v>10.427936591442533</v>
      </c>
      <c r="E49" s="31">
        <f t="shared" si="16"/>
        <v>10.231670066442533</v>
      </c>
      <c r="F49" s="31">
        <f t="shared" si="16"/>
        <v>10.031838185942533</v>
      </c>
      <c r="G49" s="36"/>
      <c r="H49" s="1" t="s">
        <v>3</v>
      </c>
      <c r="K49" s="8">
        <f>(K57-K48-K46)*0.28</f>
        <v>12.468095629451819</v>
      </c>
      <c r="L49" s="8">
        <f t="shared" ref="L49:O49" si="17">(L57-L48-L46)*0.28</f>
        <v>12.39809562945182</v>
      </c>
      <c r="M49" s="8">
        <f t="shared" si="17"/>
        <v>12.20314562945182</v>
      </c>
      <c r="N49" s="8">
        <f t="shared" si="17"/>
        <v>12.005031629451818</v>
      </c>
      <c r="O49" s="8">
        <f t="shared" si="17"/>
        <v>11.806911574451819</v>
      </c>
      <c r="S49" s="8">
        <f>(S57-S48-K46)*0.28</f>
        <v>12.468095629451819</v>
      </c>
      <c r="T49" s="8">
        <f t="shared" ref="T49:W49" si="18">(T57-T48-L46)*0.28</f>
        <v>12.39809562945182</v>
      </c>
      <c r="U49" s="8">
        <f t="shared" si="18"/>
        <v>12.20314562945182</v>
      </c>
      <c r="V49" s="8">
        <f t="shared" si="18"/>
        <v>12.005031629451818</v>
      </c>
      <c r="W49" s="8">
        <f t="shared" si="18"/>
        <v>11.806911574451819</v>
      </c>
    </row>
    <row r="50" spans="1:23" x14ac:dyDescent="0.25">
      <c r="A50" s="35">
        <v>7.0000000000000007E-2</v>
      </c>
      <c r="H50" s="1" t="s">
        <v>47</v>
      </c>
      <c r="J50" s="12">
        <v>7.0000000000000007E-2</v>
      </c>
      <c r="R50" s="12">
        <v>7.0000000000000007E-2</v>
      </c>
    </row>
    <row r="51" spans="1:23" x14ac:dyDescent="0.25">
      <c r="B51" s="34">
        <f>B36</f>
        <v>500</v>
      </c>
      <c r="C51" s="34">
        <f>C36</f>
        <v>517.5</v>
      </c>
      <c r="D51" s="34">
        <f>D36</f>
        <v>534.84124999999995</v>
      </c>
      <c r="E51" s="34">
        <f>E36</f>
        <v>552.34182499999997</v>
      </c>
      <c r="F51" s="34">
        <f>F36</f>
        <v>569.49145962500006</v>
      </c>
      <c r="H51" s="1" t="s">
        <v>0</v>
      </c>
      <c r="K51" s="9">
        <f>K36</f>
        <v>500</v>
      </c>
      <c r="L51" s="9">
        <f>L36</f>
        <v>517.5</v>
      </c>
      <c r="M51" s="9">
        <f>M36</f>
        <v>535.1</v>
      </c>
      <c r="N51" s="9">
        <f>N36</f>
        <v>552.35575000000006</v>
      </c>
      <c r="O51" s="9">
        <f>O36</f>
        <v>569.24906499999997</v>
      </c>
      <c r="S51" s="9">
        <f>S36</f>
        <v>500</v>
      </c>
      <c r="T51" s="9">
        <f>T36</f>
        <v>510</v>
      </c>
      <c r="U51" s="9">
        <f>U36</f>
        <v>520.20000000000005</v>
      </c>
      <c r="V51" s="9">
        <f>V36</f>
        <v>531.60400000000004</v>
      </c>
      <c r="W51" s="9">
        <f>W36</f>
        <v>544.23608000000002</v>
      </c>
    </row>
    <row r="52" spans="1:23" x14ac:dyDescent="0.25">
      <c r="B52" s="36">
        <f>B51*$A$50</f>
        <v>35</v>
      </c>
      <c r="C52" s="36">
        <f>C51*$A$50</f>
        <v>36.225000000000001</v>
      </c>
      <c r="D52" s="36">
        <f>D51*$A$50</f>
        <v>37.4388875</v>
      </c>
      <c r="E52" s="36">
        <f>E51*$A$50</f>
        <v>38.663927749999999</v>
      </c>
      <c r="F52" s="36">
        <f>F51*$A$50</f>
        <v>39.864402173750008</v>
      </c>
      <c r="H52" s="1" t="s">
        <v>20</v>
      </c>
      <c r="K52" s="13">
        <f>K51*$J$50</f>
        <v>35</v>
      </c>
      <c r="L52" s="13">
        <f>L51*$J$50</f>
        <v>36.225000000000001</v>
      </c>
      <c r="M52" s="13">
        <f>M51*$J$50</f>
        <v>37.457000000000008</v>
      </c>
      <c r="N52" s="13">
        <f>N51*$J$50</f>
        <v>38.664902500000011</v>
      </c>
      <c r="O52" s="13">
        <f>O51*$J$50</f>
        <v>39.847434550000003</v>
      </c>
      <c r="S52" s="13">
        <f>S51*$J$50</f>
        <v>35</v>
      </c>
      <c r="T52" s="13">
        <f>T51*$J$50</f>
        <v>35.700000000000003</v>
      </c>
      <c r="U52" s="13">
        <f>U51*$J$50</f>
        <v>36.414000000000009</v>
      </c>
      <c r="V52" s="13">
        <f>V51*$J$50</f>
        <v>37.212280000000007</v>
      </c>
      <c r="W52" s="13">
        <f>W51*$J$50</f>
        <v>38.096525600000007</v>
      </c>
    </row>
    <row r="53" spans="1:23" x14ac:dyDescent="0.25">
      <c r="A53" s="36">
        <f t="shared" ref="A53:F53" si="19">A46-A47+A48+A49+A52</f>
        <v>0</v>
      </c>
      <c r="B53" s="36">
        <f t="shared" si="19"/>
        <v>63.12288659144253</v>
      </c>
      <c r="C53" s="36">
        <f t="shared" si="19"/>
        <v>64.364186591442532</v>
      </c>
      <c r="D53" s="36">
        <f t="shared" si="19"/>
        <v>65.36624909144254</v>
      </c>
      <c r="E53" s="36">
        <f t="shared" si="19"/>
        <v>66.745963191442527</v>
      </c>
      <c r="F53" s="36">
        <f t="shared" si="19"/>
        <v>68.117298329692545</v>
      </c>
      <c r="G53" s="29"/>
      <c r="H53" s="1" t="s">
        <v>21</v>
      </c>
      <c r="J53" s="13">
        <f t="shared" ref="J53:O53" si="20">J46-J47+J48+J49+J52</f>
        <v>0</v>
      </c>
      <c r="K53" s="13">
        <f t="shared" si="20"/>
        <v>64.968095629451824</v>
      </c>
      <c r="L53" s="13">
        <f t="shared" si="20"/>
        <v>66.023095629451817</v>
      </c>
      <c r="M53" s="13">
        <f t="shared" si="20"/>
        <v>67.404395629451827</v>
      </c>
      <c r="N53" s="13">
        <f t="shared" si="20"/>
        <v>68.776619129451831</v>
      </c>
      <c r="O53" s="13">
        <f t="shared" si="20"/>
        <v>70.130736449451831</v>
      </c>
      <c r="R53" s="13">
        <f t="shared" ref="R53:W53" si="21">R46-R47+R48+R49+R52</f>
        <v>0</v>
      </c>
      <c r="S53" s="13">
        <f t="shared" si="21"/>
        <v>72.468095629451824</v>
      </c>
      <c r="T53" s="13">
        <f t="shared" si="21"/>
        <v>72.898095629451817</v>
      </c>
      <c r="U53" s="13">
        <f t="shared" si="21"/>
        <v>72.213145629451816</v>
      </c>
      <c r="V53" s="13">
        <f t="shared" si="21"/>
        <v>71.585231629451826</v>
      </c>
      <c r="W53" s="13">
        <f t="shared" si="21"/>
        <v>72.018715574451818</v>
      </c>
    </row>
    <row r="55" spans="1:23" x14ac:dyDescent="0.25">
      <c r="A55" s="26">
        <f>XNPV(A50,A53:F53,A45:F45)</f>
        <v>268.03828383653126</v>
      </c>
      <c r="H55" s="1" t="s">
        <v>41</v>
      </c>
      <c r="J55" s="5">
        <f>XNPV(J50,J53:O53,J45:O45)</f>
        <v>275.85964638498893</v>
      </c>
      <c r="R55" s="5">
        <f>XNPV(R50,R53:W53,R45:W45)</f>
        <v>296.28738926195672</v>
      </c>
    </row>
    <row r="56" spans="1:23" x14ac:dyDescent="0.25">
      <c r="A56" s="26"/>
      <c r="J56" s="5"/>
      <c r="R56" s="5"/>
    </row>
    <row r="57" spans="1:23" x14ac:dyDescent="0.25">
      <c r="A57" s="23">
        <v>0</v>
      </c>
      <c r="B57" s="31">
        <v>65.438880683723326</v>
      </c>
      <c r="C57" s="31">
        <f>B57</f>
        <v>65.438880683723326</v>
      </c>
      <c r="D57" s="31">
        <f t="shared" ref="D57:F57" si="22">C57</f>
        <v>65.438880683723326</v>
      </c>
      <c r="E57" s="31">
        <f t="shared" si="22"/>
        <v>65.438880683723326</v>
      </c>
      <c r="F57" s="31">
        <f t="shared" si="22"/>
        <v>65.438880683723326</v>
      </c>
      <c r="H57" s="1" t="s">
        <v>42</v>
      </c>
      <c r="J57" s="1">
        <v>0</v>
      </c>
      <c r="K57" s="8">
        <v>72.028912962327922</v>
      </c>
      <c r="L57" s="8">
        <v>72.028912962327922</v>
      </c>
      <c r="M57" s="8">
        <v>72.028912962327922</v>
      </c>
      <c r="N57" s="8">
        <v>72.028912962327922</v>
      </c>
      <c r="O57" s="8">
        <v>72.028912962327922</v>
      </c>
      <c r="R57" s="1">
        <v>0</v>
      </c>
      <c r="S57" s="8">
        <v>72.028912962327922</v>
      </c>
      <c r="T57" s="8">
        <v>72.028912962327922</v>
      </c>
      <c r="U57" s="8">
        <v>72.028912962327922</v>
      </c>
      <c r="V57" s="8">
        <v>72.028912962327922</v>
      </c>
      <c r="W57" s="8">
        <v>72.028912962327922</v>
      </c>
    </row>
    <row r="58" spans="1:23" x14ac:dyDescent="0.25">
      <c r="A58" s="26">
        <f>XNPV(A50,A57:F57,A45:F45)</f>
        <v>268.29442978123035</v>
      </c>
      <c r="H58" s="1" t="s">
        <v>43</v>
      </c>
      <c r="J58" s="5">
        <f>XNPV(J50,J57:O57,J45:O45)</f>
        <v>295.31306050893926</v>
      </c>
      <c r="R58" s="5">
        <f>XNPV(R50,R57:W57,R45:W45)</f>
        <v>295.31306050893926</v>
      </c>
    </row>
    <row r="59" spans="1:23" x14ac:dyDescent="0.25">
      <c r="A59" s="34">
        <f>A55-A58</f>
        <v>-0.25614594469908525</v>
      </c>
      <c r="H59" s="1" t="s">
        <v>44</v>
      </c>
      <c r="J59" s="9">
        <f>J55-J58</f>
        <v>-19.453414123950324</v>
      </c>
      <c r="K59" s="10"/>
      <c r="R59" s="9">
        <f>R55-R58</f>
        <v>0.9743287530174598</v>
      </c>
      <c r="S59" s="10"/>
    </row>
    <row r="426" spans="19:19" x14ac:dyDescent="0.25">
      <c r="S426" s="1">
        <v>-335544.32000000001</v>
      </c>
    </row>
  </sheetData>
  <sheetProtection formatColumns="0" formatRows="0"/>
  <mergeCells count="2">
    <mergeCell ref="J15:O15"/>
    <mergeCell ref="R15:W15"/>
  </mergeCells>
  <pageMargins left="0.70866141732283472" right="0.70866141732283472" top="0.74803149606299213" bottom="0.74803149606299213" header="0.31496062992125984" footer="0.31496062992125984"/>
  <pageSetup paperSize="8" scale="52" fitToHeight="0" orientation="landscape" r:id="rId1"/>
  <headerFooter>
    <oddFooter>&amp;L&amp;F&amp;C&amp;A&amp;R&amp;P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AD54"/>
  <sheetViews>
    <sheetView showGridLines="0" view="pageBreakPreview" zoomScale="80" zoomScaleNormal="100" zoomScaleSheetLayoutView="80" workbookViewId="0">
      <selection activeCell="I8" sqref="I8"/>
    </sheetView>
  </sheetViews>
  <sheetFormatPr defaultColWidth="8.85546875" defaultRowHeight="15" x14ac:dyDescent="0.25"/>
  <cols>
    <col min="1" max="7" width="10.7109375" style="23" customWidth="1"/>
    <col min="8" max="8" width="60.140625" style="1" customWidth="1"/>
    <col min="9" max="15" width="10.7109375" style="1" customWidth="1"/>
    <col min="16" max="16" width="3.28515625" style="1" customWidth="1"/>
    <col min="17" max="23" width="10.7109375" style="1" customWidth="1"/>
    <col min="24" max="24" width="2.7109375" style="1" customWidth="1"/>
    <col min="31" max="16384" width="8.85546875" style="1"/>
  </cols>
  <sheetData>
    <row r="1" spans="1:30" ht="25.9" x14ac:dyDescent="0.5">
      <c r="D1" s="24"/>
      <c r="H1" s="2" t="s">
        <v>79</v>
      </c>
      <c r="L1" s="3"/>
      <c r="T1" s="3"/>
    </row>
    <row r="3" spans="1:30" ht="14.45" x14ac:dyDescent="0.3">
      <c r="H3" s="1" t="s">
        <v>78</v>
      </c>
      <c r="Y3" s="1"/>
      <c r="Z3" s="1"/>
      <c r="AA3" s="1"/>
      <c r="AB3" s="1"/>
      <c r="AC3" s="1"/>
      <c r="AD3" s="1"/>
    </row>
    <row r="4" spans="1:30" ht="14.45" x14ac:dyDescent="0.3">
      <c r="Y4" s="1"/>
      <c r="Z4" s="1"/>
      <c r="AA4" s="1"/>
      <c r="AB4" s="1"/>
      <c r="AC4" s="1"/>
      <c r="AD4" s="1"/>
    </row>
    <row r="5" spans="1:30" ht="14.45" x14ac:dyDescent="0.3">
      <c r="Y5" s="1"/>
      <c r="Z5" s="1"/>
      <c r="AA5" s="1"/>
      <c r="AB5" s="1"/>
      <c r="AC5" s="1"/>
      <c r="AD5" s="1"/>
    </row>
    <row r="6" spans="1:30" ht="14.45" x14ac:dyDescent="0.3">
      <c r="H6" s="1" t="s">
        <v>64</v>
      </c>
      <c r="Y6" s="1"/>
      <c r="Z6" s="1"/>
      <c r="AA6" s="1"/>
      <c r="AB6" s="1"/>
      <c r="AC6" s="1"/>
      <c r="AD6" s="1"/>
    </row>
    <row r="7" spans="1:30" ht="14.45" x14ac:dyDescent="0.3">
      <c r="H7" s="1" t="s">
        <v>57</v>
      </c>
      <c r="I7" s="38">
        <v>7.0000000000000007E-2</v>
      </c>
      <c r="Y7" s="1"/>
      <c r="Z7" s="1"/>
      <c r="AA7" s="1"/>
      <c r="AB7" s="1"/>
      <c r="AC7" s="1"/>
      <c r="AD7" s="1"/>
    </row>
    <row r="8" spans="1:30" ht="14.45" x14ac:dyDescent="0.3">
      <c r="H8" s="1" t="s">
        <v>58</v>
      </c>
      <c r="I8" s="5">
        <v>500</v>
      </c>
      <c r="J8" s="1" t="s">
        <v>62</v>
      </c>
      <c r="Y8" s="1"/>
      <c r="Z8" s="1"/>
      <c r="AA8" s="1"/>
      <c r="AB8" s="1"/>
      <c r="AC8" s="1"/>
      <c r="AD8" s="1"/>
    </row>
    <row r="9" spans="1:30" ht="14.45" x14ac:dyDescent="0.3">
      <c r="H9" s="1" t="s">
        <v>59</v>
      </c>
      <c r="I9" s="5">
        <v>15</v>
      </c>
      <c r="J9" s="1" t="s">
        <v>62</v>
      </c>
      <c r="Y9" s="1"/>
      <c r="Z9" s="1"/>
      <c r="AA9" s="1"/>
      <c r="AB9" s="1"/>
      <c r="AC9" s="1"/>
      <c r="AD9" s="1"/>
    </row>
    <row r="10" spans="1:30" ht="14.45" x14ac:dyDescent="0.3">
      <c r="H10" s="1" t="s">
        <v>60</v>
      </c>
      <c r="I10" s="5">
        <v>20</v>
      </c>
      <c r="J10" s="1" t="s">
        <v>62</v>
      </c>
      <c r="Y10" s="1"/>
      <c r="Z10" s="1"/>
      <c r="AA10" s="1"/>
      <c r="AB10" s="1"/>
      <c r="AC10" s="1"/>
      <c r="AD10" s="1"/>
    </row>
    <row r="11" spans="1:30" ht="14.45" x14ac:dyDescent="0.3">
      <c r="H11" s="1" t="s">
        <v>61</v>
      </c>
      <c r="I11" s="5">
        <v>40</v>
      </c>
      <c r="J11" s="1" t="s">
        <v>63</v>
      </c>
      <c r="Y11" s="1"/>
      <c r="Z11" s="1"/>
      <c r="AA11" s="1"/>
      <c r="AB11" s="1"/>
      <c r="AC11" s="1"/>
      <c r="AD11" s="1"/>
    </row>
    <row r="12" spans="1:30" ht="14.45" x14ac:dyDescent="0.3">
      <c r="H12" s="1" t="s">
        <v>66</v>
      </c>
      <c r="I12" s="38">
        <v>0.02</v>
      </c>
      <c r="Y12" s="1"/>
      <c r="Z12" s="1"/>
      <c r="AA12" s="1"/>
      <c r="AB12" s="1"/>
      <c r="AC12" s="1"/>
      <c r="AD12" s="1"/>
    </row>
    <row r="13" spans="1:30" ht="14.45" x14ac:dyDescent="0.3">
      <c r="Y13" s="1"/>
      <c r="Z13" s="1"/>
      <c r="AA13" s="1"/>
      <c r="AB13" s="1"/>
      <c r="AC13" s="1"/>
      <c r="AD13" s="1"/>
    </row>
    <row r="14" spans="1:30" ht="21" x14ac:dyDescent="0.4">
      <c r="A14" s="4" t="s">
        <v>53</v>
      </c>
      <c r="H14" s="4" t="s">
        <v>15</v>
      </c>
      <c r="I14" s="4" t="s">
        <v>34</v>
      </c>
      <c r="Q14" s="4" t="s">
        <v>31</v>
      </c>
    </row>
    <row r="15" spans="1:30" ht="14.45" x14ac:dyDescent="0.3">
      <c r="A15" s="25">
        <v>42460</v>
      </c>
      <c r="B15" s="25">
        <f>EOMONTH(A15,12)</f>
        <v>42825</v>
      </c>
      <c r="C15" s="25">
        <f>EOMONTH(B15,12)</f>
        <v>43190</v>
      </c>
      <c r="D15" s="25">
        <f>EOMONTH(C15,12)</f>
        <v>43555</v>
      </c>
      <c r="E15" s="25">
        <f>EOMONTH(D15,12)</f>
        <v>43921</v>
      </c>
      <c r="F15" s="25">
        <f>EOMONTH(E15,12)</f>
        <v>44286</v>
      </c>
      <c r="G15" s="25"/>
      <c r="I15" s="18">
        <v>42460</v>
      </c>
      <c r="J15" s="18">
        <f>EOMONTH(I15,12)</f>
        <v>42825</v>
      </c>
      <c r="K15" s="18">
        <f>EOMONTH(J15,12)</f>
        <v>43190</v>
      </c>
      <c r="L15" s="18">
        <f>EOMONTH(K15,12)</f>
        <v>43555</v>
      </c>
      <c r="M15" s="18">
        <f>EOMONTH(L15,12)</f>
        <v>43921</v>
      </c>
      <c r="N15" s="18">
        <f>EOMONTH(M15,12)</f>
        <v>44286</v>
      </c>
      <c r="O15" s="18"/>
      <c r="Q15" s="18">
        <v>42460</v>
      </c>
      <c r="R15" s="18">
        <f>EOMONTH(Q15,12)</f>
        <v>42825</v>
      </c>
      <c r="S15" s="18">
        <f>EOMONTH(R15,12)</f>
        <v>43190</v>
      </c>
      <c r="T15" s="18">
        <f>EOMONTH(S15,12)</f>
        <v>43555</v>
      </c>
      <c r="U15" s="18">
        <f>EOMONTH(T15,12)</f>
        <v>43921</v>
      </c>
      <c r="V15" s="18">
        <f>EOMONTH(U15,12)</f>
        <v>44286</v>
      </c>
      <c r="W15" s="19"/>
      <c r="X15" s="19"/>
    </row>
    <row r="16" spans="1:30" ht="14.45" x14ac:dyDescent="0.3">
      <c r="A16" s="26">
        <f>A36</f>
        <v>500</v>
      </c>
      <c r="H16" s="1" t="s">
        <v>0</v>
      </c>
      <c r="I16" s="5">
        <f>I36</f>
        <v>500</v>
      </c>
      <c r="Q16" s="5">
        <f>Q36</f>
        <v>500</v>
      </c>
    </row>
    <row r="17" spans="1:24" ht="14.45" x14ac:dyDescent="0.3">
      <c r="B17" s="26">
        <f>B52</f>
        <v>65.438880683723326</v>
      </c>
      <c r="C17" s="26">
        <f t="shared" ref="C17:F17" si="0">C52</f>
        <v>65.438880683723326</v>
      </c>
      <c r="D17" s="26">
        <f t="shared" si="0"/>
        <v>65.438880683723326</v>
      </c>
      <c r="E17" s="26">
        <f t="shared" si="0"/>
        <v>65.438880683723326</v>
      </c>
      <c r="F17" s="26">
        <f t="shared" si="0"/>
        <v>65.438880683723326</v>
      </c>
      <c r="G17" s="26"/>
      <c r="H17" s="1" t="s">
        <v>1</v>
      </c>
      <c r="J17" s="5">
        <f>J52</f>
        <v>55</v>
      </c>
      <c r="K17" s="5">
        <f>K52</f>
        <v>55</v>
      </c>
      <c r="L17" s="5">
        <f>L52</f>
        <v>55</v>
      </c>
      <c r="M17" s="5">
        <f>M52</f>
        <v>55</v>
      </c>
      <c r="N17" s="5">
        <f>N52</f>
        <v>55</v>
      </c>
      <c r="O17" s="5"/>
      <c r="R17" s="5">
        <f>R52</f>
        <v>65.438880683723326</v>
      </c>
      <c r="S17" s="5">
        <f t="shared" ref="S17:V17" si="1">S52</f>
        <v>65.438880683723326</v>
      </c>
      <c r="T17" s="5">
        <f t="shared" si="1"/>
        <v>65.438880683723326</v>
      </c>
      <c r="U17" s="5">
        <f t="shared" si="1"/>
        <v>65.438880683723326</v>
      </c>
      <c r="V17" s="5">
        <f t="shared" si="1"/>
        <v>65.438880683723326</v>
      </c>
    </row>
    <row r="18" spans="1:24" ht="14.45" x14ac:dyDescent="0.3">
      <c r="B18" s="26">
        <f>-B43</f>
        <v>-15</v>
      </c>
      <c r="C18" s="26">
        <f t="shared" ref="C18:F18" si="2">-C43</f>
        <v>-15</v>
      </c>
      <c r="D18" s="26">
        <f t="shared" si="2"/>
        <v>-15</v>
      </c>
      <c r="E18" s="26">
        <f t="shared" si="2"/>
        <v>-15</v>
      </c>
      <c r="F18" s="26">
        <f t="shared" si="2"/>
        <v>-15</v>
      </c>
      <c r="G18" s="26"/>
      <c r="H18" s="1" t="s">
        <v>5</v>
      </c>
      <c r="J18" s="5">
        <f>-J43</f>
        <v>-15</v>
      </c>
      <c r="K18" s="5">
        <f>-K43</f>
        <v>-15</v>
      </c>
      <c r="L18" s="5">
        <f>-L43</f>
        <v>-15</v>
      </c>
      <c r="M18" s="5">
        <f>-M43</f>
        <v>-15</v>
      </c>
      <c r="N18" s="5">
        <f>-N43</f>
        <v>-15</v>
      </c>
      <c r="O18" s="5"/>
      <c r="R18" s="5">
        <f>-R43</f>
        <v>-15</v>
      </c>
      <c r="S18" s="5">
        <f t="shared" ref="S18:V18" si="3">-S43</f>
        <v>-15</v>
      </c>
      <c r="T18" s="5">
        <f t="shared" si="3"/>
        <v>-15</v>
      </c>
      <c r="U18" s="5">
        <f t="shared" si="3"/>
        <v>-15</v>
      </c>
      <c r="V18" s="5">
        <f t="shared" si="3"/>
        <v>-15</v>
      </c>
    </row>
    <row r="19" spans="1:24" ht="14.45" x14ac:dyDescent="0.3">
      <c r="B19" s="26">
        <f>-B34</f>
        <v>-20</v>
      </c>
      <c r="C19" s="26">
        <f t="shared" ref="C19:F19" si="4">-C34</f>
        <v>-20</v>
      </c>
      <c r="D19" s="26">
        <f t="shared" si="4"/>
        <v>-20</v>
      </c>
      <c r="E19" s="26">
        <f t="shared" si="4"/>
        <v>-20</v>
      </c>
      <c r="F19" s="26">
        <f t="shared" si="4"/>
        <v>-20</v>
      </c>
      <c r="G19" s="26"/>
      <c r="H19" s="1" t="s">
        <v>6</v>
      </c>
      <c r="J19" s="5">
        <f>-J34</f>
        <v>-20</v>
      </c>
      <c r="K19" s="5">
        <f>-K34</f>
        <v>-20</v>
      </c>
      <c r="L19" s="5">
        <f>-L34</f>
        <v>-20</v>
      </c>
      <c r="M19" s="5">
        <f>-M34</f>
        <v>-20</v>
      </c>
      <c r="N19" s="5">
        <f>-N34</f>
        <v>-20</v>
      </c>
      <c r="O19" s="5"/>
      <c r="R19" s="5">
        <f>-R34</f>
        <v>-20</v>
      </c>
      <c r="S19" s="5">
        <f t="shared" ref="S19:V19" si="5">-S34</f>
        <v>-20</v>
      </c>
      <c r="T19" s="5">
        <f t="shared" si="5"/>
        <v>-20</v>
      </c>
      <c r="U19" s="5">
        <f t="shared" si="5"/>
        <v>-20</v>
      </c>
      <c r="V19" s="5">
        <f t="shared" si="5"/>
        <v>-20</v>
      </c>
    </row>
    <row r="20" spans="1:24" ht="14.45" x14ac:dyDescent="0.3">
      <c r="B20" s="26">
        <f>-B44</f>
        <v>-10.622886591442532</v>
      </c>
      <c r="C20" s="26">
        <f t="shared" ref="C20:F20" si="6">-C44</f>
        <v>-10.480436591442533</v>
      </c>
      <c r="D20" s="26">
        <f t="shared" si="6"/>
        <v>-10.427936591442533</v>
      </c>
      <c r="E20" s="26">
        <f t="shared" si="6"/>
        <v>-10.231670066442533</v>
      </c>
      <c r="F20" s="26">
        <f t="shared" si="6"/>
        <v>-10.031838185942533</v>
      </c>
      <c r="G20" s="26"/>
      <c r="H20" s="1" t="s">
        <v>7</v>
      </c>
      <c r="J20" s="5">
        <f>-J44</f>
        <v>-7.7000000000000011</v>
      </c>
      <c r="K20" s="5">
        <f>-K44</f>
        <v>-7.6300000000000008</v>
      </c>
      <c r="L20" s="5">
        <f>-L44</f>
        <v>-7.4350500000000013</v>
      </c>
      <c r="M20" s="5">
        <f>-M44</f>
        <v>-7.2369360000000009</v>
      </c>
      <c r="N20" s="5">
        <f>-N44</f>
        <v>-7.0388159450000005</v>
      </c>
      <c r="O20" s="5"/>
      <c r="R20" s="5">
        <f>-R44</f>
        <v>-10.622886591442532</v>
      </c>
      <c r="S20" s="5">
        <f t="shared" ref="S20:V20" si="7">-S44</f>
        <v>-10.552886591442533</v>
      </c>
      <c r="T20" s="5">
        <f t="shared" si="7"/>
        <v>-10.357936591442533</v>
      </c>
      <c r="U20" s="5">
        <f t="shared" si="7"/>
        <v>-10.159822591442531</v>
      </c>
      <c r="V20" s="5">
        <f t="shared" si="7"/>
        <v>-9.961702536442532</v>
      </c>
    </row>
    <row r="21" spans="1:24" ht="14.45" x14ac:dyDescent="0.3">
      <c r="B21" s="26">
        <f>B35</f>
        <v>0</v>
      </c>
      <c r="C21" s="26">
        <f t="shared" ref="C21:F21" si="8">C35</f>
        <v>0</v>
      </c>
      <c r="D21" s="26">
        <f t="shared" si="8"/>
        <v>0</v>
      </c>
      <c r="E21" s="26">
        <f t="shared" si="8"/>
        <v>0</v>
      </c>
      <c r="F21" s="26">
        <f t="shared" si="8"/>
        <v>0</v>
      </c>
      <c r="G21" s="26"/>
      <c r="H21" s="1" t="s">
        <v>33</v>
      </c>
      <c r="J21" s="5">
        <f>J35</f>
        <v>0</v>
      </c>
      <c r="K21" s="5">
        <f>K35</f>
        <v>0</v>
      </c>
      <c r="L21" s="5">
        <f>L35</f>
        <v>0</v>
      </c>
      <c r="M21" s="5">
        <f>M35</f>
        <v>0</v>
      </c>
      <c r="N21" s="5">
        <f>N35</f>
        <v>0</v>
      </c>
      <c r="O21" s="5"/>
      <c r="R21" s="5">
        <f>R35</f>
        <v>0</v>
      </c>
      <c r="S21" s="5">
        <f t="shared" ref="S21:V21" si="9">S35</f>
        <v>0</v>
      </c>
      <c r="T21" s="5">
        <f t="shared" si="9"/>
        <v>0</v>
      </c>
      <c r="U21" s="5">
        <f t="shared" si="9"/>
        <v>0</v>
      </c>
      <c r="V21" s="5">
        <f t="shared" si="9"/>
        <v>0</v>
      </c>
    </row>
    <row r="22" spans="1:24" ht="14.45" x14ac:dyDescent="0.3">
      <c r="F22" s="26">
        <f>F36</f>
        <v>586.270401655</v>
      </c>
      <c r="G22" s="26"/>
      <c r="H22" s="1" t="s">
        <v>4</v>
      </c>
      <c r="N22" s="5">
        <f>N36</f>
        <v>585.77267467500008</v>
      </c>
      <c r="O22" s="5"/>
      <c r="V22" s="5">
        <f>V36</f>
        <v>585.77267467500008</v>
      </c>
    </row>
    <row r="23" spans="1:24" ht="14.45" x14ac:dyDescent="0.3">
      <c r="F23" s="27"/>
      <c r="G23" s="27"/>
      <c r="N23" s="7"/>
      <c r="O23" s="7"/>
      <c r="V23" s="7"/>
    </row>
    <row r="24" spans="1:24" ht="14.45" x14ac:dyDescent="0.3">
      <c r="A24" s="28">
        <f>-A16+SUM(A17:A23)</f>
        <v>-500</v>
      </c>
      <c r="B24" s="28">
        <f t="shared" ref="B24:F24" si="10">-B16+SUM(B17:B23)</f>
        <v>19.815994092280796</v>
      </c>
      <c r="C24" s="28">
        <f t="shared" si="10"/>
        <v>19.958444092280793</v>
      </c>
      <c r="D24" s="28">
        <f t="shared" si="10"/>
        <v>20.010944092280795</v>
      </c>
      <c r="E24" s="28">
        <f t="shared" si="10"/>
        <v>20.207210617280793</v>
      </c>
      <c r="F24" s="28">
        <f t="shared" si="10"/>
        <v>606.67744415278082</v>
      </c>
      <c r="G24" s="29"/>
      <c r="H24" s="1" t="s">
        <v>8</v>
      </c>
      <c r="I24" s="11">
        <f t="shared" ref="I24:N24" si="11">-I16+SUM(I17:I23)</f>
        <v>-500</v>
      </c>
      <c r="J24" s="11">
        <f t="shared" si="11"/>
        <v>12.299999999999999</v>
      </c>
      <c r="K24" s="11">
        <f t="shared" si="11"/>
        <v>12.37</v>
      </c>
      <c r="L24" s="11">
        <f t="shared" si="11"/>
        <v>12.56495</v>
      </c>
      <c r="M24" s="11">
        <f t="shared" si="11"/>
        <v>12.763064</v>
      </c>
      <c r="N24" s="11">
        <f t="shared" si="11"/>
        <v>598.73385873000007</v>
      </c>
      <c r="O24" s="21"/>
      <c r="Q24" s="11">
        <f>-Q16+SUM(Q17:Q23)</f>
        <v>-500</v>
      </c>
      <c r="R24" s="11">
        <f t="shared" ref="R24:V24" si="12">-R16+SUM(R17:R23)</f>
        <v>19.815994092280796</v>
      </c>
      <c r="S24" s="11">
        <f t="shared" si="12"/>
        <v>19.885994092280793</v>
      </c>
      <c r="T24" s="11">
        <f t="shared" si="12"/>
        <v>20.080944092280795</v>
      </c>
      <c r="U24" s="11">
        <f t="shared" si="12"/>
        <v>20.279058092280795</v>
      </c>
      <c r="V24" s="11">
        <f t="shared" si="12"/>
        <v>606.2498528222809</v>
      </c>
    </row>
    <row r="25" spans="1:24" thickBot="1" x14ac:dyDescent="0.35"/>
    <row r="26" spans="1:24" thickBot="1" x14ac:dyDescent="0.35">
      <c r="A26" s="30">
        <f>XIRR(A24:F24,A15:F15)</f>
        <v>7.0079347491264335E-2</v>
      </c>
      <c r="H26" s="1" t="s">
        <v>46</v>
      </c>
      <c r="I26" s="15">
        <f>XIRR(I24:N24,I15:N15)</f>
        <v>5.5801746249198911E-2</v>
      </c>
      <c r="Q26" s="15">
        <f>XIRR(Q24:V24,Q15:V15)</f>
        <v>6.9961568713188163E-2</v>
      </c>
    </row>
    <row r="29" spans="1:24" ht="21" x14ac:dyDescent="0.4">
      <c r="H29" s="4" t="s">
        <v>16</v>
      </c>
    </row>
    <row r="30" spans="1:24" ht="21" x14ac:dyDescent="0.4">
      <c r="A30" s="25">
        <v>42460</v>
      </c>
      <c r="B30" s="25">
        <f>EOMONTH(A30,12)</f>
        <v>42825</v>
      </c>
      <c r="C30" s="25">
        <f>EOMONTH(B30,12)</f>
        <v>43190</v>
      </c>
      <c r="D30" s="25">
        <f>EOMONTH(C30,12)</f>
        <v>43555</v>
      </c>
      <c r="E30" s="25">
        <f>EOMONTH(D30,12)</f>
        <v>43921</v>
      </c>
      <c r="F30" s="25">
        <f>EOMONTH(E30,12)</f>
        <v>44286</v>
      </c>
      <c r="G30" s="25"/>
      <c r="H30" s="4"/>
      <c r="I30" s="18">
        <v>42460</v>
      </c>
      <c r="J30" s="18">
        <f>EOMONTH(I30,12)</f>
        <v>42825</v>
      </c>
      <c r="K30" s="18">
        <f>EOMONTH(J30,12)</f>
        <v>43190</v>
      </c>
      <c r="L30" s="18">
        <f>EOMONTH(K30,12)</f>
        <v>43555</v>
      </c>
      <c r="M30" s="18">
        <f>EOMONTH(L30,12)</f>
        <v>43921</v>
      </c>
      <c r="N30" s="18">
        <f>EOMONTH(M30,12)</f>
        <v>44286</v>
      </c>
      <c r="O30" s="18"/>
      <c r="Q30" s="18">
        <v>42460</v>
      </c>
      <c r="R30" s="18">
        <f>EOMONTH(Q30,12)</f>
        <v>42825</v>
      </c>
      <c r="S30" s="18">
        <f>EOMONTH(R30,12)</f>
        <v>43190</v>
      </c>
      <c r="T30" s="18">
        <f>EOMONTH(S30,12)</f>
        <v>43555</v>
      </c>
      <c r="U30" s="18">
        <f>EOMONTH(T30,12)</f>
        <v>43921</v>
      </c>
      <c r="V30" s="18">
        <f>EOMONTH(U30,12)</f>
        <v>44286</v>
      </c>
      <c r="W30" s="19"/>
      <c r="X30" s="19"/>
    </row>
    <row r="31" spans="1:24" x14ac:dyDescent="0.25">
      <c r="B31" s="26">
        <f>A36</f>
        <v>500</v>
      </c>
      <c r="C31" s="26">
        <f>B36</f>
        <v>517.5</v>
      </c>
      <c r="D31" s="26">
        <f>C36</f>
        <v>534.84124999999995</v>
      </c>
      <c r="E31" s="26">
        <f>D36</f>
        <v>552.34182499999997</v>
      </c>
      <c r="F31" s="26">
        <f>E36</f>
        <v>569.49145962500006</v>
      </c>
      <c r="G31" s="26"/>
      <c r="H31" s="1" t="s">
        <v>9</v>
      </c>
      <c r="J31" s="5">
        <f>I36</f>
        <v>500</v>
      </c>
      <c r="K31" s="5">
        <f>J36</f>
        <v>517.5</v>
      </c>
      <c r="L31" s="5">
        <f>K36</f>
        <v>535.1</v>
      </c>
      <c r="M31" s="5">
        <f>L36</f>
        <v>552.35575000000006</v>
      </c>
      <c r="N31" s="5">
        <f>M36</f>
        <v>569.24906499999997</v>
      </c>
      <c r="O31" s="5"/>
      <c r="R31" s="5">
        <f>Q36</f>
        <v>500</v>
      </c>
      <c r="S31" s="5">
        <f>R36</f>
        <v>517.5</v>
      </c>
      <c r="T31" s="5">
        <f>S36</f>
        <v>535.1</v>
      </c>
      <c r="U31" s="5">
        <f>T36</f>
        <v>552.35575000000006</v>
      </c>
      <c r="V31" s="5">
        <f>U36</f>
        <v>569.24906499999997</v>
      </c>
    </row>
    <row r="32" spans="1:24" x14ac:dyDescent="0.25">
      <c r="B32" s="31">
        <f>B31/40</f>
        <v>12.5</v>
      </c>
      <c r="C32" s="31">
        <f>B31/40+SUM(B$33:$C33)/40</f>
        <v>13.008749999999999</v>
      </c>
      <c r="D32" s="31">
        <f>C31/40+SUM($C$33:C33)/40</f>
        <v>13.196249999999999</v>
      </c>
      <c r="E32" s="31">
        <f>D31/40+SUM($C$33:D33)/40</f>
        <v>13.897201874999999</v>
      </c>
      <c r="F32" s="31">
        <f>E31/40+SUM($C$33:E33)/40</f>
        <v>14.610887162499999</v>
      </c>
      <c r="G32" s="29"/>
      <c r="H32" s="1" t="s">
        <v>10</v>
      </c>
      <c r="J32" s="8">
        <f>J31/40</f>
        <v>12.5</v>
      </c>
      <c r="K32" s="8">
        <f>J31/40+SUM($I$33:J33)/40</f>
        <v>12.75</v>
      </c>
      <c r="L32" s="8">
        <f>K31/40+SUM($I$33:K33)/40</f>
        <v>13.446249999999999</v>
      </c>
      <c r="M32" s="8">
        <f>L31/40+SUM($I$33:L33)/40</f>
        <v>14.1538</v>
      </c>
      <c r="N32" s="8">
        <f>M31/40+SUM($I$33:M33)/40</f>
        <v>14.861371625</v>
      </c>
      <c r="O32" s="22"/>
      <c r="R32" s="8">
        <f>R31/40</f>
        <v>12.5</v>
      </c>
      <c r="S32" s="8">
        <f>R31/40+SUM($Q$33:R33)/40</f>
        <v>12.75</v>
      </c>
      <c r="T32" s="8">
        <f>S31/40+SUM($Q$33:S33)/40</f>
        <v>13.446249999999999</v>
      </c>
      <c r="U32" s="8">
        <f>T31/40+SUM($Q$33:T33)/40</f>
        <v>14.1538</v>
      </c>
      <c r="V32" s="8">
        <f>U31/40+SUM($Q$33:U33)/40</f>
        <v>14.861371625</v>
      </c>
    </row>
    <row r="33" spans="1:24" x14ac:dyDescent="0.25">
      <c r="B33" s="31">
        <f>B31*2%</f>
        <v>10</v>
      </c>
      <c r="C33" s="31">
        <f t="shared" ref="C33:F33" si="13">C31*2%</f>
        <v>10.35</v>
      </c>
      <c r="D33" s="31">
        <f t="shared" si="13"/>
        <v>10.696824999999999</v>
      </c>
      <c r="E33" s="31">
        <f t="shared" si="13"/>
        <v>11.0468365</v>
      </c>
      <c r="F33" s="31">
        <f t="shared" si="13"/>
        <v>11.389829192500001</v>
      </c>
      <c r="G33" s="29"/>
      <c r="H33" s="1" t="s">
        <v>11</v>
      </c>
      <c r="J33" s="8">
        <f>J31*2%</f>
        <v>10</v>
      </c>
      <c r="K33" s="8">
        <f>K31*2%</f>
        <v>10.35</v>
      </c>
      <c r="L33" s="8">
        <f>L31*2%</f>
        <v>10.702</v>
      </c>
      <c r="M33" s="8">
        <f>M31*2%</f>
        <v>11.047115000000002</v>
      </c>
      <c r="N33" s="8">
        <f>N31*2%</f>
        <v>11.3849813</v>
      </c>
      <c r="O33" s="22"/>
      <c r="R33" s="8">
        <f>R31*2%</f>
        <v>10</v>
      </c>
      <c r="S33" s="8">
        <f t="shared" ref="S33:V33" si="14">S31*2%</f>
        <v>10.35</v>
      </c>
      <c r="T33" s="8">
        <f t="shared" si="14"/>
        <v>10.702</v>
      </c>
      <c r="U33" s="8">
        <f t="shared" si="14"/>
        <v>11.047115000000002</v>
      </c>
      <c r="V33" s="8">
        <f t="shared" si="14"/>
        <v>11.3849813</v>
      </c>
    </row>
    <row r="34" spans="1:24" ht="14.45" x14ac:dyDescent="0.3">
      <c r="B34" s="31">
        <v>20</v>
      </c>
      <c r="C34" s="31">
        <v>20</v>
      </c>
      <c r="D34" s="31">
        <v>20</v>
      </c>
      <c r="E34" s="31">
        <v>20</v>
      </c>
      <c r="F34" s="31">
        <v>20</v>
      </c>
      <c r="G34" s="29"/>
      <c r="H34" s="1" t="s">
        <v>12</v>
      </c>
      <c r="J34" s="8">
        <v>20</v>
      </c>
      <c r="K34" s="8">
        <v>20</v>
      </c>
      <c r="L34" s="8">
        <v>20</v>
      </c>
      <c r="M34" s="8">
        <v>20</v>
      </c>
      <c r="N34" s="8">
        <v>20</v>
      </c>
      <c r="O34" s="22"/>
      <c r="R34" s="8">
        <v>20</v>
      </c>
      <c r="S34" s="8">
        <v>20</v>
      </c>
      <c r="T34" s="8">
        <v>20</v>
      </c>
      <c r="U34" s="8">
        <v>20</v>
      </c>
      <c r="V34" s="8">
        <v>20</v>
      </c>
    </row>
    <row r="35" spans="1:24" ht="14.45" x14ac:dyDescent="0.3">
      <c r="B35" s="31">
        <v>0</v>
      </c>
      <c r="C35" s="31">
        <v>0</v>
      </c>
      <c r="D35" s="31">
        <v>0</v>
      </c>
      <c r="E35" s="31">
        <v>0</v>
      </c>
      <c r="F35" s="31">
        <v>0</v>
      </c>
      <c r="G35" s="29"/>
      <c r="H35" s="1" t="s">
        <v>13</v>
      </c>
      <c r="J35" s="8">
        <v>0</v>
      </c>
      <c r="K35" s="8">
        <v>0</v>
      </c>
      <c r="L35" s="8">
        <v>0</v>
      </c>
      <c r="M35" s="8">
        <v>0</v>
      </c>
      <c r="N35" s="8">
        <v>0</v>
      </c>
      <c r="O35" s="22"/>
      <c r="R35" s="8">
        <v>0</v>
      </c>
      <c r="S35" s="8">
        <v>0</v>
      </c>
      <c r="T35" s="8">
        <v>0</v>
      </c>
      <c r="U35" s="8">
        <v>0</v>
      </c>
      <c r="V35" s="8">
        <v>0</v>
      </c>
    </row>
    <row r="36" spans="1:24" ht="14.45" x14ac:dyDescent="0.3">
      <c r="A36" s="32">
        <v>500</v>
      </c>
      <c r="B36" s="26">
        <f>B31-B32+B33+B34-B35</f>
        <v>517.5</v>
      </c>
      <c r="C36" s="26">
        <f>C31-C32+C33+C34-C35</f>
        <v>534.84124999999995</v>
      </c>
      <c r="D36" s="26">
        <f>D31-D32+D33+D34-D35</f>
        <v>552.34182499999997</v>
      </c>
      <c r="E36" s="26">
        <f>E31-E32+E33+E34-E35</f>
        <v>569.49145962500006</v>
      </c>
      <c r="F36" s="26">
        <f>F31-F32+F33+F34-F35</f>
        <v>586.270401655</v>
      </c>
      <c r="G36" s="26"/>
      <c r="H36" s="1" t="s">
        <v>14</v>
      </c>
      <c r="I36" s="6">
        <v>500</v>
      </c>
      <c r="J36" s="5">
        <f>J31-J32+J33+J34-J35</f>
        <v>517.5</v>
      </c>
      <c r="K36" s="5">
        <f>K31-K32+K33+K34-K35</f>
        <v>535.1</v>
      </c>
      <c r="L36" s="5">
        <f>L31-L32+L33+L34-L35</f>
        <v>552.35575000000006</v>
      </c>
      <c r="M36" s="5">
        <f>M31-M32+M33+M34-M35</f>
        <v>569.24906499999997</v>
      </c>
      <c r="N36" s="5">
        <f>N31-N32+N33+N34-N35</f>
        <v>585.77267467500008</v>
      </c>
      <c r="O36" s="5"/>
      <c r="Q36" s="6">
        <v>500</v>
      </c>
      <c r="R36" s="5">
        <f>R31-R32+R33+R34-R35</f>
        <v>517.5</v>
      </c>
      <c r="S36" s="5">
        <f>S31-S32+S33+S34-S35</f>
        <v>535.1</v>
      </c>
      <c r="T36" s="5">
        <f>T31-T32+T33+T34-T35</f>
        <v>552.35575000000006</v>
      </c>
      <c r="U36" s="5">
        <f>U31-U32+U33+U34-U35</f>
        <v>569.24906499999997</v>
      </c>
      <c r="V36" s="5">
        <f>V31-V32+V33+V34-V35</f>
        <v>585.77267467500008</v>
      </c>
    </row>
    <row r="38" spans="1:24" ht="14.45" x14ac:dyDescent="0.3">
      <c r="C38" s="33"/>
      <c r="D38" s="33"/>
      <c r="E38" s="33"/>
      <c r="F38" s="33"/>
      <c r="G38" s="33"/>
      <c r="K38" s="10"/>
      <c r="L38" s="10"/>
      <c r="M38" s="10"/>
      <c r="N38" s="10"/>
      <c r="O38" s="10"/>
      <c r="S38" s="10"/>
      <c r="T38" s="10"/>
      <c r="U38" s="10"/>
      <c r="V38" s="10"/>
    </row>
    <row r="39" spans="1:24" ht="21" x14ac:dyDescent="0.4">
      <c r="B39" s="34"/>
      <c r="C39" s="34"/>
      <c r="D39" s="34"/>
      <c r="E39" s="34"/>
      <c r="F39" s="34"/>
      <c r="G39" s="34"/>
      <c r="H39" s="4" t="s">
        <v>37</v>
      </c>
      <c r="J39" s="9"/>
      <c r="K39" s="9"/>
      <c r="L39" s="9"/>
      <c r="M39" s="9"/>
      <c r="N39" s="9"/>
      <c r="O39" s="9"/>
      <c r="R39" s="9"/>
      <c r="S39" s="9"/>
      <c r="T39" s="9"/>
      <c r="U39" s="9"/>
      <c r="V39" s="9"/>
    </row>
    <row r="40" spans="1:24" ht="14.45" x14ac:dyDescent="0.3">
      <c r="A40" s="25">
        <v>42460</v>
      </c>
      <c r="B40" s="25">
        <f>EOMONTH(A40,12)</f>
        <v>42825</v>
      </c>
      <c r="C40" s="25">
        <f>EOMONTH(B40,12)</f>
        <v>43190</v>
      </c>
      <c r="D40" s="25">
        <f>EOMONTH(C40,12)</f>
        <v>43555</v>
      </c>
      <c r="E40" s="25">
        <f>EOMONTH(D40,12)</f>
        <v>43921</v>
      </c>
      <c r="F40" s="25">
        <f>EOMONTH(E40,12)</f>
        <v>44286</v>
      </c>
      <c r="G40" s="25"/>
      <c r="I40" s="18">
        <v>42460</v>
      </c>
      <c r="J40" s="18">
        <f>EOMONTH(I40,12)</f>
        <v>42825</v>
      </c>
      <c r="K40" s="18">
        <f>EOMONTH(J40,12)</f>
        <v>43190</v>
      </c>
      <c r="L40" s="18">
        <f>EOMONTH(K40,12)</f>
        <v>43555</v>
      </c>
      <c r="M40" s="18">
        <f>EOMONTH(L40,12)</f>
        <v>43921</v>
      </c>
      <c r="N40" s="18">
        <f>EOMONTH(M40,12)</f>
        <v>44286</v>
      </c>
      <c r="O40" s="18"/>
      <c r="Q40" s="18">
        <v>42460</v>
      </c>
      <c r="R40" s="18">
        <f>EOMONTH(Q40,12)</f>
        <v>42825</v>
      </c>
      <c r="S40" s="18">
        <f>EOMONTH(R40,12)</f>
        <v>43190</v>
      </c>
      <c r="T40" s="18">
        <f>EOMONTH(S40,12)</f>
        <v>43555</v>
      </c>
      <c r="U40" s="18">
        <f>EOMONTH(T40,12)</f>
        <v>43921</v>
      </c>
      <c r="V40" s="18">
        <f>EOMONTH(U40,12)</f>
        <v>44286</v>
      </c>
      <c r="W40" s="19"/>
      <c r="X40" s="19"/>
    </row>
    <row r="41" spans="1:24" ht="14.45" x14ac:dyDescent="0.3">
      <c r="B41" s="34">
        <f t="shared" ref="B41:F42" si="15">B32</f>
        <v>12.5</v>
      </c>
      <c r="C41" s="34">
        <f t="shared" si="15"/>
        <v>13.008749999999999</v>
      </c>
      <c r="D41" s="34">
        <f t="shared" si="15"/>
        <v>13.196249999999999</v>
      </c>
      <c r="E41" s="34">
        <f t="shared" si="15"/>
        <v>13.897201874999999</v>
      </c>
      <c r="F41" s="34">
        <f t="shared" si="15"/>
        <v>14.610887162499999</v>
      </c>
      <c r="G41" s="34"/>
      <c r="H41" s="1" t="s">
        <v>18</v>
      </c>
      <c r="J41" s="9">
        <f t="shared" ref="J41:N42" si="16">J32</f>
        <v>12.5</v>
      </c>
      <c r="K41" s="9">
        <f t="shared" si="16"/>
        <v>12.75</v>
      </c>
      <c r="L41" s="9">
        <f t="shared" si="16"/>
        <v>13.446249999999999</v>
      </c>
      <c r="M41" s="9">
        <f t="shared" si="16"/>
        <v>14.1538</v>
      </c>
      <c r="N41" s="9">
        <f t="shared" si="16"/>
        <v>14.861371625</v>
      </c>
      <c r="O41" s="9"/>
      <c r="R41" s="9">
        <f>R32</f>
        <v>12.5</v>
      </c>
      <c r="S41" s="9">
        <f t="shared" ref="S41:V42" si="17">S32</f>
        <v>12.75</v>
      </c>
      <c r="T41" s="9">
        <f t="shared" si="17"/>
        <v>13.446249999999999</v>
      </c>
      <c r="U41" s="9">
        <f t="shared" si="17"/>
        <v>14.1538</v>
      </c>
      <c r="V41" s="9">
        <f t="shared" si="17"/>
        <v>14.861371625</v>
      </c>
    </row>
    <row r="42" spans="1:24" ht="14.45" x14ac:dyDescent="0.3">
      <c r="B42" s="34">
        <f t="shared" si="15"/>
        <v>10</v>
      </c>
      <c r="C42" s="34">
        <f t="shared" si="15"/>
        <v>10.35</v>
      </c>
      <c r="D42" s="34">
        <f t="shared" si="15"/>
        <v>10.696824999999999</v>
      </c>
      <c r="E42" s="34">
        <f t="shared" si="15"/>
        <v>11.0468365</v>
      </c>
      <c r="F42" s="34">
        <f t="shared" si="15"/>
        <v>11.389829192500001</v>
      </c>
      <c r="G42" s="34"/>
      <c r="H42" s="1" t="s">
        <v>19</v>
      </c>
      <c r="J42" s="9">
        <f t="shared" si="16"/>
        <v>10</v>
      </c>
      <c r="K42" s="9">
        <f t="shared" si="16"/>
        <v>10.35</v>
      </c>
      <c r="L42" s="9">
        <f t="shared" si="16"/>
        <v>10.702</v>
      </c>
      <c r="M42" s="9">
        <f t="shared" si="16"/>
        <v>11.047115000000002</v>
      </c>
      <c r="N42" s="9">
        <f t="shared" si="16"/>
        <v>11.3849813</v>
      </c>
      <c r="O42" s="9"/>
      <c r="R42" s="9">
        <f>R33</f>
        <v>10</v>
      </c>
      <c r="S42" s="9">
        <f t="shared" si="17"/>
        <v>10.35</v>
      </c>
      <c r="T42" s="9">
        <f t="shared" si="17"/>
        <v>10.702</v>
      </c>
      <c r="U42" s="9">
        <f t="shared" si="17"/>
        <v>11.047115000000002</v>
      </c>
      <c r="V42" s="9">
        <f t="shared" si="17"/>
        <v>11.3849813</v>
      </c>
    </row>
    <row r="43" spans="1:24" ht="14.45" x14ac:dyDescent="0.3">
      <c r="B43" s="31">
        <v>15</v>
      </c>
      <c r="C43" s="31">
        <v>15</v>
      </c>
      <c r="D43" s="31">
        <v>15</v>
      </c>
      <c r="E43" s="31">
        <v>15</v>
      </c>
      <c r="F43" s="31">
        <v>15</v>
      </c>
      <c r="G43" s="29"/>
      <c r="H43" s="1" t="s">
        <v>2</v>
      </c>
      <c r="J43" s="8">
        <v>15</v>
      </c>
      <c r="K43" s="8">
        <v>15</v>
      </c>
      <c r="L43" s="8">
        <v>15</v>
      </c>
      <c r="M43" s="8">
        <v>15</v>
      </c>
      <c r="N43" s="8">
        <v>15</v>
      </c>
      <c r="O43" s="22"/>
      <c r="R43" s="8">
        <v>15</v>
      </c>
      <c r="S43" s="8">
        <v>15</v>
      </c>
      <c r="T43" s="8">
        <v>15</v>
      </c>
      <c r="U43" s="8">
        <v>15</v>
      </c>
      <c r="V43" s="8">
        <v>15</v>
      </c>
    </row>
    <row r="44" spans="1:24" ht="14.45" x14ac:dyDescent="0.3">
      <c r="B44" s="31">
        <f>(B52-B43-B41)*0.28</f>
        <v>10.622886591442532</v>
      </c>
      <c r="C44" s="31">
        <f t="shared" ref="C44:F44" si="18">(C52-C43-C41)*0.28</f>
        <v>10.480436591442533</v>
      </c>
      <c r="D44" s="31">
        <f t="shared" si="18"/>
        <v>10.427936591442533</v>
      </c>
      <c r="E44" s="31">
        <f t="shared" si="18"/>
        <v>10.231670066442533</v>
      </c>
      <c r="F44" s="31">
        <f t="shared" si="18"/>
        <v>10.031838185942533</v>
      </c>
      <c r="G44" s="29"/>
      <c r="H44" s="1" t="s">
        <v>3</v>
      </c>
      <c r="J44" s="8">
        <f>(J52-J43-J41)*0.28</f>
        <v>7.7000000000000011</v>
      </c>
      <c r="K44" s="8">
        <f>(K52-K43-K41)*0.28</f>
        <v>7.6300000000000008</v>
      </c>
      <c r="L44" s="8">
        <f>(L52-L43-L41)*0.28</f>
        <v>7.4350500000000013</v>
      </c>
      <c r="M44" s="8">
        <f>(M52-M43-M41)*0.28</f>
        <v>7.2369360000000009</v>
      </c>
      <c r="N44" s="8">
        <f>(N52-N43-N41)*0.28</f>
        <v>7.0388159450000005</v>
      </c>
      <c r="O44" s="22"/>
      <c r="R44" s="8">
        <f>(R52-R43-R41)*0.28</f>
        <v>10.622886591442532</v>
      </c>
      <c r="S44" s="8">
        <f t="shared" ref="S44:V44" si="19">(S52-S43-S41)*0.28</f>
        <v>10.552886591442533</v>
      </c>
      <c r="T44" s="8">
        <f t="shared" si="19"/>
        <v>10.357936591442533</v>
      </c>
      <c r="U44" s="8">
        <f t="shared" si="19"/>
        <v>10.159822591442531</v>
      </c>
      <c r="V44" s="8">
        <f t="shared" si="19"/>
        <v>9.961702536442532</v>
      </c>
    </row>
    <row r="45" spans="1:24" ht="14.45" x14ac:dyDescent="0.3">
      <c r="A45" s="35">
        <v>7.0000000000000007E-2</v>
      </c>
      <c r="H45" s="1" t="s">
        <v>47</v>
      </c>
      <c r="I45" s="12">
        <v>7.0000000000000007E-2</v>
      </c>
      <c r="Q45" s="12">
        <v>7.0000000000000007E-2</v>
      </c>
    </row>
    <row r="46" spans="1:24" ht="14.45" x14ac:dyDescent="0.3">
      <c r="B46" s="34">
        <f>B31</f>
        <v>500</v>
      </c>
      <c r="C46" s="34">
        <f>C31</f>
        <v>517.5</v>
      </c>
      <c r="D46" s="34">
        <f>D31</f>
        <v>534.84124999999995</v>
      </c>
      <c r="E46" s="34">
        <f>E31</f>
        <v>552.34182499999997</v>
      </c>
      <c r="F46" s="34">
        <f>F31</f>
        <v>569.49145962500006</v>
      </c>
      <c r="G46" s="34"/>
      <c r="H46" s="1" t="s">
        <v>0</v>
      </c>
      <c r="J46" s="9">
        <f>J31</f>
        <v>500</v>
      </c>
      <c r="K46" s="9">
        <f>K31</f>
        <v>517.5</v>
      </c>
      <c r="L46" s="9">
        <f>L31</f>
        <v>535.1</v>
      </c>
      <c r="M46" s="9">
        <f>M31</f>
        <v>552.35575000000006</v>
      </c>
      <c r="N46" s="9">
        <f>N31</f>
        <v>569.24906499999997</v>
      </c>
      <c r="O46" s="9"/>
      <c r="R46" s="9">
        <f>R31</f>
        <v>500</v>
      </c>
      <c r="S46" s="9">
        <f>S31</f>
        <v>517.5</v>
      </c>
      <c r="T46" s="9">
        <f>T31</f>
        <v>535.1</v>
      </c>
      <c r="U46" s="9">
        <f>U31</f>
        <v>552.35575000000006</v>
      </c>
      <c r="V46" s="9">
        <f>V31</f>
        <v>569.24906499999997</v>
      </c>
    </row>
    <row r="47" spans="1:24" ht="14.45" x14ac:dyDescent="0.3">
      <c r="B47" s="36">
        <f>B46*$A$45</f>
        <v>35</v>
      </c>
      <c r="C47" s="36">
        <f t="shared" ref="C47:F47" si="20">C46*$A$45</f>
        <v>36.225000000000001</v>
      </c>
      <c r="D47" s="36">
        <f t="shared" si="20"/>
        <v>37.4388875</v>
      </c>
      <c r="E47" s="36">
        <f t="shared" si="20"/>
        <v>38.663927749999999</v>
      </c>
      <c r="F47" s="36">
        <f t="shared" si="20"/>
        <v>39.864402173750008</v>
      </c>
      <c r="G47" s="36"/>
      <c r="H47" s="1" t="s">
        <v>20</v>
      </c>
      <c r="J47" s="10">
        <f>J46*$I$45</f>
        <v>35</v>
      </c>
      <c r="K47" s="10">
        <f>K46*$I$45</f>
        <v>36.225000000000001</v>
      </c>
      <c r="L47" s="10">
        <f>L46*$I$45</f>
        <v>37.457000000000008</v>
      </c>
      <c r="M47" s="10">
        <f>M46*$I$45</f>
        <v>38.664902500000011</v>
      </c>
      <c r="N47" s="10">
        <f>N46*$I$45</f>
        <v>39.847434550000003</v>
      </c>
      <c r="O47" s="10"/>
      <c r="R47" s="13">
        <f>R46*$Q$45</f>
        <v>35</v>
      </c>
      <c r="S47" s="13">
        <f>S46*$Q$45</f>
        <v>36.225000000000001</v>
      </c>
      <c r="T47" s="13">
        <f>T46*$Q$45</f>
        <v>37.457000000000008</v>
      </c>
      <c r="U47" s="13">
        <f>U46*$Q$45</f>
        <v>38.664902500000011</v>
      </c>
      <c r="V47" s="13">
        <f>V46*$Q$45</f>
        <v>39.847434550000003</v>
      </c>
    </row>
    <row r="48" spans="1:24" ht="14.45" x14ac:dyDescent="0.3">
      <c r="A48" s="36">
        <f t="shared" ref="A48:F48" si="21">A41-A42+A43+A44+A47</f>
        <v>0</v>
      </c>
      <c r="B48" s="36">
        <f t="shared" si="21"/>
        <v>63.12288659144253</v>
      </c>
      <c r="C48" s="36">
        <f t="shared" si="21"/>
        <v>64.364186591442532</v>
      </c>
      <c r="D48" s="36">
        <f t="shared" si="21"/>
        <v>65.36624909144254</v>
      </c>
      <c r="E48" s="36">
        <f t="shared" si="21"/>
        <v>66.745963191442527</v>
      </c>
      <c r="F48" s="36">
        <f t="shared" si="21"/>
        <v>68.117298329692545</v>
      </c>
      <c r="G48" s="36"/>
      <c r="H48" s="1" t="s">
        <v>21</v>
      </c>
      <c r="I48" s="13">
        <f t="shared" ref="I48:N48" si="22">I41-I42+I43+I44+I47</f>
        <v>0</v>
      </c>
      <c r="J48" s="13">
        <f t="shared" si="22"/>
        <v>60.2</v>
      </c>
      <c r="K48" s="13">
        <f t="shared" si="22"/>
        <v>61.255000000000003</v>
      </c>
      <c r="L48" s="13">
        <f t="shared" si="22"/>
        <v>62.636300000000006</v>
      </c>
      <c r="M48" s="13">
        <f t="shared" si="22"/>
        <v>64.00852350000001</v>
      </c>
      <c r="N48" s="13">
        <f t="shared" si="22"/>
        <v>65.362640819999996</v>
      </c>
      <c r="O48" s="13"/>
      <c r="Q48" s="13">
        <f t="shared" ref="Q48:V48" si="23">Q41-Q42+Q43+Q44+Q47</f>
        <v>0</v>
      </c>
      <c r="R48" s="13">
        <f t="shared" si="23"/>
        <v>63.12288659144253</v>
      </c>
      <c r="S48" s="13">
        <f t="shared" si="23"/>
        <v>64.17788659144253</v>
      </c>
      <c r="T48" s="13">
        <f t="shared" si="23"/>
        <v>65.55918659144254</v>
      </c>
      <c r="U48" s="13">
        <f t="shared" si="23"/>
        <v>66.931410091442544</v>
      </c>
      <c r="V48" s="13">
        <f t="shared" si="23"/>
        <v>68.28552741144253</v>
      </c>
    </row>
    <row r="50" spans="1:22" x14ac:dyDescent="0.25">
      <c r="A50" s="26">
        <f>XNPV(A45,A48:F48,A40:F40)</f>
        <v>268.03828383653126</v>
      </c>
      <c r="H50" s="1" t="s">
        <v>41</v>
      </c>
      <c r="I50" s="5">
        <f>XNPV(I45,I48:N48,I40:N40)</f>
        <v>256.3108172381551</v>
      </c>
      <c r="Q50" s="5">
        <f>XNPV(Q45,Q48:V48,Q40:V40)</f>
        <v>268.29442978123041</v>
      </c>
    </row>
    <row r="51" spans="1:22" x14ac:dyDescent="0.25">
      <c r="A51" s="26"/>
      <c r="I51" s="5"/>
      <c r="Q51" s="5"/>
    </row>
    <row r="52" spans="1:22" x14ac:dyDescent="0.25">
      <c r="A52" s="23">
        <v>0</v>
      </c>
      <c r="B52" s="31">
        <v>65.438880683723326</v>
      </c>
      <c r="C52" s="31">
        <f>B52</f>
        <v>65.438880683723326</v>
      </c>
      <c r="D52" s="31">
        <f t="shared" ref="D52:F52" si="24">C52</f>
        <v>65.438880683723326</v>
      </c>
      <c r="E52" s="31">
        <f t="shared" si="24"/>
        <v>65.438880683723326</v>
      </c>
      <c r="F52" s="31">
        <f t="shared" si="24"/>
        <v>65.438880683723326</v>
      </c>
      <c r="G52" s="29"/>
      <c r="H52" s="1" t="s">
        <v>42</v>
      </c>
      <c r="I52" s="1">
        <v>0</v>
      </c>
      <c r="J52" s="8">
        <v>55</v>
      </c>
      <c r="K52" s="8">
        <f>J52</f>
        <v>55</v>
      </c>
      <c r="L52" s="8">
        <f>K52</f>
        <v>55</v>
      </c>
      <c r="M52" s="8">
        <f>L52</f>
        <v>55</v>
      </c>
      <c r="N52" s="8">
        <f>M52</f>
        <v>55</v>
      </c>
      <c r="O52" s="22"/>
      <c r="Q52" s="1">
        <v>0</v>
      </c>
      <c r="R52" s="8">
        <v>65.438880683723326</v>
      </c>
      <c r="S52" s="8">
        <f>R52</f>
        <v>65.438880683723326</v>
      </c>
      <c r="T52" s="8">
        <f t="shared" ref="T52:V52" si="25">S52</f>
        <v>65.438880683723326</v>
      </c>
      <c r="U52" s="8">
        <f t="shared" si="25"/>
        <v>65.438880683723326</v>
      </c>
      <c r="V52" s="8">
        <f t="shared" si="25"/>
        <v>65.438880683723326</v>
      </c>
    </row>
    <row r="53" spans="1:22" x14ac:dyDescent="0.25">
      <c r="A53" s="26">
        <f>XNPV(A45,A52:F52,A40:F40)</f>
        <v>268.29442978123035</v>
      </c>
      <c r="H53" s="1" t="s">
        <v>43</v>
      </c>
      <c r="I53" s="5">
        <f>XNPV(I45,I52:N52,I40:N40)</f>
        <v>225.49581355596123</v>
      </c>
      <c r="J53" s="9"/>
      <c r="Q53" s="5">
        <f>XNPV(Q45,Q52:V52,Q40:V40)</f>
        <v>268.29442978123035</v>
      </c>
    </row>
    <row r="54" spans="1:22" x14ac:dyDescent="0.25">
      <c r="A54" s="34">
        <f>A50-A53</f>
        <v>-0.25614594469908525</v>
      </c>
      <c r="H54" s="1" t="s">
        <v>44</v>
      </c>
      <c r="I54" s="9">
        <f>I50-I53</f>
        <v>30.815003682193861</v>
      </c>
      <c r="Q54" s="9"/>
    </row>
  </sheetData>
  <sheetProtection formatColumns="0" formatRows="0"/>
  <pageMargins left="0.70866141732283472" right="0.70866141732283472" top="0.74803149606299213" bottom="0.74803149606299213" header="0.31496062992125984" footer="0.31496062992125984"/>
  <pageSetup paperSize="8" scale="50" fitToHeight="0" orientation="landscape" r:id="rId1"/>
  <headerFooter>
    <oddFooter>&amp;L&amp;F&amp;C&amp;A&amp;R&amp;P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AC58"/>
  <sheetViews>
    <sheetView showGridLines="0" view="pageBreakPreview" zoomScale="80" zoomScaleNormal="100" zoomScaleSheetLayoutView="80" workbookViewId="0">
      <selection activeCell="I8" sqref="I8"/>
    </sheetView>
  </sheetViews>
  <sheetFormatPr defaultColWidth="8.85546875" defaultRowHeight="15" x14ac:dyDescent="0.25"/>
  <cols>
    <col min="1" max="7" width="10.7109375" style="23" customWidth="1"/>
    <col min="8" max="8" width="65.5703125" style="1" customWidth="1"/>
    <col min="9" max="15" width="10.7109375" style="1" customWidth="1"/>
    <col min="16" max="16" width="2.7109375" style="1" customWidth="1"/>
    <col min="17" max="22" width="10.7109375" style="1" customWidth="1"/>
    <col min="23" max="23" width="8.85546875" style="1"/>
    <col min="24" max="29" width="10.7109375" style="1" customWidth="1"/>
    <col min="30" max="30" width="6.85546875" style="1" customWidth="1"/>
    <col min="31" max="16384" width="8.85546875" style="1"/>
  </cols>
  <sheetData>
    <row r="1" spans="1:29" ht="25.9" x14ac:dyDescent="0.5">
      <c r="D1" s="24"/>
      <c r="H1" s="2" t="s">
        <v>77</v>
      </c>
      <c r="L1" s="3"/>
      <c r="T1" s="3"/>
      <c r="AA1" s="3"/>
    </row>
    <row r="3" spans="1:29" ht="14.45" x14ac:dyDescent="0.3">
      <c r="H3" s="1" t="s">
        <v>78</v>
      </c>
    </row>
    <row r="6" spans="1:29" ht="14.45" x14ac:dyDescent="0.3">
      <c r="H6" s="1" t="s">
        <v>64</v>
      </c>
    </row>
    <row r="7" spans="1:29" ht="14.45" x14ac:dyDescent="0.3">
      <c r="H7" s="1" t="s">
        <v>57</v>
      </c>
      <c r="I7" s="38">
        <v>7.0000000000000007E-2</v>
      </c>
    </row>
    <row r="8" spans="1:29" ht="14.45" x14ac:dyDescent="0.3">
      <c r="H8" s="1" t="s">
        <v>58</v>
      </c>
      <c r="I8" s="5">
        <v>500</v>
      </c>
      <c r="J8" s="1" t="s">
        <v>62</v>
      </c>
    </row>
    <row r="9" spans="1:29" ht="14.45" x14ac:dyDescent="0.3">
      <c r="H9" s="1" t="s">
        <v>59</v>
      </c>
      <c r="I9" s="5">
        <v>15</v>
      </c>
      <c r="J9" s="1" t="s">
        <v>62</v>
      </c>
    </row>
    <row r="10" spans="1:29" ht="14.45" x14ac:dyDescent="0.3">
      <c r="H10" s="1" t="s">
        <v>60</v>
      </c>
      <c r="I10" s="5">
        <v>20</v>
      </c>
      <c r="J10" s="1" t="s">
        <v>62</v>
      </c>
    </row>
    <row r="11" spans="1:29" ht="14.45" x14ac:dyDescent="0.3">
      <c r="H11" s="1" t="s">
        <v>61</v>
      </c>
      <c r="I11" s="5">
        <v>40</v>
      </c>
      <c r="J11" s="1" t="s">
        <v>63</v>
      </c>
    </row>
    <row r="12" spans="1:29" ht="14.45" x14ac:dyDescent="0.3">
      <c r="H12" s="1" t="s">
        <v>66</v>
      </c>
      <c r="I12" s="38">
        <v>0.02</v>
      </c>
    </row>
    <row r="14" spans="1:29" ht="44.25" customHeight="1" x14ac:dyDescent="0.35">
      <c r="A14" s="37" t="s">
        <v>53</v>
      </c>
      <c r="H14" s="4" t="s">
        <v>15</v>
      </c>
      <c r="I14" s="39" t="s">
        <v>89</v>
      </c>
      <c r="J14" s="39"/>
      <c r="K14" s="39"/>
      <c r="L14" s="39"/>
      <c r="M14" s="39"/>
      <c r="N14" s="39"/>
      <c r="Q14" s="39" t="s">
        <v>90</v>
      </c>
      <c r="R14" s="39"/>
      <c r="S14" s="39"/>
      <c r="T14" s="39"/>
      <c r="U14" s="39"/>
      <c r="V14" s="39"/>
      <c r="X14" s="39" t="s">
        <v>91</v>
      </c>
      <c r="Y14" s="39"/>
      <c r="Z14" s="39"/>
      <c r="AA14" s="39"/>
      <c r="AB14" s="39"/>
      <c r="AC14" s="39"/>
    </row>
    <row r="15" spans="1:29" ht="14.45" x14ac:dyDescent="0.3">
      <c r="A15" s="25">
        <v>42460</v>
      </c>
      <c r="B15" s="25">
        <f>EOMONTH(A15,12)</f>
        <v>42825</v>
      </c>
      <c r="C15" s="25">
        <f>EOMONTH(B15,12)</f>
        <v>43190</v>
      </c>
      <c r="D15" s="25">
        <f>EOMONTH(C15,12)</f>
        <v>43555</v>
      </c>
      <c r="E15" s="25">
        <f>EOMONTH(D15,12)</f>
        <v>43921</v>
      </c>
      <c r="F15" s="25">
        <f>EOMONTH(E15,12)</f>
        <v>44286</v>
      </c>
      <c r="G15" s="25"/>
      <c r="I15" s="18">
        <v>42460</v>
      </c>
      <c r="J15" s="18">
        <f>EOMONTH(I15,12)</f>
        <v>42825</v>
      </c>
      <c r="K15" s="18">
        <f>EOMONTH(J15,12)</f>
        <v>43190</v>
      </c>
      <c r="L15" s="18">
        <f>EOMONTH(K15,12)</f>
        <v>43555</v>
      </c>
      <c r="M15" s="18">
        <f>EOMONTH(L15,12)</f>
        <v>43921</v>
      </c>
      <c r="N15" s="18">
        <f>EOMONTH(M15,12)</f>
        <v>44286</v>
      </c>
      <c r="O15" s="19"/>
      <c r="P15" s="19"/>
      <c r="Q15" s="18">
        <v>42460</v>
      </c>
      <c r="R15" s="18">
        <f>EOMONTH(Q15,12)</f>
        <v>42825</v>
      </c>
      <c r="S15" s="18">
        <f>EOMONTH(R15,12)</f>
        <v>43190</v>
      </c>
      <c r="T15" s="18">
        <f>EOMONTH(S15,12)</f>
        <v>43555</v>
      </c>
      <c r="U15" s="18">
        <f>EOMONTH(T15,12)</f>
        <v>43921</v>
      </c>
      <c r="V15" s="18">
        <f>EOMONTH(U15,12)</f>
        <v>44286</v>
      </c>
      <c r="X15" s="18">
        <v>42460</v>
      </c>
      <c r="Y15" s="18">
        <f>EOMONTH(X15,12)</f>
        <v>42825</v>
      </c>
      <c r="Z15" s="18">
        <f>EOMONTH(Y15,12)</f>
        <v>43190</v>
      </c>
      <c r="AA15" s="18">
        <f>EOMONTH(Z15,12)</f>
        <v>43555</v>
      </c>
      <c r="AB15" s="18">
        <f>EOMONTH(AA15,12)</f>
        <v>43921</v>
      </c>
      <c r="AC15" s="18">
        <f>EOMONTH(AB15,12)</f>
        <v>44286</v>
      </c>
    </row>
    <row r="16" spans="1:29" ht="14.45" x14ac:dyDescent="0.3">
      <c r="A16" s="26">
        <f>A40</f>
        <v>500</v>
      </c>
      <c r="H16" s="1" t="s">
        <v>0</v>
      </c>
      <c r="I16" s="5">
        <f>I40</f>
        <v>500</v>
      </c>
      <c r="Q16" s="5">
        <f>Q40</f>
        <v>500</v>
      </c>
      <c r="X16" s="5">
        <f>X40</f>
        <v>500</v>
      </c>
    </row>
    <row r="17" spans="1:29" ht="14.45" x14ac:dyDescent="0.3">
      <c r="A17" s="31"/>
      <c r="G17" s="26"/>
      <c r="H17" s="1" t="s">
        <v>98</v>
      </c>
      <c r="I17" s="8">
        <v>-30.815003682193861</v>
      </c>
      <c r="Q17" s="8">
        <v>-30.815003682193861</v>
      </c>
      <c r="X17" s="8">
        <v>-30.815003682193861</v>
      </c>
    </row>
    <row r="18" spans="1:29" ht="14.45" x14ac:dyDescent="0.3">
      <c r="A18" s="34">
        <f>A16</f>
        <v>500</v>
      </c>
      <c r="G18" s="26"/>
      <c r="H18" s="1" t="s">
        <v>23</v>
      </c>
      <c r="I18" s="5">
        <f>I16+I17</f>
        <v>469.18499631780617</v>
      </c>
      <c r="Q18" s="5">
        <f>Q16+Q17</f>
        <v>469.18499631780617</v>
      </c>
      <c r="X18" s="5">
        <f>X16+X17</f>
        <v>469.18499631780617</v>
      </c>
    </row>
    <row r="19" spans="1:29" ht="14.45" x14ac:dyDescent="0.3">
      <c r="B19" s="26">
        <f>B56</f>
        <v>65.438880683723326</v>
      </c>
      <c r="C19" s="26">
        <f>C56</f>
        <v>65.438880683723326</v>
      </c>
      <c r="D19" s="26">
        <f>D56</f>
        <v>65.438880683723326</v>
      </c>
      <c r="E19" s="26">
        <f>E56</f>
        <v>65.438880683723326</v>
      </c>
      <c r="F19" s="26">
        <f>F56</f>
        <v>65.438880683723326</v>
      </c>
      <c r="G19" s="26"/>
      <c r="H19" s="1" t="s">
        <v>1</v>
      </c>
      <c r="J19" s="5">
        <f>J56</f>
        <v>55</v>
      </c>
      <c r="K19" s="5">
        <f>K56</f>
        <v>55</v>
      </c>
      <c r="L19" s="5">
        <f>L56</f>
        <v>55</v>
      </c>
      <c r="M19" s="5">
        <f>M56</f>
        <v>55</v>
      </c>
      <c r="N19" s="5">
        <f>N56</f>
        <v>55</v>
      </c>
      <c r="R19" s="5">
        <f>R56</f>
        <v>65.438880683723326</v>
      </c>
      <c r="S19" s="5">
        <f>S56</f>
        <v>65.438880683723326</v>
      </c>
      <c r="T19" s="5">
        <f>T56</f>
        <v>65.438880683723326</v>
      </c>
      <c r="U19" s="5">
        <f>U56</f>
        <v>65.438880683723326</v>
      </c>
      <c r="V19" s="5">
        <f>V56</f>
        <v>65.438880683723326</v>
      </c>
      <c r="Y19" s="5">
        <f>Y56</f>
        <v>60</v>
      </c>
      <c r="Z19" s="5">
        <f>Z56</f>
        <v>60</v>
      </c>
      <c r="AA19" s="5">
        <f>AA56</f>
        <v>60</v>
      </c>
      <c r="AB19" s="5">
        <f>AB56</f>
        <v>60</v>
      </c>
      <c r="AC19" s="5">
        <f>AC56</f>
        <v>60</v>
      </c>
    </row>
    <row r="20" spans="1:29" ht="14.45" x14ac:dyDescent="0.3">
      <c r="B20" s="26">
        <f>-B47</f>
        <v>-15</v>
      </c>
      <c r="C20" s="26">
        <f>-C47</f>
        <v>-15</v>
      </c>
      <c r="D20" s="26">
        <f>-D47</f>
        <v>-15</v>
      </c>
      <c r="E20" s="26">
        <f>-E47</f>
        <v>-15</v>
      </c>
      <c r="F20" s="26">
        <f>-F47</f>
        <v>-15</v>
      </c>
      <c r="G20" s="26"/>
      <c r="H20" s="1" t="s">
        <v>5</v>
      </c>
      <c r="J20" s="5">
        <f>-J47</f>
        <v>-15</v>
      </c>
      <c r="K20" s="5">
        <f t="shared" ref="K20:N20" si="0">-K47</f>
        <v>-15</v>
      </c>
      <c r="L20" s="5">
        <f t="shared" si="0"/>
        <v>-15</v>
      </c>
      <c r="M20" s="5">
        <f t="shared" si="0"/>
        <v>-15</v>
      </c>
      <c r="N20" s="5">
        <f t="shared" si="0"/>
        <v>-15</v>
      </c>
      <c r="R20" s="5">
        <f>-R47</f>
        <v>-15</v>
      </c>
      <c r="S20" s="5">
        <f t="shared" ref="S20:V20" si="1">-S47</f>
        <v>-15</v>
      </c>
      <c r="T20" s="5">
        <f t="shared" si="1"/>
        <v>-15</v>
      </c>
      <c r="U20" s="5">
        <f t="shared" si="1"/>
        <v>-15</v>
      </c>
      <c r="V20" s="5">
        <f t="shared" si="1"/>
        <v>-15</v>
      </c>
      <c r="Y20" s="5">
        <f>-Y47</f>
        <v>-15</v>
      </c>
      <c r="Z20" s="5">
        <f t="shared" ref="Z20:AC20" si="2">-Z47</f>
        <v>-15</v>
      </c>
      <c r="AA20" s="5">
        <f t="shared" si="2"/>
        <v>-15</v>
      </c>
      <c r="AB20" s="5">
        <f t="shared" si="2"/>
        <v>-15</v>
      </c>
      <c r="AC20" s="5">
        <f t="shared" si="2"/>
        <v>-15</v>
      </c>
    </row>
    <row r="21" spans="1:29" ht="14.45" x14ac:dyDescent="0.3">
      <c r="B21" s="26">
        <f>-B38</f>
        <v>-20</v>
      </c>
      <c r="C21" s="26">
        <f>-C38</f>
        <v>-20</v>
      </c>
      <c r="D21" s="26">
        <f>-D38</f>
        <v>-20</v>
      </c>
      <c r="E21" s="26">
        <f>-E38</f>
        <v>-20</v>
      </c>
      <c r="F21" s="26">
        <f>-F38</f>
        <v>-20</v>
      </c>
      <c r="G21" s="26"/>
      <c r="H21" s="1" t="s">
        <v>6</v>
      </c>
      <c r="J21" s="5">
        <f>-J38</f>
        <v>-20</v>
      </c>
      <c r="K21" s="5">
        <f t="shared" ref="K21:N21" si="3">-K38</f>
        <v>-20</v>
      </c>
      <c r="L21" s="5">
        <f t="shared" si="3"/>
        <v>-20</v>
      </c>
      <c r="M21" s="5">
        <f t="shared" si="3"/>
        <v>-20</v>
      </c>
      <c r="N21" s="5">
        <f t="shared" si="3"/>
        <v>-20</v>
      </c>
      <c r="R21" s="5">
        <f>-R38</f>
        <v>-20</v>
      </c>
      <c r="S21" s="5">
        <f t="shared" ref="S21:V21" si="4">-S38</f>
        <v>-20</v>
      </c>
      <c r="T21" s="5">
        <f t="shared" si="4"/>
        <v>-20</v>
      </c>
      <c r="U21" s="5">
        <f t="shared" si="4"/>
        <v>-20</v>
      </c>
      <c r="V21" s="5">
        <f t="shared" si="4"/>
        <v>-20</v>
      </c>
      <c r="Y21" s="5">
        <f>-Y38</f>
        <v>-20</v>
      </c>
      <c r="Z21" s="5">
        <f t="shared" ref="Z21:AC21" si="5">-Z38</f>
        <v>-20</v>
      </c>
      <c r="AA21" s="5">
        <f t="shared" si="5"/>
        <v>-20</v>
      </c>
      <c r="AB21" s="5">
        <f t="shared" si="5"/>
        <v>-20</v>
      </c>
      <c r="AC21" s="5">
        <f t="shared" si="5"/>
        <v>-20</v>
      </c>
    </row>
    <row r="22" spans="1:29" ht="14.45" x14ac:dyDescent="0.3">
      <c r="B22" s="26">
        <f>-B48</f>
        <v>-10.622886591442532</v>
      </c>
      <c r="C22" s="26">
        <f>-C48</f>
        <v>-10.480436591442533</v>
      </c>
      <c r="D22" s="26">
        <f>-D48</f>
        <v>-10.427936591442533</v>
      </c>
      <c r="E22" s="26">
        <f>-E48</f>
        <v>-10.231670066442533</v>
      </c>
      <c r="F22" s="26">
        <f>-F48</f>
        <v>-10.031838185942533</v>
      </c>
      <c r="G22" s="26"/>
      <c r="H22" s="1" t="s">
        <v>7</v>
      </c>
      <c r="J22" s="5">
        <f>-J48</f>
        <v>-7.7000000000000011</v>
      </c>
      <c r="K22" s="5">
        <f t="shared" ref="K22:N22" si="6">-K48</f>
        <v>-7.6300000000000008</v>
      </c>
      <c r="L22" s="5">
        <f t="shared" si="6"/>
        <v>-7.4350500000000013</v>
      </c>
      <c r="M22" s="5">
        <f t="shared" si="6"/>
        <v>-7.2369360000000009</v>
      </c>
      <c r="N22" s="5">
        <f t="shared" si="6"/>
        <v>-7.0388159450000005</v>
      </c>
      <c r="R22" s="5">
        <f>-R48</f>
        <v>-10.622886591442532</v>
      </c>
      <c r="S22" s="5">
        <f t="shared" ref="S22:V22" si="7">-S48</f>
        <v>-10.552886591442533</v>
      </c>
      <c r="T22" s="5">
        <f t="shared" si="7"/>
        <v>-10.357936591442533</v>
      </c>
      <c r="U22" s="5">
        <f t="shared" si="7"/>
        <v>-10.159822591442531</v>
      </c>
      <c r="V22" s="5">
        <f t="shared" si="7"/>
        <v>-9.961702536442532</v>
      </c>
      <c r="Y22" s="5">
        <f>-Y48</f>
        <v>-9.1000000000000014</v>
      </c>
      <c r="Z22" s="5">
        <f t="shared" ref="Z22:AC22" si="8">-Z48</f>
        <v>-9.0300000000000011</v>
      </c>
      <c r="AA22" s="5">
        <f t="shared" si="8"/>
        <v>-8.8350500000000007</v>
      </c>
      <c r="AB22" s="5">
        <f t="shared" si="8"/>
        <v>-8.6369360000000004</v>
      </c>
      <c r="AC22" s="5">
        <f t="shared" si="8"/>
        <v>-8.438815945</v>
      </c>
    </row>
    <row r="23" spans="1:29" ht="14.45" x14ac:dyDescent="0.3">
      <c r="B23" s="26">
        <f>B39</f>
        <v>0</v>
      </c>
      <c r="C23" s="26">
        <f>C39</f>
        <v>0</v>
      </c>
      <c r="D23" s="26">
        <f>D39</f>
        <v>0</v>
      </c>
      <c r="E23" s="26">
        <f>E39</f>
        <v>0</v>
      </c>
      <c r="F23" s="26">
        <f>F39</f>
        <v>0</v>
      </c>
      <c r="G23" s="27"/>
      <c r="H23" s="1" t="s">
        <v>33</v>
      </c>
      <c r="J23" s="5">
        <f>J39</f>
        <v>0</v>
      </c>
      <c r="K23" s="5">
        <f>K39</f>
        <v>0</v>
      </c>
      <c r="L23" s="5">
        <f>L39</f>
        <v>0</v>
      </c>
      <c r="M23" s="5">
        <f>M39</f>
        <v>0</v>
      </c>
      <c r="N23" s="5">
        <f>N39</f>
        <v>0</v>
      </c>
      <c r="R23" s="5">
        <f>R39</f>
        <v>0</v>
      </c>
      <c r="S23" s="5">
        <f>S39</f>
        <v>0</v>
      </c>
      <c r="T23" s="5">
        <f>T39</f>
        <v>0</v>
      </c>
      <c r="U23" s="5">
        <f>U39</f>
        <v>0</v>
      </c>
      <c r="V23" s="5">
        <f>V39</f>
        <v>0</v>
      </c>
      <c r="Y23" s="5">
        <f>Y39</f>
        <v>0</v>
      </c>
      <c r="Z23" s="5">
        <f>Z39</f>
        <v>0</v>
      </c>
      <c r="AA23" s="5">
        <f>AA39</f>
        <v>0</v>
      </c>
      <c r="AB23" s="5">
        <f>AB39</f>
        <v>0</v>
      </c>
      <c r="AC23" s="5">
        <f>AC39</f>
        <v>0</v>
      </c>
    </row>
    <row r="24" spans="1:29" ht="14.45" x14ac:dyDescent="0.3">
      <c r="F24" s="26">
        <f>F40</f>
        <v>586.270401655</v>
      </c>
      <c r="G24" s="29"/>
      <c r="H24" s="1" t="s">
        <v>4</v>
      </c>
      <c r="N24" s="5">
        <f>N40</f>
        <v>585.77267467500008</v>
      </c>
      <c r="V24" s="5">
        <f>V40</f>
        <v>585.77267467500008</v>
      </c>
      <c r="AC24" s="5">
        <f>AC40</f>
        <v>585.77267467500008</v>
      </c>
    </row>
    <row r="25" spans="1:29" ht="14.45" x14ac:dyDescent="0.3">
      <c r="F25" s="31"/>
      <c r="H25" s="1" t="s">
        <v>99</v>
      </c>
      <c r="N25" s="8">
        <v>0</v>
      </c>
      <c r="V25" s="6">
        <v>0</v>
      </c>
      <c r="AC25" s="8">
        <v>-21</v>
      </c>
    </row>
    <row r="26" spans="1:29" ht="14.45" x14ac:dyDescent="0.3">
      <c r="F26" s="26">
        <f>F40</f>
        <v>586.270401655</v>
      </c>
      <c r="H26" s="1" t="s">
        <v>24</v>
      </c>
      <c r="N26" s="17">
        <f>N24+N25</f>
        <v>585.77267467500008</v>
      </c>
      <c r="V26" s="17">
        <f>V24+V25</f>
        <v>585.77267467500008</v>
      </c>
      <c r="AC26" s="17">
        <f>AC24+AC25</f>
        <v>564.77267467500008</v>
      </c>
    </row>
    <row r="27" spans="1:29" ht="14.45" x14ac:dyDescent="0.3">
      <c r="F27" s="27"/>
      <c r="N27" s="7"/>
      <c r="V27" s="7"/>
      <c r="AC27" s="7"/>
    </row>
    <row r="28" spans="1:29" ht="14.45" x14ac:dyDescent="0.3">
      <c r="A28" s="28">
        <f>-A18+SUM(A19:A23,A26)</f>
        <v>-500</v>
      </c>
      <c r="B28" s="28">
        <f t="shared" ref="B28:F28" si="9">-B18+SUM(B19:B23,B26)</f>
        <v>19.815994092280796</v>
      </c>
      <c r="C28" s="28">
        <f t="shared" si="9"/>
        <v>19.958444092280793</v>
      </c>
      <c r="D28" s="28">
        <f t="shared" si="9"/>
        <v>20.010944092280795</v>
      </c>
      <c r="E28" s="28">
        <f t="shared" si="9"/>
        <v>20.207210617280793</v>
      </c>
      <c r="F28" s="28">
        <f t="shared" si="9"/>
        <v>606.67744415278082</v>
      </c>
      <c r="H28" s="1" t="s">
        <v>8</v>
      </c>
      <c r="I28" s="11">
        <f>-I18+SUM(I19:I23,I26)</f>
        <v>-469.18499631780617</v>
      </c>
      <c r="J28" s="11">
        <f t="shared" ref="J28:N28" si="10">-J18+SUM(J19:J23,J26)</f>
        <v>12.299999999999999</v>
      </c>
      <c r="K28" s="11">
        <f t="shared" si="10"/>
        <v>12.37</v>
      </c>
      <c r="L28" s="11">
        <f t="shared" si="10"/>
        <v>12.56495</v>
      </c>
      <c r="M28" s="11">
        <f t="shared" si="10"/>
        <v>12.763064</v>
      </c>
      <c r="N28" s="11">
        <f t="shared" si="10"/>
        <v>598.73385873000007</v>
      </c>
      <c r="Q28" s="11">
        <f>-Q18+SUM(Q19:Q23,Q26)</f>
        <v>-469.18499631780617</v>
      </c>
      <c r="R28" s="11">
        <f t="shared" ref="R28:V28" si="11">-R18+SUM(R19:R23,R26)</f>
        <v>19.815994092280796</v>
      </c>
      <c r="S28" s="11">
        <f t="shared" si="11"/>
        <v>19.885994092280793</v>
      </c>
      <c r="T28" s="11">
        <f t="shared" si="11"/>
        <v>20.080944092280795</v>
      </c>
      <c r="U28" s="11">
        <f t="shared" si="11"/>
        <v>20.279058092280795</v>
      </c>
      <c r="V28" s="11">
        <f t="shared" si="11"/>
        <v>606.2498528222809</v>
      </c>
      <c r="X28" s="11">
        <f>-X18+SUM(X19:X23,X26)</f>
        <v>-469.18499631780617</v>
      </c>
      <c r="Y28" s="11">
        <f t="shared" ref="Y28:AC28" si="12">-Y18+SUM(Y19:Y23,Y26)</f>
        <v>15.899999999999999</v>
      </c>
      <c r="Z28" s="11">
        <f t="shared" si="12"/>
        <v>15.969999999999999</v>
      </c>
      <c r="AA28" s="11">
        <f t="shared" si="12"/>
        <v>16.164949999999997</v>
      </c>
      <c r="AB28" s="11">
        <f t="shared" si="12"/>
        <v>16.363064000000001</v>
      </c>
      <c r="AC28" s="11">
        <f t="shared" si="12"/>
        <v>581.33385873000009</v>
      </c>
    </row>
    <row r="29" spans="1:29" thickBot="1" x14ac:dyDescent="0.35"/>
    <row r="30" spans="1:29" thickBot="1" x14ac:dyDescent="0.35">
      <c r="A30" s="30">
        <f>XIRR(A28:F28,A15:F15)</f>
        <v>7.0079347491264335E-2</v>
      </c>
      <c r="G30" s="25"/>
      <c r="H30" s="1" t="s">
        <v>45</v>
      </c>
      <c r="I30" s="15">
        <f>XIRR(I28:N28,I15:N15)</f>
        <v>6.9960048794746391E-2</v>
      </c>
      <c r="Q30" s="15">
        <f>XIRR(Q28:V28,Q15:V15)</f>
        <v>8.4708586335182204E-2</v>
      </c>
      <c r="X30" s="15">
        <f>XIRR(X28:AC28,X15:AC15)</f>
        <v>6.9857528805732719E-2</v>
      </c>
    </row>
    <row r="31" spans="1:29" ht="14.45" x14ac:dyDescent="0.3">
      <c r="G31" s="26"/>
    </row>
    <row r="32" spans="1:29" ht="14.45" x14ac:dyDescent="0.3">
      <c r="G32" s="29"/>
    </row>
    <row r="33" spans="1:29" ht="21" x14ac:dyDescent="0.4">
      <c r="G33" s="29"/>
      <c r="H33" s="4" t="s">
        <v>16</v>
      </c>
    </row>
    <row r="34" spans="1:29" ht="21" x14ac:dyDescent="0.4">
      <c r="A34" s="25">
        <v>42460</v>
      </c>
      <c r="B34" s="25">
        <f>EOMONTH(A34,12)</f>
        <v>42825</v>
      </c>
      <c r="C34" s="25">
        <f>EOMONTH(B34,12)</f>
        <v>43190</v>
      </c>
      <c r="D34" s="25">
        <f>EOMONTH(C34,12)</f>
        <v>43555</v>
      </c>
      <c r="E34" s="25">
        <f>EOMONTH(D34,12)</f>
        <v>43921</v>
      </c>
      <c r="F34" s="25">
        <f>EOMONTH(E34,12)</f>
        <v>44286</v>
      </c>
      <c r="G34" s="29"/>
      <c r="H34" s="4"/>
      <c r="I34" s="18">
        <v>42460</v>
      </c>
      <c r="J34" s="18">
        <f>EOMONTH(I34,12)</f>
        <v>42825</v>
      </c>
      <c r="K34" s="18">
        <f>EOMONTH(J34,12)</f>
        <v>43190</v>
      </c>
      <c r="L34" s="18">
        <f>EOMONTH(K34,12)</f>
        <v>43555</v>
      </c>
      <c r="M34" s="18">
        <f>EOMONTH(L34,12)</f>
        <v>43921</v>
      </c>
      <c r="N34" s="18">
        <f>EOMONTH(M34,12)</f>
        <v>44286</v>
      </c>
      <c r="O34" s="19"/>
      <c r="P34" s="19"/>
      <c r="Q34" s="18">
        <v>42460</v>
      </c>
      <c r="R34" s="18">
        <f>EOMONTH(Q34,12)</f>
        <v>42825</v>
      </c>
      <c r="S34" s="18">
        <f>EOMONTH(R34,12)</f>
        <v>43190</v>
      </c>
      <c r="T34" s="18">
        <f>EOMONTH(S34,12)</f>
        <v>43555</v>
      </c>
      <c r="U34" s="18">
        <f>EOMONTH(T34,12)</f>
        <v>43921</v>
      </c>
      <c r="V34" s="18">
        <f>EOMONTH(U34,12)</f>
        <v>44286</v>
      </c>
      <c r="X34" s="18">
        <v>42460</v>
      </c>
      <c r="Y34" s="18">
        <f>EOMONTH(X34,12)</f>
        <v>42825</v>
      </c>
      <c r="Z34" s="18">
        <f>EOMONTH(Y34,12)</f>
        <v>43190</v>
      </c>
      <c r="AA34" s="18">
        <f>EOMONTH(Z34,12)</f>
        <v>43555</v>
      </c>
      <c r="AB34" s="18">
        <f>EOMONTH(AA34,12)</f>
        <v>43921</v>
      </c>
      <c r="AC34" s="18">
        <f>EOMONTH(AB34,12)</f>
        <v>44286</v>
      </c>
    </row>
    <row r="35" spans="1:29" ht="14.45" x14ac:dyDescent="0.3">
      <c r="B35" s="26">
        <f>A40</f>
        <v>500</v>
      </c>
      <c r="C35" s="26">
        <f>B40</f>
        <v>517.5</v>
      </c>
      <c r="D35" s="26">
        <f>C40</f>
        <v>534.84124999999995</v>
      </c>
      <c r="E35" s="26">
        <f>D40</f>
        <v>552.34182499999997</v>
      </c>
      <c r="F35" s="26">
        <f>E40</f>
        <v>569.49145962500006</v>
      </c>
      <c r="G35" s="29"/>
      <c r="H35" s="1" t="s">
        <v>9</v>
      </c>
      <c r="J35" s="5">
        <f>I40</f>
        <v>500</v>
      </c>
      <c r="K35" s="5">
        <f>J40</f>
        <v>517.5</v>
      </c>
      <c r="L35" s="5">
        <f>K40</f>
        <v>535.1</v>
      </c>
      <c r="M35" s="5">
        <f>L40</f>
        <v>552.35575000000006</v>
      </c>
      <c r="N35" s="5">
        <f>M40</f>
        <v>569.24906499999997</v>
      </c>
      <c r="R35" s="5">
        <f>Q40</f>
        <v>500</v>
      </c>
      <c r="S35" s="5">
        <f>R40</f>
        <v>517.5</v>
      </c>
      <c r="T35" s="5">
        <f>S40</f>
        <v>535.1</v>
      </c>
      <c r="U35" s="5">
        <f>T40</f>
        <v>552.35575000000006</v>
      </c>
      <c r="V35" s="5">
        <f>U40</f>
        <v>569.24906499999997</v>
      </c>
      <c r="Y35" s="5">
        <f>X40</f>
        <v>500</v>
      </c>
      <c r="Z35" s="5">
        <f>Y40</f>
        <v>517.5</v>
      </c>
      <c r="AA35" s="5">
        <f>Z40</f>
        <v>535.1</v>
      </c>
      <c r="AB35" s="5">
        <f>AA40</f>
        <v>552.35575000000006</v>
      </c>
      <c r="AC35" s="5">
        <f>AB40</f>
        <v>569.24906499999997</v>
      </c>
    </row>
    <row r="36" spans="1:29" ht="14.45" x14ac:dyDescent="0.3">
      <c r="B36" s="31">
        <f>B35/40</f>
        <v>12.5</v>
      </c>
      <c r="C36" s="31">
        <f>B35/40+SUM(B$37:$C37)/40</f>
        <v>13.008749999999999</v>
      </c>
      <c r="D36" s="31">
        <f>C35/40+SUM($C$37:C37)/40</f>
        <v>13.196249999999999</v>
      </c>
      <c r="E36" s="31">
        <f>D35/40+SUM($C$37:D37)/40</f>
        <v>13.897201874999999</v>
      </c>
      <c r="F36" s="31">
        <f>E35/40+SUM($C$37:E37)/40</f>
        <v>14.610887162499999</v>
      </c>
      <c r="G36" s="26"/>
      <c r="H36" s="1" t="s">
        <v>10</v>
      </c>
      <c r="J36" s="8">
        <f>J35/40</f>
        <v>12.5</v>
      </c>
      <c r="K36" s="8">
        <f>J35/40+SUM($I$37:J37)/40</f>
        <v>12.75</v>
      </c>
      <c r="L36" s="8">
        <f>K35/40+SUM($I$37:K37)/40</f>
        <v>13.446249999999999</v>
      </c>
      <c r="M36" s="8">
        <f>L35/40+SUM($I$37:L37)/40</f>
        <v>14.1538</v>
      </c>
      <c r="N36" s="8">
        <f>M35/40+SUM($I$37:M37)/40</f>
        <v>14.861371625</v>
      </c>
      <c r="R36" s="8">
        <f>R35/40</f>
        <v>12.5</v>
      </c>
      <c r="S36" s="8">
        <f>R35/40+SUM($Q$37:R37)/40</f>
        <v>12.75</v>
      </c>
      <c r="T36" s="8">
        <f>S35/40+SUM($Q$37:S37)/40</f>
        <v>13.446249999999999</v>
      </c>
      <c r="U36" s="8">
        <f>T35/40+SUM($Q$37:T37)/40</f>
        <v>14.1538</v>
      </c>
      <c r="V36" s="8">
        <f>U35/40+SUM($Q$37:U37)/40</f>
        <v>14.861371625</v>
      </c>
      <c r="Y36" s="8">
        <f>Y35/40</f>
        <v>12.5</v>
      </c>
      <c r="Z36" s="8">
        <f>Y35/40+SUM($X$37:Y37)/40</f>
        <v>12.75</v>
      </c>
      <c r="AA36" s="8">
        <f>Z35/40+SUM($X$37:Z37)/40</f>
        <v>13.446249999999999</v>
      </c>
      <c r="AB36" s="8">
        <f>AA35/40+SUM($X$37:AA37)/40</f>
        <v>14.1538</v>
      </c>
      <c r="AC36" s="8">
        <f>AB35/40+SUM($X$37:AB37)/40</f>
        <v>14.861371625</v>
      </c>
    </row>
    <row r="37" spans="1:29" ht="14.45" x14ac:dyDescent="0.3">
      <c r="B37" s="31">
        <f>B35*2%</f>
        <v>10</v>
      </c>
      <c r="C37" s="31">
        <f t="shared" ref="C37:F37" si="13">C35*2%</f>
        <v>10.35</v>
      </c>
      <c r="D37" s="31">
        <f t="shared" si="13"/>
        <v>10.696824999999999</v>
      </c>
      <c r="E37" s="31">
        <f t="shared" si="13"/>
        <v>11.0468365</v>
      </c>
      <c r="F37" s="31">
        <f t="shared" si="13"/>
        <v>11.389829192500001</v>
      </c>
      <c r="H37" s="1" t="s">
        <v>11</v>
      </c>
      <c r="J37" s="8">
        <f>J35*2%</f>
        <v>10</v>
      </c>
      <c r="K37" s="8">
        <f t="shared" ref="K37:N37" si="14">K35*2%</f>
        <v>10.35</v>
      </c>
      <c r="L37" s="8">
        <f t="shared" si="14"/>
        <v>10.702</v>
      </c>
      <c r="M37" s="8">
        <f t="shared" si="14"/>
        <v>11.047115000000002</v>
      </c>
      <c r="N37" s="8">
        <f t="shared" si="14"/>
        <v>11.3849813</v>
      </c>
      <c r="R37" s="8">
        <f>R35*2%</f>
        <v>10</v>
      </c>
      <c r="S37" s="8">
        <f t="shared" ref="S37:V37" si="15">S35*2%</f>
        <v>10.35</v>
      </c>
      <c r="T37" s="8">
        <f t="shared" si="15"/>
        <v>10.702</v>
      </c>
      <c r="U37" s="8">
        <f t="shared" si="15"/>
        <v>11.047115000000002</v>
      </c>
      <c r="V37" s="8">
        <f t="shared" si="15"/>
        <v>11.3849813</v>
      </c>
      <c r="Y37" s="8">
        <f>Y35*2%</f>
        <v>10</v>
      </c>
      <c r="Z37" s="8">
        <f t="shared" ref="Z37:AC37" si="16">Z35*2%</f>
        <v>10.35</v>
      </c>
      <c r="AA37" s="8">
        <f t="shared" si="16"/>
        <v>10.702</v>
      </c>
      <c r="AB37" s="8">
        <f t="shared" si="16"/>
        <v>11.047115000000002</v>
      </c>
      <c r="AC37" s="8">
        <f t="shared" si="16"/>
        <v>11.3849813</v>
      </c>
    </row>
    <row r="38" spans="1:29" ht="14.45" x14ac:dyDescent="0.3">
      <c r="B38" s="31">
        <v>20</v>
      </c>
      <c r="C38" s="31">
        <v>20</v>
      </c>
      <c r="D38" s="31">
        <v>20</v>
      </c>
      <c r="E38" s="31">
        <v>20</v>
      </c>
      <c r="F38" s="31">
        <v>20</v>
      </c>
      <c r="G38" s="33"/>
      <c r="H38" s="1" t="s">
        <v>12</v>
      </c>
      <c r="J38" s="8">
        <v>20</v>
      </c>
      <c r="K38" s="8">
        <v>20</v>
      </c>
      <c r="L38" s="8">
        <v>20</v>
      </c>
      <c r="M38" s="8">
        <v>20</v>
      </c>
      <c r="N38" s="8">
        <v>20</v>
      </c>
      <c r="R38" s="8">
        <v>20</v>
      </c>
      <c r="S38" s="8">
        <v>20</v>
      </c>
      <c r="T38" s="8">
        <v>20</v>
      </c>
      <c r="U38" s="8">
        <v>20</v>
      </c>
      <c r="V38" s="8">
        <v>20</v>
      </c>
      <c r="Y38" s="8">
        <v>20</v>
      </c>
      <c r="Z38" s="8">
        <v>20</v>
      </c>
      <c r="AA38" s="8">
        <v>20</v>
      </c>
      <c r="AB38" s="8">
        <v>20</v>
      </c>
      <c r="AC38" s="8">
        <v>20</v>
      </c>
    </row>
    <row r="39" spans="1:29" x14ac:dyDescent="0.25">
      <c r="B39" s="31">
        <v>0</v>
      </c>
      <c r="C39" s="31">
        <v>0</v>
      </c>
      <c r="D39" s="31">
        <v>0</v>
      </c>
      <c r="E39" s="31">
        <v>0</v>
      </c>
      <c r="F39" s="31">
        <v>0</v>
      </c>
      <c r="G39" s="34"/>
      <c r="H39" s="1" t="s">
        <v>13</v>
      </c>
      <c r="J39" s="8">
        <v>0</v>
      </c>
      <c r="K39" s="8">
        <v>0</v>
      </c>
      <c r="L39" s="8">
        <v>0</v>
      </c>
      <c r="M39" s="8">
        <v>0</v>
      </c>
      <c r="N39" s="8">
        <v>0</v>
      </c>
      <c r="R39" s="8">
        <v>0</v>
      </c>
      <c r="S39" s="8">
        <v>0</v>
      </c>
      <c r="T39" s="8">
        <v>0</v>
      </c>
      <c r="U39" s="8">
        <v>0</v>
      </c>
      <c r="V39" s="8">
        <v>0</v>
      </c>
      <c r="Y39" s="8">
        <v>0</v>
      </c>
      <c r="Z39" s="8">
        <v>0</v>
      </c>
      <c r="AA39" s="8">
        <v>0</v>
      </c>
      <c r="AB39" s="8">
        <v>0</v>
      </c>
      <c r="AC39" s="8">
        <v>0</v>
      </c>
    </row>
    <row r="40" spans="1:29" x14ac:dyDescent="0.25">
      <c r="A40" s="32">
        <v>500</v>
      </c>
      <c r="B40" s="26">
        <f>B35-B36+B37+B38-B39</f>
        <v>517.5</v>
      </c>
      <c r="C40" s="26">
        <f>C35-C36+C37+C38-C39</f>
        <v>534.84124999999995</v>
      </c>
      <c r="D40" s="26">
        <f>D35-D36+D37+D38-D39</f>
        <v>552.34182499999997</v>
      </c>
      <c r="E40" s="26">
        <f>E35-E36+E37+E38-E39</f>
        <v>569.49145962500006</v>
      </c>
      <c r="F40" s="26">
        <f>F35-F36+F37+F38-F39</f>
        <v>586.270401655</v>
      </c>
      <c r="G40" s="25"/>
      <c r="H40" s="1" t="s">
        <v>14</v>
      </c>
      <c r="I40" s="6">
        <v>500</v>
      </c>
      <c r="J40" s="5">
        <f>J35-J36+J37+J38-J39</f>
        <v>517.5</v>
      </c>
      <c r="K40" s="5">
        <f>K35-K36+K37+K38-K39</f>
        <v>535.1</v>
      </c>
      <c r="L40" s="5">
        <f>L35-L36+L37+L38-L39</f>
        <v>552.35575000000006</v>
      </c>
      <c r="M40" s="5">
        <f>M35-M36+M37+M38-M39</f>
        <v>569.24906499999997</v>
      </c>
      <c r="N40" s="5">
        <f>N35-N36+N37+N38-N39</f>
        <v>585.77267467500008</v>
      </c>
      <c r="Q40" s="6">
        <v>500</v>
      </c>
      <c r="R40" s="5">
        <f>R35-R36+R37+R38-R39</f>
        <v>517.5</v>
      </c>
      <c r="S40" s="5">
        <f>S35-S36+S37+S38-S39</f>
        <v>535.1</v>
      </c>
      <c r="T40" s="5">
        <f>T35-T36+T37+T38-T39</f>
        <v>552.35575000000006</v>
      </c>
      <c r="U40" s="5">
        <f>U35-U36+U37+U38-U39</f>
        <v>569.24906499999997</v>
      </c>
      <c r="V40" s="5">
        <f>V35-V36+V37+V38-V39</f>
        <v>585.77267467500008</v>
      </c>
      <c r="X40" s="6">
        <v>500</v>
      </c>
      <c r="Y40" s="5">
        <f>Y35-Y36+Y37+Y38-Y39</f>
        <v>517.5</v>
      </c>
      <c r="Z40" s="5">
        <f>Z35-Z36+Z37+Z38-Z39</f>
        <v>535.1</v>
      </c>
      <c r="AA40" s="5">
        <f>AA35-AA36+AA37+AA38-AA39</f>
        <v>552.35575000000006</v>
      </c>
      <c r="AB40" s="5">
        <f>AB35-AB36+AB37+AB38-AB39</f>
        <v>569.24906499999997</v>
      </c>
      <c r="AC40" s="5">
        <f>AC35-AC36+AC37+AC38-AC39</f>
        <v>585.77267467500008</v>
      </c>
    </row>
    <row r="41" spans="1:29" x14ac:dyDescent="0.25">
      <c r="G41" s="34"/>
    </row>
    <row r="42" spans="1:29" ht="14.45" x14ac:dyDescent="0.3">
      <c r="C42" s="33"/>
      <c r="D42" s="33"/>
      <c r="E42" s="33"/>
      <c r="F42" s="33"/>
      <c r="G42" s="34"/>
      <c r="K42" s="10"/>
      <c r="L42" s="10"/>
      <c r="M42" s="10"/>
      <c r="N42" s="10"/>
      <c r="S42" s="10"/>
      <c r="T42" s="10"/>
      <c r="U42" s="10"/>
      <c r="V42" s="10"/>
      <c r="Z42" s="10"/>
      <c r="AA42" s="10"/>
      <c r="AB42" s="10"/>
      <c r="AC42" s="10"/>
    </row>
    <row r="43" spans="1:29" ht="21" x14ac:dyDescent="0.4">
      <c r="B43" s="34"/>
      <c r="C43" s="34"/>
      <c r="D43" s="34"/>
      <c r="E43" s="34"/>
      <c r="F43" s="34"/>
      <c r="G43" s="29"/>
      <c r="H43" s="4" t="s">
        <v>17</v>
      </c>
      <c r="J43" s="9"/>
      <c r="K43" s="9"/>
      <c r="L43" s="9"/>
      <c r="M43" s="9"/>
      <c r="N43" s="9"/>
      <c r="R43" s="9"/>
      <c r="S43" s="9"/>
      <c r="T43" s="9"/>
      <c r="U43" s="9"/>
      <c r="V43" s="9"/>
      <c r="Y43" s="9"/>
      <c r="Z43" s="9"/>
      <c r="AA43" s="9"/>
      <c r="AB43" s="9"/>
      <c r="AC43" s="9"/>
    </row>
    <row r="44" spans="1:29" ht="14.45" x14ac:dyDescent="0.3">
      <c r="A44" s="25">
        <v>42460</v>
      </c>
      <c r="B44" s="25">
        <f>EOMONTH(A44,12)</f>
        <v>42825</v>
      </c>
      <c r="C44" s="25">
        <f>EOMONTH(B44,12)</f>
        <v>43190</v>
      </c>
      <c r="D44" s="25">
        <f>EOMONTH(C44,12)</f>
        <v>43555</v>
      </c>
      <c r="E44" s="25">
        <f>EOMONTH(D44,12)</f>
        <v>43921</v>
      </c>
      <c r="F44" s="25">
        <f>EOMONTH(E44,12)</f>
        <v>44286</v>
      </c>
      <c r="G44" s="29"/>
      <c r="I44" s="18">
        <v>42460</v>
      </c>
      <c r="J44" s="18">
        <f>EOMONTH(I44,12)</f>
        <v>42825</v>
      </c>
      <c r="K44" s="18">
        <f>EOMONTH(J44,12)</f>
        <v>43190</v>
      </c>
      <c r="L44" s="18">
        <f>EOMONTH(K44,12)</f>
        <v>43555</v>
      </c>
      <c r="M44" s="18">
        <f>EOMONTH(L44,12)</f>
        <v>43921</v>
      </c>
      <c r="N44" s="18">
        <f>EOMONTH(M44,12)</f>
        <v>44286</v>
      </c>
      <c r="O44" s="19"/>
      <c r="P44" s="19"/>
      <c r="Q44" s="18">
        <v>42460</v>
      </c>
      <c r="R44" s="18">
        <f>EOMONTH(Q44,12)</f>
        <v>42825</v>
      </c>
      <c r="S44" s="18">
        <f>EOMONTH(R44,12)</f>
        <v>43190</v>
      </c>
      <c r="T44" s="18">
        <f>EOMONTH(S44,12)</f>
        <v>43555</v>
      </c>
      <c r="U44" s="18">
        <f>EOMONTH(T44,12)</f>
        <v>43921</v>
      </c>
      <c r="V44" s="18">
        <f>EOMONTH(U44,12)</f>
        <v>44286</v>
      </c>
      <c r="X44" s="18">
        <v>42460</v>
      </c>
      <c r="Y44" s="18">
        <f>EOMONTH(X44,12)</f>
        <v>42825</v>
      </c>
      <c r="Z44" s="18">
        <f>EOMONTH(Y44,12)</f>
        <v>43190</v>
      </c>
      <c r="AA44" s="18">
        <f>EOMONTH(Z44,12)</f>
        <v>43555</v>
      </c>
      <c r="AB44" s="18">
        <f>EOMONTH(AA44,12)</f>
        <v>43921</v>
      </c>
      <c r="AC44" s="18">
        <f>EOMONTH(AB44,12)</f>
        <v>44286</v>
      </c>
    </row>
    <row r="45" spans="1:29" ht="14.45" x14ac:dyDescent="0.3">
      <c r="B45" s="34">
        <f t="shared" ref="B45:F46" si="17">B36</f>
        <v>12.5</v>
      </c>
      <c r="C45" s="34">
        <f t="shared" si="17"/>
        <v>13.008749999999999</v>
      </c>
      <c r="D45" s="34">
        <f t="shared" si="17"/>
        <v>13.196249999999999</v>
      </c>
      <c r="E45" s="34">
        <f t="shared" si="17"/>
        <v>13.897201874999999</v>
      </c>
      <c r="F45" s="34">
        <f t="shared" si="17"/>
        <v>14.610887162499999</v>
      </c>
      <c r="H45" s="1" t="s">
        <v>18</v>
      </c>
      <c r="J45" s="9">
        <f>J36</f>
        <v>12.5</v>
      </c>
      <c r="K45" s="9">
        <f t="shared" ref="K45:N46" si="18">K36</f>
        <v>12.75</v>
      </c>
      <c r="L45" s="9">
        <f t="shared" si="18"/>
        <v>13.446249999999999</v>
      </c>
      <c r="M45" s="9">
        <f t="shared" si="18"/>
        <v>14.1538</v>
      </c>
      <c r="N45" s="9">
        <f t="shared" si="18"/>
        <v>14.861371625</v>
      </c>
      <c r="R45" s="9">
        <f>R36</f>
        <v>12.5</v>
      </c>
      <c r="S45" s="9">
        <f t="shared" ref="S45:V46" si="19">S36</f>
        <v>12.75</v>
      </c>
      <c r="T45" s="9">
        <f t="shared" si="19"/>
        <v>13.446249999999999</v>
      </c>
      <c r="U45" s="9">
        <f t="shared" si="19"/>
        <v>14.1538</v>
      </c>
      <c r="V45" s="9">
        <f t="shared" si="19"/>
        <v>14.861371625</v>
      </c>
      <c r="Y45" s="9">
        <f>Y36</f>
        <v>12.5</v>
      </c>
      <c r="Z45" s="9">
        <f t="shared" ref="Z45:AC45" si="20">Z36</f>
        <v>12.75</v>
      </c>
      <c r="AA45" s="9">
        <f t="shared" si="20"/>
        <v>13.446249999999999</v>
      </c>
      <c r="AB45" s="9">
        <f t="shared" si="20"/>
        <v>14.1538</v>
      </c>
      <c r="AC45" s="9">
        <f t="shared" si="20"/>
        <v>14.861371625</v>
      </c>
    </row>
    <row r="46" spans="1:29" ht="14.45" x14ac:dyDescent="0.3">
      <c r="B46" s="34">
        <f t="shared" si="17"/>
        <v>10</v>
      </c>
      <c r="C46" s="34">
        <f t="shared" si="17"/>
        <v>10.35</v>
      </c>
      <c r="D46" s="34">
        <f t="shared" si="17"/>
        <v>10.696824999999999</v>
      </c>
      <c r="E46" s="34">
        <f t="shared" si="17"/>
        <v>11.0468365</v>
      </c>
      <c r="F46" s="34">
        <f t="shared" si="17"/>
        <v>11.389829192500001</v>
      </c>
      <c r="G46" s="34"/>
      <c r="H46" s="1" t="s">
        <v>19</v>
      </c>
      <c r="J46" s="9">
        <f>J37</f>
        <v>10</v>
      </c>
      <c r="K46" s="9">
        <f t="shared" si="18"/>
        <v>10.35</v>
      </c>
      <c r="L46" s="9">
        <f t="shared" si="18"/>
        <v>10.702</v>
      </c>
      <c r="M46" s="9">
        <f t="shared" si="18"/>
        <v>11.047115000000002</v>
      </c>
      <c r="N46" s="9">
        <f t="shared" si="18"/>
        <v>11.3849813</v>
      </c>
      <c r="R46" s="9">
        <f>R37</f>
        <v>10</v>
      </c>
      <c r="S46" s="9">
        <f t="shared" si="19"/>
        <v>10.35</v>
      </c>
      <c r="T46" s="9">
        <f t="shared" si="19"/>
        <v>10.702</v>
      </c>
      <c r="U46" s="9">
        <f t="shared" si="19"/>
        <v>11.047115000000002</v>
      </c>
      <c r="V46" s="9">
        <f t="shared" si="19"/>
        <v>11.3849813</v>
      </c>
      <c r="Y46" s="9">
        <f>Y37</f>
        <v>10</v>
      </c>
      <c r="Z46" s="9">
        <f t="shared" ref="Z46:AC46" si="21">Z37</f>
        <v>10.35</v>
      </c>
      <c r="AA46" s="9">
        <f t="shared" si="21"/>
        <v>10.702</v>
      </c>
      <c r="AB46" s="9">
        <f t="shared" si="21"/>
        <v>11.047115000000002</v>
      </c>
      <c r="AC46" s="9">
        <f t="shared" si="21"/>
        <v>11.3849813</v>
      </c>
    </row>
    <row r="47" spans="1:29" x14ac:dyDescent="0.25">
      <c r="B47" s="31">
        <v>15</v>
      </c>
      <c r="C47" s="31">
        <v>15</v>
      </c>
      <c r="D47" s="31">
        <v>15</v>
      </c>
      <c r="E47" s="31">
        <v>15</v>
      </c>
      <c r="F47" s="31">
        <v>15</v>
      </c>
      <c r="G47" s="36"/>
      <c r="H47" s="1" t="s">
        <v>2</v>
      </c>
      <c r="J47" s="8">
        <v>15</v>
      </c>
      <c r="K47" s="8">
        <v>15</v>
      </c>
      <c r="L47" s="8">
        <v>15</v>
      </c>
      <c r="M47" s="8">
        <v>15</v>
      </c>
      <c r="N47" s="8">
        <v>15</v>
      </c>
      <c r="R47" s="8">
        <v>15</v>
      </c>
      <c r="S47" s="8">
        <v>15</v>
      </c>
      <c r="T47" s="8">
        <v>15</v>
      </c>
      <c r="U47" s="8">
        <v>15</v>
      </c>
      <c r="V47" s="8">
        <v>15</v>
      </c>
      <c r="Y47" s="8">
        <v>15</v>
      </c>
      <c r="Z47" s="8">
        <v>15</v>
      </c>
      <c r="AA47" s="8">
        <v>15</v>
      </c>
      <c r="AB47" s="8">
        <v>15</v>
      </c>
      <c r="AC47" s="8">
        <v>15</v>
      </c>
    </row>
    <row r="48" spans="1:29" x14ac:dyDescent="0.25">
      <c r="B48" s="31">
        <f>(B56-B47-B45)*0.28</f>
        <v>10.622886591442532</v>
      </c>
      <c r="C48" s="31">
        <f t="shared" ref="C48:F48" si="22">(C56-C47-C45)*0.28</f>
        <v>10.480436591442533</v>
      </c>
      <c r="D48" s="31">
        <f t="shared" si="22"/>
        <v>10.427936591442533</v>
      </c>
      <c r="E48" s="31">
        <f t="shared" si="22"/>
        <v>10.231670066442533</v>
      </c>
      <c r="F48" s="31">
        <f t="shared" si="22"/>
        <v>10.031838185942533</v>
      </c>
      <c r="G48" s="36"/>
      <c r="H48" s="1" t="s">
        <v>3</v>
      </c>
      <c r="J48" s="8">
        <f>(J56-J47-J45)*0.28</f>
        <v>7.7000000000000011</v>
      </c>
      <c r="K48" s="8">
        <f t="shared" ref="K48:N48" si="23">(K56-K47-K45)*0.28</f>
        <v>7.6300000000000008</v>
      </c>
      <c r="L48" s="8">
        <f t="shared" si="23"/>
        <v>7.4350500000000013</v>
      </c>
      <c r="M48" s="8">
        <f t="shared" si="23"/>
        <v>7.2369360000000009</v>
      </c>
      <c r="N48" s="8">
        <f t="shared" si="23"/>
        <v>7.0388159450000005</v>
      </c>
      <c r="R48" s="8">
        <f>(R56-R47-R45)*0.28</f>
        <v>10.622886591442532</v>
      </c>
      <c r="S48" s="8">
        <f t="shared" ref="S48" si="24">(S56-S47-S45)*0.28</f>
        <v>10.552886591442533</v>
      </c>
      <c r="T48" s="8">
        <f t="shared" ref="T48" si="25">(T56-T47-T45)*0.28</f>
        <v>10.357936591442533</v>
      </c>
      <c r="U48" s="8">
        <f t="shared" ref="U48" si="26">(U56-U47-U45)*0.28</f>
        <v>10.159822591442531</v>
      </c>
      <c r="V48" s="8">
        <f t="shared" ref="V48" si="27">(V56-V47-V45)*0.28</f>
        <v>9.961702536442532</v>
      </c>
      <c r="Y48" s="8">
        <f>(Y56-Y47-Y45)*0.28</f>
        <v>9.1000000000000014</v>
      </c>
      <c r="Z48" s="8">
        <f t="shared" ref="Z48" si="28">(Z56-Z47-Z45)*0.28</f>
        <v>9.0300000000000011</v>
      </c>
      <c r="AA48" s="8">
        <f t="shared" ref="AA48" si="29">(AA56-AA47-AA45)*0.28</f>
        <v>8.8350500000000007</v>
      </c>
      <c r="AB48" s="8">
        <f t="shared" ref="AB48" si="30">(AB56-AB47-AB45)*0.28</f>
        <v>8.6369360000000004</v>
      </c>
      <c r="AC48" s="8">
        <f t="shared" ref="AC48" si="31">(AC56-AC47-AC45)*0.28</f>
        <v>8.438815945</v>
      </c>
    </row>
    <row r="49" spans="1:29" x14ac:dyDescent="0.25">
      <c r="A49" s="35">
        <v>7.0000000000000007E-2</v>
      </c>
      <c r="H49" s="1" t="s">
        <v>47</v>
      </c>
      <c r="I49" s="12">
        <v>7.0000000000000007E-2</v>
      </c>
      <c r="Q49" s="12">
        <v>7.0000000000000007E-2</v>
      </c>
      <c r="X49" s="12">
        <v>7.0000000000000007E-2</v>
      </c>
    </row>
    <row r="50" spans="1:29" x14ac:dyDescent="0.25">
      <c r="B50" s="34">
        <f>B35</f>
        <v>500</v>
      </c>
      <c r="C50" s="34">
        <f>C35</f>
        <v>517.5</v>
      </c>
      <c r="D50" s="34">
        <f>D35</f>
        <v>534.84124999999995</v>
      </c>
      <c r="E50" s="34">
        <f>E35</f>
        <v>552.34182499999997</v>
      </c>
      <c r="F50" s="34">
        <f>F35</f>
        <v>569.49145962500006</v>
      </c>
      <c r="H50" s="1" t="s">
        <v>0</v>
      </c>
      <c r="J50" s="9">
        <f>J35</f>
        <v>500</v>
      </c>
      <c r="K50" s="9">
        <f>K35</f>
        <v>517.5</v>
      </c>
      <c r="L50" s="9">
        <f>L35</f>
        <v>535.1</v>
      </c>
      <c r="M50" s="9">
        <f>M35</f>
        <v>552.35575000000006</v>
      </c>
      <c r="N50" s="9">
        <f>N35</f>
        <v>569.24906499999997</v>
      </c>
      <c r="R50" s="9">
        <f>R35</f>
        <v>500</v>
      </c>
      <c r="S50" s="9">
        <f>S35</f>
        <v>517.5</v>
      </c>
      <c r="T50" s="9">
        <f>T35</f>
        <v>535.1</v>
      </c>
      <c r="U50" s="9">
        <f>U35</f>
        <v>552.35575000000006</v>
      </c>
      <c r="V50" s="9">
        <f>V35</f>
        <v>569.24906499999997</v>
      </c>
      <c r="Y50" s="9">
        <f>Y35</f>
        <v>500</v>
      </c>
      <c r="Z50" s="9">
        <f>Z35</f>
        <v>517.5</v>
      </c>
      <c r="AA50" s="9">
        <f>AA35</f>
        <v>535.1</v>
      </c>
      <c r="AB50" s="9">
        <f>AB35</f>
        <v>552.35575000000006</v>
      </c>
      <c r="AC50" s="9">
        <f>AC35</f>
        <v>569.24906499999997</v>
      </c>
    </row>
    <row r="51" spans="1:29" x14ac:dyDescent="0.25">
      <c r="B51" s="36">
        <f>B50*$A$49</f>
        <v>35</v>
      </c>
      <c r="C51" s="36">
        <f>C50*$A$49</f>
        <v>36.225000000000001</v>
      </c>
      <c r="D51" s="36">
        <f>D50*$A$49</f>
        <v>37.4388875</v>
      </c>
      <c r="E51" s="36">
        <f>E50*$A$49</f>
        <v>38.663927749999999</v>
      </c>
      <c r="F51" s="36">
        <f>F50*$A$49</f>
        <v>39.864402173750008</v>
      </c>
      <c r="H51" s="1" t="s">
        <v>20</v>
      </c>
      <c r="J51" s="13">
        <f>J50*$I$49</f>
        <v>35</v>
      </c>
      <c r="K51" s="13">
        <f>K50*$I$49</f>
        <v>36.225000000000001</v>
      </c>
      <c r="L51" s="13">
        <f>L50*$I$49</f>
        <v>37.457000000000008</v>
      </c>
      <c r="M51" s="13">
        <f>M50*$I$49</f>
        <v>38.664902500000011</v>
      </c>
      <c r="N51" s="13">
        <f>N50*$I$49</f>
        <v>39.847434550000003</v>
      </c>
      <c r="R51" s="10">
        <f>R50*$Q$49</f>
        <v>35</v>
      </c>
      <c r="S51" s="10">
        <f>S50*$Q$49</f>
        <v>36.225000000000001</v>
      </c>
      <c r="T51" s="10">
        <f>T50*$Q$49</f>
        <v>37.457000000000008</v>
      </c>
      <c r="U51" s="10">
        <f>U50*$Q$49</f>
        <v>38.664902500000011</v>
      </c>
      <c r="V51" s="10">
        <f>V50*$Q$49</f>
        <v>39.847434550000003</v>
      </c>
      <c r="Y51" s="10">
        <f>Y50*$Q$49</f>
        <v>35</v>
      </c>
      <c r="Z51" s="10">
        <f>Z50*$Q$49</f>
        <v>36.225000000000001</v>
      </c>
      <c r="AA51" s="10">
        <f>AA50*$Q$49</f>
        <v>37.457000000000008</v>
      </c>
      <c r="AB51" s="10">
        <f>AB50*$Q$49</f>
        <v>38.664902500000011</v>
      </c>
      <c r="AC51" s="10">
        <f>AC50*$Q$49</f>
        <v>39.847434550000003</v>
      </c>
    </row>
    <row r="52" spans="1:29" x14ac:dyDescent="0.25">
      <c r="A52" s="36">
        <f t="shared" ref="A52:F52" si="32">A45-A46+A47+A48+A51</f>
        <v>0</v>
      </c>
      <c r="B52" s="36">
        <f t="shared" si="32"/>
        <v>63.12288659144253</v>
      </c>
      <c r="C52" s="36">
        <f t="shared" si="32"/>
        <v>64.364186591442532</v>
      </c>
      <c r="D52" s="36">
        <f t="shared" si="32"/>
        <v>65.36624909144254</v>
      </c>
      <c r="E52" s="36">
        <f t="shared" si="32"/>
        <v>66.745963191442527</v>
      </c>
      <c r="F52" s="36">
        <f t="shared" si="32"/>
        <v>68.117298329692545</v>
      </c>
      <c r="G52" s="29"/>
      <c r="H52" s="1" t="s">
        <v>21</v>
      </c>
      <c r="I52" s="13">
        <f t="shared" ref="I52:N52" si="33">I45-I46+I47+I48+I51</f>
        <v>0</v>
      </c>
      <c r="J52" s="13">
        <f t="shared" si="33"/>
        <v>60.2</v>
      </c>
      <c r="K52" s="13">
        <f t="shared" si="33"/>
        <v>61.255000000000003</v>
      </c>
      <c r="L52" s="13">
        <f t="shared" si="33"/>
        <v>62.636300000000006</v>
      </c>
      <c r="M52" s="13">
        <f t="shared" si="33"/>
        <v>64.00852350000001</v>
      </c>
      <c r="N52" s="13">
        <f t="shared" si="33"/>
        <v>65.362640819999996</v>
      </c>
      <c r="Q52" s="13">
        <f t="shared" ref="Q52:V52" si="34">Q45-Q46+Q47+Q48+Q51</f>
        <v>0</v>
      </c>
      <c r="R52" s="13">
        <f t="shared" si="34"/>
        <v>63.12288659144253</v>
      </c>
      <c r="S52" s="13">
        <f t="shared" si="34"/>
        <v>64.17788659144253</v>
      </c>
      <c r="T52" s="13">
        <f t="shared" si="34"/>
        <v>65.55918659144254</v>
      </c>
      <c r="U52" s="13">
        <f t="shared" si="34"/>
        <v>66.931410091442544</v>
      </c>
      <c r="V52" s="13">
        <f t="shared" si="34"/>
        <v>68.28552741144253</v>
      </c>
      <c r="X52" s="13">
        <f t="shared" ref="X52" si="35">X45-X46+X47+X48+X51</f>
        <v>0</v>
      </c>
      <c r="Y52" s="13">
        <f t="shared" ref="Y52" si="36">Y45-Y46+Y47+Y48+Y51</f>
        <v>61.6</v>
      </c>
      <c r="Z52" s="13">
        <f t="shared" ref="Z52" si="37">Z45-Z46+Z47+Z48+Z51</f>
        <v>62.655000000000001</v>
      </c>
      <c r="AA52" s="13">
        <f t="shared" ref="AA52" si="38">AA45-AA46+AA47+AA48+AA51</f>
        <v>64.036300000000011</v>
      </c>
      <c r="AB52" s="13">
        <f t="shared" ref="AB52" si="39">AB45-AB46+AB47+AB48+AB51</f>
        <v>65.408523500000001</v>
      </c>
      <c r="AC52" s="13">
        <f t="shared" ref="AC52" si="40">AC45-AC46+AC47+AC48+AC51</f>
        <v>66.762640820000001</v>
      </c>
    </row>
    <row r="54" spans="1:29" x14ac:dyDescent="0.25">
      <c r="A54" s="26">
        <f>XNPV(A49,A52:F52,A44:F44)</f>
        <v>268.03828383653126</v>
      </c>
      <c r="H54" s="1" t="s">
        <v>41</v>
      </c>
      <c r="I54" s="5">
        <f>XNPV(I49,I52:N52,I44:N44)</f>
        <v>256.3108172381551</v>
      </c>
      <c r="Q54" s="5">
        <f>XNPV(Q49,Q52:V52,Q44:V44)</f>
        <v>268.29442978123041</v>
      </c>
      <c r="X54" s="5">
        <f>XNPV(X49,X52:AC52,X44:AC44)</f>
        <v>262.05071067412496</v>
      </c>
    </row>
    <row r="55" spans="1:29" x14ac:dyDescent="0.25">
      <c r="A55" s="26"/>
      <c r="I55" s="5"/>
      <c r="Q55" s="5"/>
      <c r="X55" s="5"/>
    </row>
    <row r="56" spans="1:29" x14ac:dyDescent="0.25">
      <c r="A56" s="23">
        <v>0</v>
      </c>
      <c r="B56" s="31">
        <v>65.438880683723326</v>
      </c>
      <c r="C56" s="31">
        <f>B56</f>
        <v>65.438880683723326</v>
      </c>
      <c r="D56" s="31">
        <f t="shared" ref="D56:F56" si="41">C56</f>
        <v>65.438880683723326</v>
      </c>
      <c r="E56" s="31">
        <f t="shared" si="41"/>
        <v>65.438880683723326</v>
      </c>
      <c r="F56" s="31">
        <f t="shared" si="41"/>
        <v>65.438880683723326</v>
      </c>
      <c r="H56" s="1" t="s">
        <v>42</v>
      </c>
      <c r="I56" s="1">
        <v>0</v>
      </c>
      <c r="J56" s="8">
        <v>55</v>
      </c>
      <c r="K56" s="8">
        <f>J56</f>
        <v>55</v>
      </c>
      <c r="L56" s="8">
        <f>K56</f>
        <v>55</v>
      </c>
      <c r="M56" s="8">
        <f>L56</f>
        <v>55</v>
      </c>
      <c r="N56" s="8">
        <f>M56</f>
        <v>55</v>
      </c>
      <c r="Q56" s="1">
        <v>0</v>
      </c>
      <c r="R56" s="8">
        <v>65.438880683723326</v>
      </c>
      <c r="S56" s="8">
        <f>R56</f>
        <v>65.438880683723326</v>
      </c>
      <c r="T56" s="8">
        <f>S56</f>
        <v>65.438880683723326</v>
      </c>
      <c r="U56" s="8">
        <f>T56</f>
        <v>65.438880683723326</v>
      </c>
      <c r="V56" s="8">
        <f>U56</f>
        <v>65.438880683723326</v>
      </c>
      <c r="X56" s="1">
        <v>0</v>
      </c>
      <c r="Y56" s="8">
        <v>60</v>
      </c>
      <c r="Z56" s="8">
        <f>Y56</f>
        <v>60</v>
      </c>
      <c r="AA56" s="8">
        <f>Z56</f>
        <v>60</v>
      </c>
      <c r="AB56" s="8">
        <f>AA56</f>
        <v>60</v>
      </c>
      <c r="AC56" s="8">
        <f>AB56</f>
        <v>60</v>
      </c>
    </row>
    <row r="57" spans="1:29" x14ac:dyDescent="0.25">
      <c r="A57" s="26">
        <f>XNPV(A49,A56:F56,A44:F44)</f>
        <v>268.29442978123035</v>
      </c>
      <c r="H57" s="1" t="s">
        <v>43</v>
      </c>
      <c r="I57" s="5">
        <f>XNPV(I49,I56:N56,I44:N44)</f>
        <v>225.49581355596123</v>
      </c>
      <c r="Q57" s="5">
        <f>XNPV(Q49,Q56:V56,Q44:V44)</f>
        <v>268.29442978123035</v>
      </c>
      <c r="R57" s="10"/>
      <c r="S57" s="10"/>
      <c r="T57" s="10"/>
      <c r="U57" s="10"/>
      <c r="V57" s="10"/>
      <c r="X57" s="5">
        <f>XNPV(X49,X56:AC56,X44:AC44)</f>
        <v>245.99543297013957</v>
      </c>
      <c r="Y57" s="10"/>
      <c r="Z57" s="10"/>
      <c r="AA57" s="10"/>
      <c r="AB57" s="10"/>
      <c r="AC57" s="10"/>
    </row>
    <row r="58" spans="1:29" x14ac:dyDescent="0.25">
      <c r="A58" s="34">
        <f>A54-A57</f>
        <v>-0.25614594469908525</v>
      </c>
      <c r="H58" s="1" t="s">
        <v>44</v>
      </c>
      <c r="I58" s="9">
        <f>I54-I57</f>
        <v>30.815003682193861</v>
      </c>
      <c r="J58" s="10"/>
      <c r="Q58" s="9">
        <f>Q54-Q57</f>
        <v>0</v>
      </c>
      <c r="R58" s="9"/>
      <c r="X58" s="9">
        <f>X54-X57</f>
        <v>16.055277703985382</v>
      </c>
      <c r="Y58" s="9"/>
    </row>
  </sheetData>
  <sheetProtection formatColumns="0" formatRows="0"/>
  <mergeCells count="3">
    <mergeCell ref="I14:N14"/>
    <mergeCell ref="Q14:V14"/>
    <mergeCell ref="X14:AC14"/>
  </mergeCells>
  <pageMargins left="0.70866141732283472" right="0.70866141732283472" top="0.74803149606299213" bottom="0.74803149606299213" header="0.31496062992125984" footer="0.31496062992125984"/>
  <pageSetup paperSize="8" scale="50" fitToHeight="0" orientation="landscape" r:id="rId1"/>
  <headerFooter>
    <oddFooter>&amp;L&amp;F&amp;C&amp;A&amp;R&amp;P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58"/>
  <sheetViews>
    <sheetView showGridLines="0" view="pageBreakPreview" zoomScale="80" zoomScaleNormal="100" zoomScaleSheetLayoutView="80" workbookViewId="0">
      <selection activeCell="I8" sqref="I8"/>
    </sheetView>
  </sheetViews>
  <sheetFormatPr defaultColWidth="8.85546875" defaultRowHeight="15" x14ac:dyDescent="0.25"/>
  <cols>
    <col min="1" max="7" width="10.7109375" style="23" customWidth="1"/>
    <col min="8" max="8" width="45.7109375" style="1" bestFit="1" customWidth="1"/>
    <col min="9" max="9" width="18.7109375" style="1" customWidth="1"/>
    <col min="10" max="15" width="10.7109375" style="1" customWidth="1"/>
    <col min="16" max="16" width="8.28515625" style="1" customWidth="1"/>
    <col min="17" max="17" width="2.7109375" style="1" customWidth="1"/>
    <col min="18" max="23" width="10.7109375" style="1" customWidth="1"/>
    <col min="24" max="24" width="7.28515625" style="1" customWidth="1"/>
    <col min="25" max="30" width="10.7109375" style="1" customWidth="1"/>
    <col min="31" max="31" width="6.85546875" style="1" customWidth="1"/>
    <col min="32" max="16384" width="8.85546875" style="1"/>
  </cols>
  <sheetData>
    <row r="1" spans="1:30" ht="25.9" x14ac:dyDescent="0.5">
      <c r="D1" s="24"/>
      <c r="H1" s="2" t="s">
        <v>75</v>
      </c>
      <c r="M1" s="3"/>
      <c r="U1" s="3"/>
      <c r="AB1" s="3"/>
    </row>
    <row r="3" spans="1:30" ht="14.45" x14ac:dyDescent="0.3">
      <c r="H3" s="1" t="s">
        <v>76</v>
      </c>
    </row>
    <row r="6" spans="1:30" ht="14.45" x14ac:dyDescent="0.3">
      <c r="H6" s="1" t="s">
        <v>64</v>
      </c>
    </row>
    <row r="7" spans="1:30" ht="14.45" x14ac:dyDescent="0.3">
      <c r="H7" s="1" t="s">
        <v>57</v>
      </c>
      <c r="I7" s="38">
        <v>7.0000000000000007E-2</v>
      </c>
    </row>
    <row r="8" spans="1:30" ht="14.45" x14ac:dyDescent="0.3">
      <c r="H8" s="1" t="s">
        <v>58</v>
      </c>
      <c r="I8" s="5">
        <v>500</v>
      </c>
      <c r="J8" s="1" t="s">
        <v>62</v>
      </c>
    </row>
    <row r="9" spans="1:30" ht="14.45" x14ac:dyDescent="0.3">
      <c r="H9" s="1" t="s">
        <v>59</v>
      </c>
      <c r="I9" s="5">
        <v>15</v>
      </c>
      <c r="J9" s="1" t="s">
        <v>62</v>
      </c>
    </row>
    <row r="10" spans="1:30" ht="14.45" x14ac:dyDescent="0.3">
      <c r="H10" s="1" t="s">
        <v>60</v>
      </c>
      <c r="I10" s="5">
        <v>20</v>
      </c>
      <c r="J10" s="1" t="s">
        <v>62</v>
      </c>
    </row>
    <row r="11" spans="1:30" ht="14.45" x14ac:dyDescent="0.3">
      <c r="H11" s="1" t="s">
        <v>61</v>
      </c>
      <c r="I11" s="5">
        <v>40</v>
      </c>
      <c r="J11" s="1" t="s">
        <v>63</v>
      </c>
    </row>
    <row r="12" spans="1:30" ht="14.45" x14ac:dyDescent="0.3">
      <c r="H12" s="1" t="s">
        <v>66</v>
      </c>
      <c r="I12" s="38">
        <v>0.02</v>
      </c>
    </row>
    <row r="14" spans="1:30" ht="41.25" customHeight="1" x14ac:dyDescent="0.35">
      <c r="A14" s="37" t="s">
        <v>53</v>
      </c>
      <c r="H14" s="4" t="s">
        <v>15</v>
      </c>
      <c r="J14" s="39" t="s">
        <v>83</v>
      </c>
      <c r="K14" s="39"/>
      <c r="L14" s="39"/>
      <c r="M14" s="39"/>
      <c r="N14" s="39"/>
      <c r="O14" s="39"/>
      <c r="R14" s="39" t="s">
        <v>84</v>
      </c>
      <c r="S14" s="39"/>
      <c r="T14" s="39"/>
      <c r="U14" s="39"/>
      <c r="V14" s="39"/>
      <c r="W14" s="39"/>
      <c r="Y14" s="39" t="s">
        <v>85</v>
      </c>
      <c r="Z14" s="39"/>
      <c r="AA14" s="39"/>
      <c r="AB14" s="39"/>
      <c r="AC14" s="39"/>
      <c r="AD14" s="39"/>
    </row>
    <row r="15" spans="1:30" x14ac:dyDescent="0.25">
      <c r="A15" s="25">
        <v>42460</v>
      </c>
      <c r="B15" s="25">
        <f>EOMONTH(A15,12)</f>
        <v>42825</v>
      </c>
      <c r="C15" s="25">
        <f>EOMONTH(B15,12)</f>
        <v>43190</v>
      </c>
      <c r="D15" s="25">
        <f>EOMONTH(C15,12)</f>
        <v>43555</v>
      </c>
      <c r="E15" s="25">
        <f>EOMONTH(D15,12)</f>
        <v>43921</v>
      </c>
      <c r="F15" s="25">
        <f>EOMONTH(E15,12)</f>
        <v>44286</v>
      </c>
      <c r="G15" s="25"/>
      <c r="J15" s="18">
        <v>42460</v>
      </c>
      <c r="K15" s="18">
        <f>EOMONTH(J15,12)</f>
        <v>42825</v>
      </c>
      <c r="L15" s="18">
        <f>EOMONTH(K15,12)</f>
        <v>43190</v>
      </c>
      <c r="M15" s="18">
        <f>EOMONTH(L15,12)</f>
        <v>43555</v>
      </c>
      <c r="N15" s="18">
        <f>EOMONTH(M15,12)</f>
        <v>43921</v>
      </c>
      <c r="O15" s="18">
        <f>EOMONTH(N15,12)</f>
        <v>44286</v>
      </c>
      <c r="P15" s="19"/>
      <c r="Q15" s="19"/>
      <c r="R15" s="18">
        <v>42460</v>
      </c>
      <c r="S15" s="18">
        <f>EOMONTH(R15,12)</f>
        <v>42825</v>
      </c>
      <c r="T15" s="18">
        <f>EOMONTH(S15,12)</f>
        <v>43190</v>
      </c>
      <c r="U15" s="18">
        <f>EOMONTH(T15,12)</f>
        <v>43555</v>
      </c>
      <c r="V15" s="18">
        <f>EOMONTH(U15,12)</f>
        <v>43921</v>
      </c>
      <c r="W15" s="18">
        <f>EOMONTH(V15,12)</f>
        <v>44286</v>
      </c>
      <c r="Y15" s="18">
        <v>42460</v>
      </c>
      <c r="Z15" s="18">
        <f>EOMONTH(Y15,12)</f>
        <v>42825</v>
      </c>
      <c r="AA15" s="18">
        <f>EOMONTH(Z15,12)</f>
        <v>43190</v>
      </c>
      <c r="AB15" s="18">
        <f>EOMONTH(AA15,12)</f>
        <v>43555</v>
      </c>
      <c r="AC15" s="18">
        <f>EOMONTH(AB15,12)</f>
        <v>43921</v>
      </c>
      <c r="AD15" s="18">
        <f>EOMONTH(AC15,12)</f>
        <v>44286</v>
      </c>
    </row>
    <row r="16" spans="1:30" ht="14.45" x14ac:dyDescent="0.3">
      <c r="A16" s="26">
        <f>A40</f>
        <v>500</v>
      </c>
      <c r="H16" s="1" t="s">
        <v>0</v>
      </c>
      <c r="J16" s="5">
        <f>J40</f>
        <v>500</v>
      </c>
      <c r="R16" s="5">
        <f>R40</f>
        <v>500</v>
      </c>
      <c r="Y16" s="5">
        <f>Y40</f>
        <v>500</v>
      </c>
    </row>
    <row r="17" spans="1:30" ht="14.45" x14ac:dyDescent="0.3">
      <c r="A17" s="31"/>
      <c r="G17" s="26"/>
      <c r="H17" s="1" t="s">
        <v>98</v>
      </c>
      <c r="J17" s="8">
        <v>13.464174252431292</v>
      </c>
      <c r="R17" s="8">
        <v>13.464174252431292</v>
      </c>
      <c r="Y17" s="8">
        <v>13.464174252431292</v>
      </c>
    </row>
    <row r="18" spans="1:30" ht="14.45" x14ac:dyDescent="0.3">
      <c r="A18" s="34">
        <f>A16</f>
        <v>500</v>
      </c>
      <c r="G18" s="26"/>
      <c r="H18" s="1" t="s">
        <v>23</v>
      </c>
      <c r="J18" s="5">
        <f>J16+J17</f>
        <v>513.46417425243135</v>
      </c>
      <c r="R18" s="5">
        <f>R16+R17</f>
        <v>513.46417425243135</v>
      </c>
      <c r="Y18" s="5">
        <f>Y16+Y17</f>
        <v>513.46417425243135</v>
      </c>
    </row>
    <row r="19" spans="1:30" ht="14.45" x14ac:dyDescent="0.3">
      <c r="B19" s="26">
        <f>B56</f>
        <v>65.438880683723326</v>
      </c>
      <c r="C19" s="26">
        <f>C56</f>
        <v>65.438880683723326</v>
      </c>
      <c r="D19" s="26">
        <f>D56</f>
        <v>65.438880683723326</v>
      </c>
      <c r="E19" s="26">
        <f>E56</f>
        <v>65.438880683723326</v>
      </c>
      <c r="F19" s="26">
        <f>F56</f>
        <v>65.438880683723326</v>
      </c>
      <c r="G19" s="26"/>
      <c r="H19" s="1" t="s">
        <v>1</v>
      </c>
      <c r="K19" s="5">
        <f>K56</f>
        <v>70</v>
      </c>
      <c r="L19" s="5">
        <f>L56</f>
        <v>70</v>
      </c>
      <c r="M19" s="5">
        <f>M56</f>
        <v>70</v>
      </c>
      <c r="N19" s="5">
        <f>N56</f>
        <v>70</v>
      </c>
      <c r="O19" s="5">
        <f>O56</f>
        <v>70</v>
      </c>
      <c r="S19" s="5">
        <f>S56</f>
        <v>65.438880683723326</v>
      </c>
      <c r="T19" s="5">
        <f>T56</f>
        <v>65.438880683723326</v>
      </c>
      <c r="U19" s="5">
        <f>U56</f>
        <v>65.438880683723326</v>
      </c>
      <c r="V19" s="5">
        <f>V56</f>
        <v>65.438880683723326</v>
      </c>
      <c r="W19" s="5">
        <f>W56</f>
        <v>65.438880683723326</v>
      </c>
      <c r="Z19" s="5">
        <f>Z56</f>
        <v>67.5</v>
      </c>
      <c r="AA19" s="5">
        <f>AA56</f>
        <v>67.5</v>
      </c>
      <c r="AB19" s="5">
        <f>AB56</f>
        <v>67.5</v>
      </c>
      <c r="AC19" s="5">
        <f>AC56</f>
        <v>67.5</v>
      </c>
      <c r="AD19" s="5">
        <f>AD56</f>
        <v>67.5</v>
      </c>
    </row>
    <row r="20" spans="1:30" ht="14.45" x14ac:dyDescent="0.3">
      <c r="B20" s="26">
        <f>-B47</f>
        <v>-15</v>
      </c>
      <c r="C20" s="26">
        <f>-C47</f>
        <v>-15</v>
      </c>
      <c r="D20" s="26">
        <f>-D47</f>
        <v>-15</v>
      </c>
      <c r="E20" s="26">
        <f>-E47</f>
        <v>-15</v>
      </c>
      <c r="F20" s="26">
        <f>-F47</f>
        <v>-15</v>
      </c>
      <c r="G20" s="26"/>
      <c r="H20" s="1" t="s">
        <v>5</v>
      </c>
      <c r="K20" s="5">
        <f>-K47</f>
        <v>-15</v>
      </c>
      <c r="L20" s="5">
        <f t="shared" ref="L20:O20" si="0">-L47</f>
        <v>-15</v>
      </c>
      <c r="M20" s="5">
        <f t="shared" si="0"/>
        <v>-15</v>
      </c>
      <c r="N20" s="5">
        <f t="shared" si="0"/>
        <v>-15</v>
      </c>
      <c r="O20" s="5">
        <f t="shared" si="0"/>
        <v>-15</v>
      </c>
      <c r="S20" s="5">
        <f>-S47</f>
        <v>-15</v>
      </c>
      <c r="T20" s="5">
        <f t="shared" ref="T20:W20" si="1">-T47</f>
        <v>-15</v>
      </c>
      <c r="U20" s="5">
        <f t="shared" si="1"/>
        <v>-15</v>
      </c>
      <c r="V20" s="5">
        <f t="shared" si="1"/>
        <v>-15</v>
      </c>
      <c r="W20" s="5">
        <f t="shared" si="1"/>
        <v>-15</v>
      </c>
      <c r="Z20" s="5">
        <f>-Z47</f>
        <v>-15</v>
      </c>
      <c r="AA20" s="5">
        <f t="shared" ref="AA20:AD20" si="2">-AA47</f>
        <v>-15</v>
      </c>
      <c r="AB20" s="5">
        <f t="shared" si="2"/>
        <v>-15</v>
      </c>
      <c r="AC20" s="5">
        <f t="shared" si="2"/>
        <v>-15</v>
      </c>
      <c r="AD20" s="5">
        <f t="shared" si="2"/>
        <v>-15</v>
      </c>
    </row>
    <row r="21" spans="1:30" ht="14.45" x14ac:dyDescent="0.3">
      <c r="B21" s="26">
        <f>-B38</f>
        <v>-20</v>
      </c>
      <c r="C21" s="26">
        <f>-C38</f>
        <v>-20</v>
      </c>
      <c r="D21" s="26">
        <f>-D38</f>
        <v>-20</v>
      </c>
      <c r="E21" s="26">
        <f>-E38</f>
        <v>-20</v>
      </c>
      <c r="F21" s="26">
        <f>-F38</f>
        <v>-20</v>
      </c>
      <c r="G21" s="26"/>
      <c r="H21" s="1" t="s">
        <v>6</v>
      </c>
      <c r="K21" s="5">
        <f>-K38</f>
        <v>-20</v>
      </c>
      <c r="L21" s="5">
        <f t="shared" ref="L21:O21" si="3">-L38</f>
        <v>-20</v>
      </c>
      <c r="M21" s="5">
        <f t="shared" si="3"/>
        <v>-20</v>
      </c>
      <c r="N21" s="5">
        <f t="shared" si="3"/>
        <v>-20</v>
      </c>
      <c r="O21" s="5">
        <f t="shared" si="3"/>
        <v>-20</v>
      </c>
      <c r="S21" s="5">
        <f>-S38</f>
        <v>-20</v>
      </c>
      <c r="T21" s="5">
        <f t="shared" ref="T21:W21" si="4">-T38</f>
        <v>-20</v>
      </c>
      <c r="U21" s="5">
        <f t="shared" si="4"/>
        <v>-20</v>
      </c>
      <c r="V21" s="5">
        <f t="shared" si="4"/>
        <v>-20</v>
      </c>
      <c r="W21" s="5">
        <f t="shared" si="4"/>
        <v>-20</v>
      </c>
      <c r="Z21" s="5">
        <f>-Z38</f>
        <v>-20</v>
      </c>
      <c r="AA21" s="5">
        <f t="shared" ref="AA21:AD21" si="5">-AA38</f>
        <v>-20</v>
      </c>
      <c r="AB21" s="5">
        <f t="shared" si="5"/>
        <v>-20</v>
      </c>
      <c r="AC21" s="5">
        <f t="shared" si="5"/>
        <v>-20</v>
      </c>
      <c r="AD21" s="5">
        <f t="shared" si="5"/>
        <v>-20</v>
      </c>
    </row>
    <row r="22" spans="1:30" ht="14.45" x14ac:dyDescent="0.3">
      <c r="B22" s="26">
        <f>-B48</f>
        <v>-10.622886591442532</v>
      </c>
      <c r="C22" s="26">
        <f>-C48</f>
        <v>-10.480436591442533</v>
      </c>
      <c r="D22" s="26">
        <f>-D48</f>
        <v>-10.427936591442533</v>
      </c>
      <c r="E22" s="26">
        <f>-E48</f>
        <v>-10.231670066442533</v>
      </c>
      <c r="F22" s="26">
        <f>-F48</f>
        <v>-10.031838185942533</v>
      </c>
      <c r="G22" s="26"/>
      <c r="H22" s="1" t="s">
        <v>7</v>
      </c>
      <c r="K22" s="5">
        <f>-K48</f>
        <v>-11.9</v>
      </c>
      <c r="L22" s="5">
        <f t="shared" ref="L22:O22" si="6">-L48</f>
        <v>-11.830000000000002</v>
      </c>
      <c r="M22" s="5">
        <f t="shared" si="6"/>
        <v>-11.635050000000001</v>
      </c>
      <c r="N22" s="5">
        <f t="shared" si="6"/>
        <v>-11.436935999999999</v>
      </c>
      <c r="O22" s="5">
        <f t="shared" si="6"/>
        <v>-11.238815945000001</v>
      </c>
      <c r="S22" s="5">
        <f>-S48</f>
        <v>-10.622886591442532</v>
      </c>
      <c r="T22" s="5">
        <f t="shared" ref="T22:W22" si="7">-T48</f>
        <v>-10.552886591442533</v>
      </c>
      <c r="U22" s="5">
        <f t="shared" si="7"/>
        <v>-10.357936591442533</v>
      </c>
      <c r="V22" s="5">
        <f t="shared" si="7"/>
        <v>-10.159822591442531</v>
      </c>
      <c r="W22" s="5">
        <f t="shared" si="7"/>
        <v>-9.961702536442532</v>
      </c>
      <c r="Z22" s="5">
        <f>-Z48</f>
        <v>-11.200000000000001</v>
      </c>
      <c r="AA22" s="5">
        <f t="shared" ref="AA22:AD22" si="8">-AA48</f>
        <v>-11.13</v>
      </c>
      <c r="AB22" s="5">
        <f t="shared" si="8"/>
        <v>-10.935050000000002</v>
      </c>
      <c r="AC22" s="5">
        <f t="shared" si="8"/>
        <v>-10.736936</v>
      </c>
      <c r="AD22" s="5">
        <f t="shared" si="8"/>
        <v>-10.538815945</v>
      </c>
    </row>
    <row r="23" spans="1:30" ht="14.45" x14ac:dyDescent="0.3">
      <c r="B23" s="26">
        <f>B39</f>
        <v>0</v>
      </c>
      <c r="C23" s="26">
        <f>C39</f>
        <v>0</v>
      </c>
      <c r="D23" s="26">
        <f>D39</f>
        <v>0</v>
      </c>
      <c r="E23" s="26">
        <f>E39</f>
        <v>0</v>
      </c>
      <c r="F23" s="26">
        <f>F39</f>
        <v>0</v>
      </c>
      <c r="G23" s="27"/>
      <c r="H23" s="1" t="s">
        <v>33</v>
      </c>
      <c r="K23" s="5">
        <f>K39</f>
        <v>0</v>
      </c>
      <c r="L23" s="5">
        <f>L39</f>
        <v>0</v>
      </c>
      <c r="M23" s="5">
        <f>M39</f>
        <v>0</v>
      </c>
      <c r="N23" s="5">
        <f>N39</f>
        <v>0</v>
      </c>
      <c r="O23" s="5">
        <f>O39</f>
        <v>0</v>
      </c>
      <c r="S23" s="5">
        <f>S39</f>
        <v>0</v>
      </c>
      <c r="T23" s="5">
        <f>T39</f>
        <v>0</v>
      </c>
      <c r="U23" s="5">
        <f>U39</f>
        <v>0</v>
      </c>
      <c r="V23" s="5">
        <f>V39</f>
        <v>0</v>
      </c>
      <c r="W23" s="5">
        <f>W39</f>
        <v>0</v>
      </c>
      <c r="Z23" s="5">
        <f>Z39</f>
        <v>0</v>
      </c>
      <c r="AA23" s="5">
        <f>AA39</f>
        <v>0</v>
      </c>
      <c r="AB23" s="5">
        <f>AB39</f>
        <v>0</v>
      </c>
      <c r="AC23" s="5">
        <f>AC39</f>
        <v>0</v>
      </c>
      <c r="AD23" s="5">
        <f>AD39</f>
        <v>0</v>
      </c>
    </row>
    <row r="24" spans="1:30" ht="14.45" x14ac:dyDescent="0.3">
      <c r="F24" s="26">
        <f>F40</f>
        <v>586.270401655</v>
      </c>
      <c r="G24" s="29"/>
      <c r="H24" s="1" t="s">
        <v>4</v>
      </c>
      <c r="O24" s="5">
        <f>O40</f>
        <v>585.77267467500008</v>
      </c>
      <c r="W24" s="5">
        <f>W40</f>
        <v>585.77267467500008</v>
      </c>
      <c r="AD24" s="5">
        <f>AD40</f>
        <v>585.77267467500008</v>
      </c>
    </row>
    <row r="25" spans="1:30" ht="14.45" x14ac:dyDescent="0.3">
      <c r="F25" s="31"/>
      <c r="H25" s="1" t="s">
        <v>99</v>
      </c>
      <c r="O25" s="8">
        <v>0</v>
      </c>
      <c r="W25" s="6">
        <v>0</v>
      </c>
      <c r="AD25" s="8">
        <v>9</v>
      </c>
    </row>
    <row r="26" spans="1:30" ht="14.45" x14ac:dyDescent="0.3">
      <c r="F26" s="26">
        <f>F40</f>
        <v>586.270401655</v>
      </c>
      <c r="H26" s="1" t="s">
        <v>24</v>
      </c>
      <c r="O26" s="17">
        <f>O24+O25</f>
        <v>585.77267467500008</v>
      </c>
      <c r="W26" s="17">
        <f>W24+W25</f>
        <v>585.77267467500008</v>
      </c>
      <c r="AD26" s="17">
        <f>AD24+AD25</f>
        <v>594.77267467500008</v>
      </c>
    </row>
    <row r="27" spans="1:30" ht="14.45" x14ac:dyDescent="0.3">
      <c r="F27" s="27"/>
      <c r="O27" s="7"/>
      <c r="W27" s="7"/>
      <c r="AD27" s="7"/>
    </row>
    <row r="28" spans="1:30" ht="14.45" x14ac:dyDescent="0.3">
      <c r="A28" s="28">
        <f>-A18+SUM(A19:A23,A26)</f>
        <v>-500</v>
      </c>
      <c r="B28" s="28">
        <f t="shared" ref="B28:F28" si="9">-B18+SUM(B19:B23,B26)</f>
        <v>19.815994092280796</v>
      </c>
      <c r="C28" s="28">
        <f t="shared" si="9"/>
        <v>19.958444092280793</v>
      </c>
      <c r="D28" s="28">
        <f t="shared" si="9"/>
        <v>20.010944092280795</v>
      </c>
      <c r="E28" s="28">
        <f t="shared" si="9"/>
        <v>20.207210617280793</v>
      </c>
      <c r="F28" s="28">
        <f t="shared" si="9"/>
        <v>606.67744415278082</v>
      </c>
      <c r="H28" s="1" t="s">
        <v>8</v>
      </c>
      <c r="J28" s="11">
        <f>-J18+SUM(J19:J23,J26)</f>
        <v>-513.46417425243135</v>
      </c>
      <c r="K28" s="11">
        <f t="shared" ref="K28:O28" si="10">-K18+SUM(K19:K23,K26)</f>
        <v>23.1</v>
      </c>
      <c r="L28" s="11">
        <f t="shared" si="10"/>
        <v>23.169999999999998</v>
      </c>
      <c r="M28" s="11">
        <f t="shared" si="10"/>
        <v>23.36495</v>
      </c>
      <c r="N28" s="11">
        <f t="shared" si="10"/>
        <v>23.563064000000001</v>
      </c>
      <c r="O28" s="11">
        <f t="shared" si="10"/>
        <v>609.53385873000002</v>
      </c>
      <c r="R28" s="11">
        <f>-R18+SUM(R19:R23,R26)</f>
        <v>-513.46417425243135</v>
      </c>
      <c r="S28" s="11">
        <f t="shared" ref="S28:W28" si="11">-S18+SUM(S19:S23,S26)</f>
        <v>19.815994092280796</v>
      </c>
      <c r="T28" s="11">
        <f t="shared" si="11"/>
        <v>19.885994092280793</v>
      </c>
      <c r="U28" s="11">
        <f t="shared" si="11"/>
        <v>20.080944092280795</v>
      </c>
      <c r="V28" s="11">
        <f t="shared" si="11"/>
        <v>20.279058092280795</v>
      </c>
      <c r="W28" s="11">
        <f t="shared" si="11"/>
        <v>606.2498528222809</v>
      </c>
      <c r="Y28" s="11">
        <f>-Y18+SUM(Y19:Y23,Y26)</f>
        <v>-513.46417425243135</v>
      </c>
      <c r="Z28" s="11">
        <f t="shared" ref="Z28:AD28" si="12">-Z18+SUM(Z19:Z23,Z26)</f>
        <v>21.299999999999997</v>
      </c>
      <c r="AA28" s="11">
        <f t="shared" si="12"/>
        <v>21.369999999999997</v>
      </c>
      <c r="AB28" s="11">
        <f t="shared" si="12"/>
        <v>21.564949999999996</v>
      </c>
      <c r="AC28" s="11">
        <f t="shared" si="12"/>
        <v>21.763064</v>
      </c>
      <c r="AD28" s="11">
        <f t="shared" si="12"/>
        <v>616.73385873000007</v>
      </c>
    </row>
    <row r="29" spans="1:30" thickBot="1" x14ac:dyDescent="0.35"/>
    <row r="30" spans="1:30" thickBot="1" x14ac:dyDescent="0.35">
      <c r="A30" s="30">
        <f>XIRR(A28:F28,A15:F15)</f>
        <v>7.0079347491264335E-2</v>
      </c>
      <c r="G30" s="25"/>
      <c r="H30" s="1" t="s">
        <v>45</v>
      </c>
      <c r="J30" s="15">
        <f>XIRR(J28:O28,J15:O15)</f>
        <v>6.9962194561958305E-2</v>
      </c>
      <c r="R30" s="15">
        <f>XIRR(R28:W28,R15:W15)</f>
        <v>6.3872918486595154E-2</v>
      </c>
      <c r="Y30" s="15">
        <f>XIRR(Y28:AD28,Y15:AD15)</f>
        <v>6.9528749585151692E-2</v>
      </c>
    </row>
    <row r="31" spans="1:30" ht="14.45" x14ac:dyDescent="0.3">
      <c r="G31" s="26"/>
    </row>
    <row r="32" spans="1:30" ht="14.45" x14ac:dyDescent="0.3">
      <c r="G32" s="29"/>
    </row>
    <row r="33" spans="1:30" ht="21" x14ac:dyDescent="0.4">
      <c r="G33" s="29"/>
      <c r="H33" s="4" t="s">
        <v>16</v>
      </c>
    </row>
    <row r="34" spans="1:30" ht="21" x14ac:dyDescent="0.4">
      <c r="A34" s="25">
        <v>42460</v>
      </c>
      <c r="B34" s="25">
        <f>EOMONTH(A34,12)</f>
        <v>42825</v>
      </c>
      <c r="C34" s="25">
        <f>EOMONTH(B34,12)</f>
        <v>43190</v>
      </c>
      <c r="D34" s="25">
        <f>EOMONTH(C34,12)</f>
        <v>43555</v>
      </c>
      <c r="E34" s="25">
        <f>EOMONTH(D34,12)</f>
        <v>43921</v>
      </c>
      <c r="F34" s="25">
        <f>EOMONTH(E34,12)</f>
        <v>44286</v>
      </c>
      <c r="G34" s="29"/>
      <c r="H34" s="4"/>
      <c r="J34" s="18">
        <v>42460</v>
      </c>
      <c r="K34" s="18">
        <f>EOMONTH(J34,12)</f>
        <v>42825</v>
      </c>
      <c r="L34" s="18">
        <f>EOMONTH(K34,12)</f>
        <v>43190</v>
      </c>
      <c r="M34" s="18">
        <f>EOMONTH(L34,12)</f>
        <v>43555</v>
      </c>
      <c r="N34" s="18">
        <f>EOMONTH(M34,12)</f>
        <v>43921</v>
      </c>
      <c r="O34" s="18">
        <f>EOMONTH(N34,12)</f>
        <v>44286</v>
      </c>
      <c r="P34" s="19"/>
      <c r="Q34" s="19"/>
      <c r="R34" s="18">
        <v>42460</v>
      </c>
      <c r="S34" s="18">
        <f>EOMONTH(R34,12)</f>
        <v>42825</v>
      </c>
      <c r="T34" s="18">
        <f>EOMONTH(S34,12)</f>
        <v>43190</v>
      </c>
      <c r="U34" s="18">
        <f>EOMONTH(T34,12)</f>
        <v>43555</v>
      </c>
      <c r="V34" s="18">
        <f>EOMONTH(U34,12)</f>
        <v>43921</v>
      </c>
      <c r="W34" s="18">
        <f>EOMONTH(V34,12)</f>
        <v>44286</v>
      </c>
      <c r="Y34" s="18">
        <v>42460</v>
      </c>
      <c r="Z34" s="18">
        <f>EOMONTH(Y34,12)</f>
        <v>42825</v>
      </c>
      <c r="AA34" s="18">
        <f>EOMONTH(Z34,12)</f>
        <v>43190</v>
      </c>
      <c r="AB34" s="18">
        <f>EOMONTH(AA34,12)</f>
        <v>43555</v>
      </c>
      <c r="AC34" s="18">
        <f>EOMONTH(AB34,12)</f>
        <v>43921</v>
      </c>
      <c r="AD34" s="18">
        <f>EOMONTH(AC34,12)</f>
        <v>44286</v>
      </c>
    </row>
    <row r="35" spans="1:30" ht="14.45" x14ac:dyDescent="0.3">
      <c r="B35" s="26">
        <f>A40</f>
        <v>500</v>
      </c>
      <c r="C35" s="26">
        <f>B40</f>
        <v>517.5</v>
      </c>
      <c r="D35" s="26">
        <f>C40</f>
        <v>534.84124999999995</v>
      </c>
      <c r="E35" s="26">
        <f>D40</f>
        <v>552.34182499999997</v>
      </c>
      <c r="F35" s="26">
        <f>E40</f>
        <v>569.49145962500006</v>
      </c>
      <c r="G35" s="29"/>
      <c r="H35" s="1" t="s">
        <v>9</v>
      </c>
      <c r="K35" s="5">
        <f>J40</f>
        <v>500</v>
      </c>
      <c r="L35" s="5">
        <f>K40</f>
        <v>517.5</v>
      </c>
      <c r="M35" s="5">
        <f>L40</f>
        <v>535.1</v>
      </c>
      <c r="N35" s="5">
        <f>M40</f>
        <v>552.35575000000006</v>
      </c>
      <c r="O35" s="5">
        <f>N40</f>
        <v>569.24906499999997</v>
      </c>
      <c r="S35" s="5">
        <f>R40</f>
        <v>500</v>
      </c>
      <c r="T35" s="5">
        <f>S40</f>
        <v>517.5</v>
      </c>
      <c r="U35" s="5">
        <f>T40</f>
        <v>535.1</v>
      </c>
      <c r="V35" s="5">
        <f>U40</f>
        <v>552.35575000000006</v>
      </c>
      <c r="W35" s="5">
        <f>V40</f>
        <v>569.24906499999997</v>
      </c>
      <c r="Z35" s="5">
        <f>Y40</f>
        <v>500</v>
      </c>
      <c r="AA35" s="5">
        <f>Z40</f>
        <v>517.5</v>
      </c>
      <c r="AB35" s="5">
        <f>AA40</f>
        <v>535.1</v>
      </c>
      <c r="AC35" s="5">
        <f>AB40</f>
        <v>552.35575000000006</v>
      </c>
      <c r="AD35" s="5">
        <f>AC40</f>
        <v>569.24906499999997</v>
      </c>
    </row>
    <row r="36" spans="1:30" ht="14.45" x14ac:dyDescent="0.3">
      <c r="B36" s="31">
        <f>B35/40</f>
        <v>12.5</v>
      </c>
      <c r="C36" s="31">
        <f>B35/40+SUM(B$37:$C37)/40</f>
        <v>13.008749999999999</v>
      </c>
      <c r="D36" s="31">
        <f>C35/40+SUM($C$37:C37)/40</f>
        <v>13.196249999999999</v>
      </c>
      <c r="E36" s="31">
        <f>D35/40+SUM($C$37:D37)/40</f>
        <v>13.897201874999999</v>
      </c>
      <c r="F36" s="31">
        <f>E35/40+SUM($C$37:E37)/40</f>
        <v>14.610887162499999</v>
      </c>
      <c r="G36" s="26"/>
      <c r="H36" s="1" t="s">
        <v>10</v>
      </c>
      <c r="K36" s="8">
        <f>K35/40</f>
        <v>12.5</v>
      </c>
      <c r="L36" s="8">
        <f>K35/40+SUM($J$37:K37)/40</f>
        <v>12.75</v>
      </c>
      <c r="M36" s="8">
        <f>L35/40+SUM($J$37:L37)/40</f>
        <v>13.446249999999999</v>
      </c>
      <c r="N36" s="8">
        <f>M35/40+SUM($J$37:M37)/40</f>
        <v>14.1538</v>
      </c>
      <c r="O36" s="8">
        <f>N35/40+SUM($J$37:N37)/40</f>
        <v>14.861371625</v>
      </c>
      <c r="S36" s="8">
        <f>S35/40</f>
        <v>12.5</v>
      </c>
      <c r="T36" s="8">
        <f>S35/40+SUM($R$37:S37)/40</f>
        <v>12.75</v>
      </c>
      <c r="U36" s="8">
        <f>T35/40+SUM($R$37:T37)/40</f>
        <v>13.446249999999999</v>
      </c>
      <c r="V36" s="8">
        <f>U35/40+SUM($R$37:U37)/40</f>
        <v>14.1538</v>
      </c>
      <c r="W36" s="8">
        <f>V35/40+SUM($R$37:V37)/40</f>
        <v>14.861371625</v>
      </c>
      <c r="Z36" s="8">
        <f>Z35/40</f>
        <v>12.5</v>
      </c>
      <c r="AA36" s="8">
        <f>Z35/40+SUM($Y$37:Z37)/40</f>
        <v>12.75</v>
      </c>
      <c r="AB36" s="8">
        <f>AA35/40+SUM($Y$37:AA37)/40</f>
        <v>13.446249999999999</v>
      </c>
      <c r="AC36" s="8">
        <f>AB35/40+SUM($Y$37:AB37)/40</f>
        <v>14.1538</v>
      </c>
      <c r="AD36" s="8">
        <f>AC35/40+SUM($Y$37:AC37)/40</f>
        <v>14.861371625</v>
      </c>
    </row>
    <row r="37" spans="1:30" ht="14.45" x14ac:dyDescent="0.3">
      <c r="B37" s="31">
        <f>B35*2%</f>
        <v>10</v>
      </c>
      <c r="C37" s="31">
        <f t="shared" ref="C37:F37" si="13">C35*2%</f>
        <v>10.35</v>
      </c>
      <c r="D37" s="31">
        <f t="shared" si="13"/>
        <v>10.696824999999999</v>
      </c>
      <c r="E37" s="31">
        <f t="shared" si="13"/>
        <v>11.0468365</v>
      </c>
      <c r="F37" s="31">
        <f t="shared" si="13"/>
        <v>11.389829192500001</v>
      </c>
      <c r="H37" s="1" t="s">
        <v>11</v>
      </c>
      <c r="K37" s="8">
        <f>K35*2%</f>
        <v>10</v>
      </c>
      <c r="L37" s="8">
        <f t="shared" ref="L37:O37" si="14">L35*2%</f>
        <v>10.35</v>
      </c>
      <c r="M37" s="8">
        <f t="shared" si="14"/>
        <v>10.702</v>
      </c>
      <c r="N37" s="8">
        <f t="shared" si="14"/>
        <v>11.047115000000002</v>
      </c>
      <c r="O37" s="8">
        <f t="shared" si="14"/>
        <v>11.3849813</v>
      </c>
      <c r="S37" s="8">
        <f>S35*2%</f>
        <v>10</v>
      </c>
      <c r="T37" s="8">
        <f t="shared" ref="T37:W37" si="15">T35*2%</f>
        <v>10.35</v>
      </c>
      <c r="U37" s="8">
        <f t="shared" si="15"/>
        <v>10.702</v>
      </c>
      <c r="V37" s="8">
        <f t="shared" si="15"/>
        <v>11.047115000000002</v>
      </c>
      <c r="W37" s="8">
        <f t="shared" si="15"/>
        <v>11.3849813</v>
      </c>
      <c r="Z37" s="8">
        <f>Z35*2%</f>
        <v>10</v>
      </c>
      <c r="AA37" s="8">
        <f t="shared" ref="AA37:AD37" si="16">AA35*2%</f>
        <v>10.35</v>
      </c>
      <c r="AB37" s="8">
        <f t="shared" si="16"/>
        <v>10.702</v>
      </c>
      <c r="AC37" s="8">
        <f t="shared" si="16"/>
        <v>11.047115000000002</v>
      </c>
      <c r="AD37" s="8">
        <f t="shared" si="16"/>
        <v>11.3849813</v>
      </c>
    </row>
    <row r="38" spans="1:30" ht="14.45" x14ac:dyDescent="0.3">
      <c r="B38" s="31">
        <v>20</v>
      </c>
      <c r="C38" s="31">
        <v>20</v>
      </c>
      <c r="D38" s="31">
        <v>20</v>
      </c>
      <c r="E38" s="31">
        <v>20</v>
      </c>
      <c r="F38" s="31">
        <v>20</v>
      </c>
      <c r="G38" s="33"/>
      <c r="H38" s="1" t="s">
        <v>12</v>
      </c>
      <c r="K38" s="8">
        <v>20</v>
      </c>
      <c r="L38" s="8">
        <v>20</v>
      </c>
      <c r="M38" s="8">
        <v>20</v>
      </c>
      <c r="N38" s="8">
        <v>20</v>
      </c>
      <c r="O38" s="8">
        <v>20</v>
      </c>
      <c r="S38" s="8">
        <v>20</v>
      </c>
      <c r="T38" s="8">
        <v>20</v>
      </c>
      <c r="U38" s="8">
        <v>20</v>
      </c>
      <c r="V38" s="8">
        <v>20</v>
      </c>
      <c r="W38" s="8">
        <v>20</v>
      </c>
      <c r="Z38" s="8">
        <v>20</v>
      </c>
      <c r="AA38" s="8">
        <v>20</v>
      </c>
      <c r="AB38" s="8">
        <v>20</v>
      </c>
      <c r="AC38" s="8">
        <v>20</v>
      </c>
      <c r="AD38" s="8">
        <v>20</v>
      </c>
    </row>
    <row r="39" spans="1:30" x14ac:dyDescent="0.25">
      <c r="B39" s="31">
        <v>0</v>
      </c>
      <c r="C39" s="31">
        <v>0</v>
      </c>
      <c r="D39" s="31">
        <v>0</v>
      </c>
      <c r="E39" s="31">
        <v>0</v>
      </c>
      <c r="F39" s="31">
        <v>0</v>
      </c>
      <c r="G39" s="34"/>
      <c r="H39" s="1" t="s">
        <v>13</v>
      </c>
      <c r="K39" s="8">
        <v>0</v>
      </c>
      <c r="L39" s="8">
        <v>0</v>
      </c>
      <c r="M39" s="8">
        <v>0</v>
      </c>
      <c r="N39" s="8">
        <v>0</v>
      </c>
      <c r="O39" s="8">
        <v>0</v>
      </c>
      <c r="S39" s="8">
        <v>0</v>
      </c>
      <c r="T39" s="8">
        <v>0</v>
      </c>
      <c r="U39" s="8">
        <v>0</v>
      </c>
      <c r="V39" s="8">
        <v>0</v>
      </c>
      <c r="W39" s="8">
        <v>0</v>
      </c>
      <c r="Z39" s="8">
        <v>0</v>
      </c>
      <c r="AA39" s="8">
        <v>0</v>
      </c>
      <c r="AB39" s="8">
        <v>0</v>
      </c>
      <c r="AC39" s="8">
        <v>0</v>
      </c>
      <c r="AD39" s="8">
        <v>0</v>
      </c>
    </row>
    <row r="40" spans="1:30" x14ac:dyDescent="0.25">
      <c r="A40" s="32">
        <v>500</v>
      </c>
      <c r="B40" s="26">
        <f>B35-B36+B37+B38-B39</f>
        <v>517.5</v>
      </c>
      <c r="C40" s="26">
        <f>C35-C36+C37+C38-C39</f>
        <v>534.84124999999995</v>
      </c>
      <c r="D40" s="26">
        <f>D35-D36+D37+D38-D39</f>
        <v>552.34182499999997</v>
      </c>
      <c r="E40" s="26">
        <f>E35-E36+E37+E38-E39</f>
        <v>569.49145962500006</v>
      </c>
      <c r="F40" s="26">
        <f>F35-F36+F37+F38-F39</f>
        <v>586.270401655</v>
      </c>
      <c r="G40" s="25"/>
      <c r="H40" s="1" t="s">
        <v>14</v>
      </c>
      <c r="J40" s="6">
        <v>500</v>
      </c>
      <c r="K40" s="5">
        <f>K35-K36+K37+K38-K39</f>
        <v>517.5</v>
      </c>
      <c r="L40" s="5">
        <f>L35-L36+L37+L38-L39</f>
        <v>535.1</v>
      </c>
      <c r="M40" s="5">
        <f>M35-M36+M37+M38-M39</f>
        <v>552.35575000000006</v>
      </c>
      <c r="N40" s="5">
        <f>N35-N36+N37+N38-N39</f>
        <v>569.24906499999997</v>
      </c>
      <c r="O40" s="5">
        <f>O35-O36+O37+O38-O39</f>
        <v>585.77267467500008</v>
      </c>
      <c r="R40" s="6">
        <v>500</v>
      </c>
      <c r="S40" s="5">
        <f>S35-S36+S37+S38-S39</f>
        <v>517.5</v>
      </c>
      <c r="T40" s="5">
        <f>T35-T36+T37+T38-T39</f>
        <v>535.1</v>
      </c>
      <c r="U40" s="5">
        <f>U35-U36+U37+U38-U39</f>
        <v>552.35575000000006</v>
      </c>
      <c r="V40" s="5">
        <f>V35-V36+V37+V38-V39</f>
        <v>569.24906499999997</v>
      </c>
      <c r="W40" s="5">
        <f>W35-W36+W37+W38-W39</f>
        <v>585.77267467500008</v>
      </c>
      <c r="Y40" s="6">
        <v>500</v>
      </c>
      <c r="Z40" s="5">
        <f>Z35-Z36+Z37+Z38-Z39</f>
        <v>517.5</v>
      </c>
      <c r="AA40" s="5">
        <f>AA35-AA36+AA37+AA38-AA39</f>
        <v>535.1</v>
      </c>
      <c r="AB40" s="5">
        <f>AB35-AB36+AB37+AB38-AB39</f>
        <v>552.35575000000006</v>
      </c>
      <c r="AC40" s="5">
        <f>AC35-AC36+AC37+AC38-AC39</f>
        <v>569.24906499999997</v>
      </c>
      <c r="AD40" s="5">
        <f>AD35-AD36+AD37+AD38-AD39</f>
        <v>585.77267467500008</v>
      </c>
    </row>
    <row r="41" spans="1:30" x14ac:dyDescent="0.25">
      <c r="G41" s="34"/>
    </row>
    <row r="42" spans="1:30" ht="14.45" x14ac:dyDescent="0.3">
      <c r="C42" s="33"/>
      <c r="D42" s="33"/>
      <c r="E42" s="33"/>
      <c r="F42" s="33"/>
      <c r="G42" s="34"/>
      <c r="L42" s="10"/>
      <c r="M42" s="10"/>
      <c r="N42" s="10"/>
      <c r="O42" s="10"/>
      <c r="T42" s="10"/>
      <c r="U42" s="10"/>
      <c r="V42" s="10"/>
      <c r="W42" s="10"/>
      <c r="AA42" s="10"/>
      <c r="AB42" s="10"/>
      <c r="AC42" s="10"/>
      <c r="AD42" s="10"/>
    </row>
    <row r="43" spans="1:30" ht="21" x14ac:dyDescent="0.4">
      <c r="B43" s="34"/>
      <c r="C43" s="34"/>
      <c r="D43" s="34"/>
      <c r="E43" s="34"/>
      <c r="F43" s="34"/>
      <c r="G43" s="29"/>
      <c r="H43" s="4" t="s">
        <v>17</v>
      </c>
      <c r="K43" s="9"/>
      <c r="L43" s="9"/>
      <c r="M43" s="9"/>
      <c r="N43" s="9"/>
      <c r="O43" s="9"/>
      <c r="S43" s="9"/>
      <c r="T43" s="9"/>
      <c r="U43" s="9"/>
      <c r="V43" s="9"/>
      <c r="W43" s="9"/>
      <c r="Z43" s="9"/>
      <c r="AA43" s="9"/>
      <c r="AB43" s="9"/>
      <c r="AC43" s="9"/>
      <c r="AD43" s="9"/>
    </row>
    <row r="44" spans="1:30" ht="14.45" x14ac:dyDescent="0.3">
      <c r="A44" s="25">
        <v>42460</v>
      </c>
      <c r="B44" s="25">
        <f>EOMONTH(A44,12)</f>
        <v>42825</v>
      </c>
      <c r="C44" s="25">
        <f>EOMONTH(B44,12)</f>
        <v>43190</v>
      </c>
      <c r="D44" s="25">
        <f>EOMONTH(C44,12)</f>
        <v>43555</v>
      </c>
      <c r="E44" s="25">
        <f>EOMONTH(D44,12)</f>
        <v>43921</v>
      </c>
      <c r="F44" s="25">
        <f>EOMONTH(E44,12)</f>
        <v>44286</v>
      </c>
      <c r="G44" s="29"/>
      <c r="J44" s="18">
        <v>42460</v>
      </c>
      <c r="K44" s="18">
        <f>EOMONTH(J44,12)</f>
        <v>42825</v>
      </c>
      <c r="L44" s="18">
        <f>EOMONTH(K44,12)</f>
        <v>43190</v>
      </c>
      <c r="M44" s="18">
        <f>EOMONTH(L44,12)</f>
        <v>43555</v>
      </c>
      <c r="N44" s="18">
        <f>EOMONTH(M44,12)</f>
        <v>43921</v>
      </c>
      <c r="O44" s="18">
        <f>EOMONTH(N44,12)</f>
        <v>44286</v>
      </c>
      <c r="P44" s="19"/>
      <c r="Q44" s="19"/>
      <c r="R44" s="18">
        <v>42460</v>
      </c>
      <c r="S44" s="18">
        <f>EOMONTH(R44,12)</f>
        <v>42825</v>
      </c>
      <c r="T44" s="18">
        <f>EOMONTH(S44,12)</f>
        <v>43190</v>
      </c>
      <c r="U44" s="18">
        <f>EOMONTH(T44,12)</f>
        <v>43555</v>
      </c>
      <c r="V44" s="18">
        <f>EOMONTH(U44,12)</f>
        <v>43921</v>
      </c>
      <c r="W44" s="18">
        <f>EOMONTH(V44,12)</f>
        <v>44286</v>
      </c>
      <c r="Y44" s="18">
        <v>42460</v>
      </c>
      <c r="Z44" s="18">
        <f>EOMONTH(Y44,12)</f>
        <v>42825</v>
      </c>
      <c r="AA44" s="18">
        <f>EOMONTH(Z44,12)</f>
        <v>43190</v>
      </c>
      <c r="AB44" s="18">
        <f>EOMONTH(AA44,12)</f>
        <v>43555</v>
      </c>
      <c r="AC44" s="18">
        <f>EOMONTH(AB44,12)</f>
        <v>43921</v>
      </c>
      <c r="AD44" s="18">
        <f>EOMONTH(AC44,12)</f>
        <v>44286</v>
      </c>
    </row>
    <row r="45" spans="1:30" ht="14.45" x14ac:dyDescent="0.3">
      <c r="B45" s="34">
        <f t="shared" ref="B45:F46" si="17">B36</f>
        <v>12.5</v>
      </c>
      <c r="C45" s="34">
        <f t="shared" si="17"/>
        <v>13.008749999999999</v>
      </c>
      <c r="D45" s="34">
        <f t="shared" si="17"/>
        <v>13.196249999999999</v>
      </c>
      <c r="E45" s="34">
        <f t="shared" si="17"/>
        <v>13.897201874999999</v>
      </c>
      <c r="F45" s="34">
        <f t="shared" si="17"/>
        <v>14.610887162499999</v>
      </c>
      <c r="H45" s="1" t="s">
        <v>18</v>
      </c>
      <c r="K45" s="9">
        <f>K36</f>
        <v>12.5</v>
      </c>
      <c r="L45" s="9">
        <f t="shared" ref="L45:O46" si="18">L36</f>
        <v>12.75</v>
      </c>
      <c r="M45" s="9">
        <f t="shared" si="18"/>
        <v>13.446249999999999</v>
      </c>
      <c r="N45" s="9">
        <f t="shared" si="18"/>
        <v>14.1538</v>
      </c>
      <c r="O45" s="9">
        <f t="shared" si="18"/>
        <v>14.861371625</v>
      </c>
      <c r="S45" s="9">
        <f>S36</f>
        <v>12.5</v>
      </c>
      <c r="T45" s="9">
        <f t="shared" ref="T45:W46" si="19">T36</f>
        <v>12.75</v>
      </c>
      <c r="U45" s="9">
        <f t="shared" si="19"/>
        <v>13.446249999999999</v>
      </c>
      <c r="V45" s="9">
        <f t="shared" si="19"/>
        <v>14.1538</v>
      </c>
      <c r="W45" s="9">
        <f t="shared" si="19"/>
        <v>14.861371625</v>
      </c>
      <c r="Z45" s="9">
        <f>Z36</f>
        <v>12.5</v>
      </c>
      <c r="AA45" s="9">
        <f t="shared" ref="AA45:AD46" si="20">AA36</f>
        <v>12.75</v>
      </c>
      <c r="AB45" s="9">
        <f t="shared" si="20"/>
        <v>13.446249999999999</v>
      </c>
      <c r="AC45" s="9">
        <f t="shared" si="20"/>
        <v>14.1538</v>
      </c>
      <c r="AD45" s="9">
        <f t="shared" si="20"/>
        <v>14.861371625</v>
      </c>
    </row>
    <row r="46" spans="1:30" ht="14.45" x14ac:dyDescent="0.3">
      <c r="B46" s="34">
        <f t="shared" si="17"/>
        <v>10</v>
      </c>
      <c r="C46" s="34">
        <f t="shared" si="17"/>
        <v>10.35</v>
      </c>
      <c r="D46" s="34">
        <f t="shared" si="17"/>
        <v>10.696824999999999</v>
      </c>
      <c r="E46" s="34">
        <f t="shared" si="17"/>
        <v>11.0468365</v>
      </c>
      <c r="F46" s="34">
        <f t="shared" si="17"/>
        <v>11.389829192500001</v>
      </c>
      <c r="G46" s="34"/>
      <c r="H46" s="1" t="s">
        <v>19</v>
      </c>
      <c r="K46" s="9">
        <f>K37</f>
        <v>10</v>
      </c>
      <c r="L46" s="9">
        <f t="shared" si="18"/>
        <v>10.35</v>
      </c>
      <c r="M46" s="9">
        <f t="shared" si="18"/>
        <v>10.702</v>
      </c>
      <c r="N46" s="9">
        <f t="shared" si="18"/>
        <v>11.047115000000002</v>
      </c>
      <c r="O46" s="9">
        <f t="shared" si="18"/>
        <v>11.3849813</v>
      </c>
      <c r="S46" s="9">
        <f>S37</f>
        <v>10</v>
      </c>
      <c r="T46" s="9">
        <f t="shared" si="19"/>
        <v>10.35</v>
      </c>
      <c r="U46" s="9">
        <f t="shared" si="19"/>
        <v>10.702</v>
      </c>
      <c r="V46" s="9">
        <f t="shared" si="19"/>
        <v>11.047115000000002</v>
      </c>
      <c r="W46" s="9">
        <f t="shared" si="19"/>
        <v>11.3849813</v>
      </c>
      <c r="Z46" s="9">
        <f>Z37</f>
        <v>10</v>
      </c>
      <c r="AA46" s="9">
        <f t="shared" si="20"/>
        <v>10.35</v>
      </c>
      <c r="AB46" s="9">
        <f t="shared" si="20"/>
        <v>10.702</v>
      </c>
      <c r="AC46" s="9">
        <f t="shared" si="20"/>
        <v>11.047115000000002</v>
      </c>
      <c r="AD46" s="9">
        <f t="shared" si="20"/>
        <v>11.3849813</v>
      </c>
    </row>
    <row r="47" spans="1:30" x14ac:dyDescent="0.25">
      <c r="B47" s="31">
        <v>15</v>
      </c>
      <c r="C47" s="31">
        <v>15</v>
      </c>
      <c r="D47" s="31">
        <v>15</v>
      </c>
      <c r="E47" s="31">
        <v>15</v>
      </c>
      <c r="F47" s="31">
        <v>15</v>
      </c>
      <c r="G47" s="36"/>
      <c r="H47" s="1" t="s">
        <v>2</v>
      </c>
      <c r="K47" s="8">
        <v>15</v>
      </c>
      <c r="L47" s="8">
        <v>15</v>
      </c>
      <c r="M47" s="8">
        <v>15</v>
      </c>
      <c r="N47" s="8">
        <v>15</v>
      </c>
      <c r="O47" s="8">
        <v>15</v>
      </c>
      <c r="S47" s="8">
        <v>15</v>
      </c>
      <c r="T47" s="8">
        <v>15</v>
      </c>
      <c r="U47" s="8">
        <v>15</v>
      </c>
      <c r="V47" s="8">
        <v>15</v>
      </c>
      <c r="W47" s="8">
        <v>15</v>
      </c>
      <c r="Z47" s="8">
        <v>15</v>
      </c>
      <c r="AA47" s="8">
        <v>15</v>
      </c>
      <c r="AB47" s="8">
        <v>15</v>
      </c>
      <c r="AC47" s="8">
        <v>15</v>
      </c>
      <c r="AD47" s="8">
        <v>15</v>
      </c>
    </row>
    <row r="48" spans="1:30" x14ac:dyDescent="0.25">
      <c r="B48" s="31">
        <f>(B56-B47-B45)*0.28</f>
        <v>10.622886591442532</v>
      </c>
      <c r="C48" s="31">
        <f t="shared" ref="C48:F48" si="21">(C56-C47-C45)*0.28</f>
        <v>10.480436591442533</v>
      </c>
      <c r="D48" s="31">
        <f t="shared" si="21"/>
        <v>10.427936591442533</v>
      </c>
      <c r="E48" s="31">
        <f t="shared" si="21"/>
        <v>10.231670066442533</v>
      </c>
      <c r="F48" s="31">
        <f t="shared" si="21"/>
        <v>10.031838185942533</v>
      </c>
      <c r="G48" s="36"/>
      <c r="H48" s="1" t="s">
        <v>3</v>
      </c>
      <c r="K48" s="8">
        <f>(K56-K47-K45)*0.28</f>
        <v>11.9</v>
      </c>
      <c r="L48" s="8">
        <f t="shared" ref="L48:O48" si="22">(L56-L47-L45)*0.28</f>
        <v>11.830000000000002</v>
      </c>
      <c r="M48" s="8">
        <f t="shared" si="22"/>
        <v>11.635050000000001</v>
      </c>
      <c r="N48" s="8">
        <f t="shared" si="22"/>
        <v>11.436935999999999</v>
      </c>
      <c r="O48" s="8">
        <f t="shared" si="22"/>
        <v>11.238815945000001</v>
      </c>
      <c r="S48" s="8">
        <f>(S56-S47-S45)*0.28</f>
        <v>10.622886591442532</v>
      </c>
      <c r="T48" s="8">
        <f t="shared" ref="T48:W48" si="23">(T56-T47-T45)*0.28</f>
        <v>10.552886591442533</v>
      </c>
      <c r="U48" s="8">
        <f t="shared" si="23"/>
        <v>10.357936591442533</v>
      </c>
      <c r="V48" s="8">
        <f t="shared" si="23"/>
        <v>10.159822591442531</v>
      </c>
      <c r="W48" s="8">
        <f t="shared" si="23"/>
        <v>9.961702536442532</v>
      </c>
      <c r="Z48" s="8">
        <f>(Z56-Z47-Z45)*0.28</f>
        <v>11.200000000000001</v>
      </c>
      <c r="AA48" s="8">
        <f t="shared" ref="AA48:AD48" si="24">(AA56-AA47-AA45)*0.28</f>
        <v>11.13</v>
      </c>
      <c r="AB48" s="8">
        <f t="shared" si="24"/>
        <v>10.935050000000002</v>
      </c>
      <c r="AC48" s="8">
        <f t="shared" si="24"/>
        <v>10.736936</v>
      </c>
      <c r="AD48" s="8">
        <f t="shared" si="24"/>
        <v>10.538815945</v>
      </c>
    </row>
    <row r="49" spans="1:30" x14ac:dyDescent="0.25">
      <c r="A49" s="35">
        <v>7.0000000000000007E-2</v>
      </c>
      <c r="H49" s="1" t="s">
        <v>47</v>
      </c>
      <c r="J49" s="12">
        <v>7.0000000000000007E-2</v>
      </c>
      <c r="R49" s="12">
        <v>7.0000000000000007E-2</v>
      </c>
      <c r="Y49" s="12">
        <v>7.0000000000000007E-2</v>
      </c>
    </row>
    <row r="50" spans="1:30" x14ac:dyDescent="0.25">
      <c r="B50" s="34">
        <f>B35</f>
        <v>500</v>
      </c>
      <c r="C50" s="34">
        <f>C35</f>
        <v>517.5</v>
      </c>
      <c r="D50" s="34">
        <f>D35</f>
        <v>534.84124999999995</v>
      </c>
      <c r="E50" s="34">
        <f>E35</f>
        <v>552.34182499999997</v>
      </c>
      <c r="F50" s="34">
        <f>F35</f>
        <v>569.49145962500006</v>
      </c>
      <c r="H50" s="1" t="s">
        <v>0</v>
      </c>
      <c r="K50" s="9">
        <f>K35</f>
        <v>500</v>
      </c>
      <c r="L50" s="9">
        <f>L35</f>
        <v>517.5</v>
      </c>
      <c r="M50" s="9">
        <f>M35</f>
        <v>535.1</v>
      </c>
      <c r="N50" s="9">
        <f>N35</f>
        <v>552.35575000000006</v>
      </c>
      <c r="O50" s="9">
        <f>O35</f>
        <v>569.24906499999997</v>
      </c>
      <c r="S50" s="9">
        <f>S35</f>
        <v>500</v>
      </c>
      <c r="T50" s="9">
        <f>T35</f>
        <v>517.5</v>
      </c>
      <c r="U50" s="9">
        <f>U35</f>
        <v>535.1</v>
      </c>
      <c r="V50" s="9">
        <f>V35</f>
        <v>552.35575000000006</v>
      </c>
      <c r="W50" s="9">
        <f>W35</f>
        <v>569.24906499999997</v>
      </c>
      <c r="Z50" s="9">
        <f>Z35</f>
        <v>500</v>
      </c>
      <c r="AA50" s="9">
        <f>AA35</f>
        <v>517.5</v>
      </c>
      <c r="AB50" s="9">
        <f>AB35</f>
        <v>535.1</v>
      </c>
      <c r="AC50" s="9">
        <f>AC35</f>
        <v>552.35575000000006</v>
      </c>
      <c r="AD50" s="9">
        <f>AD35</f>
        <v>569.24906499999997</v>
      </c>
    </row>
    <row r="51" spans="1:30" x14ac:dyDescent="0.25">
      <c r="B51" s="36">
        <f>B50*$A$49</f>
        <v>35</v>
      </c>
      <c r="C51" s="36">
        <f>C50*$A$49</f>
        <v>36.225000000000001</v>
      </c>
      <c r="D51" s="36">
        <f>D50*$A$49</f>
        <v>37.4388875</v>
      </c>
      <c r="E51" s="36">
        <f>E50*$A$49</f>
        <v>38.663927749999999</v>
      </c>
      <c r="F51" s="36">
        <f>F50*$A$49</f>
        <v>39.864402173750008</v>
      </c>
      <c r="H51" s="1" t="s">
        <v>20</v>
      </c>
      <c r="K51" s="13">
        <f>K50*$J$49</f>
        <v>35</v>
      </c>
      <c r="L51" s="13">
        <f>L50*$J$49</f>
        <v>36.225000000000001</v>
      </c>
      <c r="M51" s="13">
        <f>M50*$J$49</f>
        <v>37.457000000000008</v>
      </c>
      <c r="N51" s="13">
        <f>N50*$J$49</f>
        <v>38.664902500000011</v>
      </c>
      <c r="O51" s="13">
        <f>O50*$J$49</f>
        <v>39.847434550000003</v>
      </c>
      <c r="S51" s="10">
        <f>S50*$R$49</f>
        <v>35</v>
      </c>
      <c r="T51" s="10">
        <f>T50*$R$49</f>
        <v>36.225000000000001</v>
      </c>
      <c r="U51" s="10">
        <f>U50*$R$49</f>
        <v>37.457000000000008</v>
      </c>
      <c r="V51" s="10">
        <f>V50*$R$49</f>
        <v>38.664902500000011</v>
      </c>
      <c r="W51" s="10">
        <f>W50*$R$49</f>
        <v>39.847434550000003</v>
      </c>
      <c r="Z51" s="10">
        <f>Z50*$R$49</f>
        <v>35</v>
      </c>
      <c r="AA51" s="10">
        <f>AA50*$R$49</f>
        <v>36.225000000000001</v>
      </c>
      <c r="AB51" s="10">
        <f>AB50*$R$49</f>
        <v>37.457000000000008</v>
      </c>
      <c r="AC51" s="10">
        <f>AC50*$R$49</f>
        <v>38.664902500000011</v>
      </c>
      <c r="AD51" s="10">
        <f>AD50*$R$49</f>
        <v>39.847434550000003</v>
      </c>
    </row>
    <row r="52" spans="1:30" x14ac:dyDescent="0.25">
      <c r="A52" s="36">
        <f t="shared" ref="A52:F52" si="25">A45-A46+A47+A48+A51</f>
        <v>0</v>
      </c>
      <c r="B52" s="36">
        <f t="shared" si="25"/>
        <v>63.12288659144253</v>
      </c>
      <c r="C52" s="36">
        <f t="shared" si="25"/>
        <v>64.364186591442532</v>
      </c>
      <c r="D52" s="36">
        <f t="shared" si="25"/>
        <v>65.36624909144254</v>
      </c>
      <c r="E52" s="36">
        <f t="shared" si="25"/>
        <v>66.745963191442527</v>
      </c>
      <c r="F52" s="36">
        <f t="shared" si="25"/>
        <v>68.117298329692545</v>
      </c>
      <c r="G52" s="29"/>
      <c r="H52" s="1" t="s">
        <v>21</v>
      </c>
      <c r="J52" s="13">
        <f t="shared" ref="J52:O52" si="26">J45-J46+J47+J48+J51</f>
        <v>0</v>
      </c>
      <c r="K52" s="13">
        <f t="shared" si="26"/>
        <v>64.400000000000006</v>
      </c>
      <c r="L52" s="13">
        <f t="shared" si="26"/>
        <v>65.454999999999998</v>
      </c>
      <c r="M52" s="13">
        <f t="shared" si="26"/>
        <v>66.836300000000008</v>
      </c>
      <c r="N52" s="13">
        <f t="shared" si="26"/>
        <v>68.208523500000013</v>
      </c>
      <c r="O52" s="13">
        <f t="shared" si="26"/>
        <v>69.562640820000013</v>
      </c>
      <c r="R52" s="13">
        <f t="shared" ref="R52:W52" si="27">R45-R46+R47+R48+R51</f>
        <v>0</v>
      </c>
      <c r="S52" s="13">
        <f t="shared" si="27"/>
        <v>63.12288659144253</v>
      </c>
      <c r="T52" s="13">
        <f t="shared" si="27"/>
        <v>64.17788659144253</v>
      </c>
      <c r="U52" s="13">
        <f t="shared" si="27"/>
        <v>65.55918659144254</v>
      </c>
      <c r="V52" s="13">
        <f t="shared" si="27"/>
        <v>66.931410091442544</v>
      </c>
      <c r="W52" s="13">
        <f t="shared" si="27"/>
        <v>68.28552741144253</v>
      </c>
      <c r="Y52" s="13">
        <f t="shared" ref="Y52:AD52" si="28">Y45-Y46+Y47+Y48+Y51</f>
        <v>0</v>
      </c>
      <c r="Z52" s="13">
        <f t="shared" si="28"/>
        <v>63.7</v>
      </c>
      <c r="AA52" s="13">
        <f t="shared" si="28"/>
        <v>64.754999999999995</v>
      </c>
      <c r="AB52" s="13">
        <f t="shared" si="28"/>
        <v>66.136300000000006</v>
      </c>
      <c r="AC52" s="13">
        <f t="shared" si="28"/>
        <v>67.50852350000001</v>
      </c>
      <c r="AD52" s="13">
        <f t="shared" si="28"/>
        <v>68.862640819999996</v>
      </c>
    </row>
    <row r="54" spans="1:30" x14ac:dyDescent="0.25">
      <c r="A54" s="26">
        <f>XNPV(A49,A52:F52,A44:F44)</f>
        <v>268.03828383653126</v>
      </c>
      <c r="H54" s="1" t="s">
        <v>41</v>
      </c>
      <c r="J54" s="5">
        <f>XNPV(J49,J52:O52,J44:O44)</f>
        <v>273.53049754606485</v>
      </c>
      <c r="R54" s="5">
        <f>XNPV(R49,R52:W52,R44:W44)</f>
        <v>268.29442978123041</v>
      </c>
      <c r="Y54" s="5">
        <f>XNPV(Y49,Y52:AD52,Y44:AD44)</f>
        <v>270.66055082807986</v>
      </c>
    </row>
    <row r="55" spans="1:30" x14ac:dyDescent="0.25">
      <c r="A55" s="26"/>
      <c r="J55" s="5"/>
      <c r="R55" s="5"/>
      <c r="Y55" s="5"/>
    </row>
    <row r="56" spans="1:30" x14ac:dyDescent="0.25">
      <c r="A56" s="23">
        <v>0</v>
      </c>
      <c r="B56" s="31">
        <v>65.438880683723326</v>
      </c>
      <c r="C56" s="31">
        <f>B56</f>
        <v>65.438880683723326</v>
      </c>
      <c r="D56" s="31">
        <f t="shared" ref="D56:F56" si="29">C56</f>
        <v>65.438880683723326</v>
      </c>
      <c r="E56" s="31">
        <f t="shared" si="29"/>
        <v>65.438880683723326</v>
      </c>
      <c r="F56" s="31">
        <f t="shared" si="29"/>
        <v>65.438880683723326</v>
      </c>
      <c r="H56" s="1" t="s">
        <v>42</v>
      </c>
      <c r="J56" s="1">
        <v>0</v>
      </c>
      <c r="K56" s="8">
        <v>70</v>
      </c>
      <c r="L56" s="8">
        <v>70</v>
      </c>
      <c r="M56" s="8">
        <v>70</v>
      </c>
      <c r="N56" s="8">
        <v>70</v>
      </c>
      <c r="O56" s="8">
        <v>70</v>
      </c>
      <c r="R56" s="1">
        <v>0</v>
      </c>
      <c r="S56" s="8">
        <v>65.438880683723326</v>
      </c>
      <c r="T56" s="8">
        <f>S56</f>
        <v>65.438880683723326</v>
      </c>
      <c r="U56" s="8">
        <f>T56</f>
        <v>65.438880683723326</v>
      </c>
      <c r="V56" s="8">
        <f>U56</f>
        <v>65.438880683723326</v>
      </c>
      <c r="W56" s="8">
        <f>V56</f>
        <v>65.438880683723326</v>
      </c>
      <c r="Y56" s="1">
        <v>0</v>
      </c>
      <c r="Z56" s="8">
        <v>67.5</v>
      </c>
      <c r="AA56" s="8">
        <f>Z56</f>
        <v>67.5</v>
      </c>
      <c r="AB56" s="8">
        <f>AA56</f>
        <v>67.5</v>
      </c>
      <c r="AC56" s="8">
        <f>AB56</f>
        <v>67.5</v>
      </c>
      <c r="AD56" s="8">
        <f>AC56</f>
        <v>67.5</v>
      </c>
    </row>
    <row r="57" spans="1:30" x14ac:dyDescent="0.25">
      <c r="A57" s="26">
        <f>XNPV(A49,A56:F56,A44:F44)</f>
        <v>268.29442978123035</v>
      </c>
      <c r="H57" s="1" t="s">
        <v>43</v>
      </c>
      <c r="J57" s="5">
        <f>XNPV(J49,J56:O56,J44:O44)</f>
        <v>286.99467179849614</v>
      </c>
      <c r="R57" s="5">
        <f>XNPV(R49,R56:W56,R44:W44)</f>
        <v>268.29442978123035</v>
      </c>
      <c r="S57" s="10"/>
      <c r="T57" s="10"/>
      <c r="U57" s="10"/>
      <c r="V57" s="10"/>
      <c r="W57" s="10"/>
      <c r="Y57" s="5">
        <f>XNPV(Y49,Y56:AD56,Y44:AD44)</f>
        <v>276.74486209140696</v>
      </c>
      <c r="Z57" s="10"/>
      <c r="AA57" s="10"/>
      <c r="AB57" s="10"/>
      <c r="AC57" s="10"/>
      <c r="AD57" s="10"/>
    </row>
    <row r="58" spans="1:30" x14ac:dyDescent="0.25">
      <c r="A58" s="34">
        <f>A54-A57</f>
        <v>-0.25614594469908525</v>
      </c>
      <c r="H58" s="1" t="s">
        <v>44</v>
      </c>
      <c r="J58" s="9">
        <f>J54-J57</f>
        <v>-13.464174252431292</v>
      </c>
      <c r="K58" s="10"/>
      <c r="R58" s="9">
        <f>R54-R57</f>
        <v>0</v>
      </c>
      <c r="S58" s="9"/>
      <c r="Y58" s="9">
        <f>Y54-Y57</f>
        <v>-6.0843112633270948</v>
      </c>
      <c r="Z58" s="9"/>
    </row>
  </sheetData>
  <sheetProtection formatColumns="0" formatRows="0"/>
  <mergeCells count="3">
    <mergeCell ref="J14:O14"/>
    <mergeCell ref="R14:W14"/>
    <mergeCell ref="Y14:AD14"/>
  </mergeCells>
  <pageMargins left="0.70866141732283472" right="0.70866141732283472" top="0.74803149606299213" bottom="0.74803149606299213" header="0.31496062992125984" footer="0.31496062992125984"/>
  <pageSetup paperSize="8" scale="51" fitToHeight="0" orientation="landscape" r:id="rId1"/>
  <headerFooter>
    <oddFooter>&amp;L&amp;F&amp;C&amp;A&amp;R&amp;P</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54"/>
  <sheetViews>
    <sheetView showGridLines="0" view="pageBreakPreview" zoomScaleNormal="100" zoomScaleSheetLayoutView="100" workbookViewId="0">
      <selection activeCell="I8" sqref="I8"/>
    </sheetView>
  </sheetViews>
  <sheetFormatPr defaultColWidth="8.85546875" defaultRowHeight="15" x14ac:dyDescent="0.25"/>
  <cols>
    <col min="1" max="7" width="10.7109375" style="23" customWidth="1"/>
    <col min="8" max="8" width="63.28515625" style="1" customWidth="1"/>
    <col min="9" max="15" width="10.7109375" style="1" customWidth="1"/>
    <col min="16" max="16" width="4.28515625" style="1" customWidth="1"/>
    <col min="17" max="23" width="10.7109375" style="1" customWidth="1"/>
    <col min="24" max="24" width="2.7109375" style="1" customWidth="1"/>
    <col min="31" max="16384" width="8.85546875" style="1"/>
  </cols>
  <sheetData>
    <row r="1" spans="1:30" ht="25.9" x14ac:dyDescent="0.5">
      <c r="D1" s="24"/>
      <c r="H1" s="2" t="s">
        <v>48</v>
      </c>
      <c r="L1" s="3"/>
      <c r="T1" s="3"/>
    </row>
    <row r="3" spans="1:30" ht="14.45" x14ac:dyDescent="0.3">
      <c r="H3" s="1" t="s">
        <v>65</v>
      </c>
      <c r="Y3" s="1"/>
      <c r="Z3" s="1"/>
      <c r="AA3" s="1"/>
      <c r="AB3" s="1"/>
      <c r="AC3" s="1"/>
      <c r="AD3" s="1"/>
    </row>
    <row r="4" spans="1:30" ht="14.45" x14ac:dyDescent="0.3">
      <c r="Y4" s="1"/>
      <c r="Z4" s="1"/>
      <c r="AA4" s="1"/>
      <c r="AB4" s="1"/>
      <c r="AC4" s="1"/>
      <c r="AD4" s="1"/>
    </row>
    <row r="5" spans="1:30" ht="14.45" x14ac:dyDescent="0.3">
      <c r="Y5" s="1"/>
      <c r="Z5" s="1"/>
      <c r="AA5" s="1"/>
      <c r="AB5" s="1"/>
      <c r="AC5" s="1"/>
      <c r="AD5" s="1"/>
    </row>
    <row r="6" spans="1:30" ht="14.45" x14ac:dyDescent="0.3">
      <c r="H6" s="1" t="s">
        <v>64</v>
      </c>
      <c r="Y6" s="1"/>
      <c r="Z6" s="1"/>
      <c r="AA6" s="1"/>
      <c r="AB6" s="1"/>
      <c r="AC6" s="1"/>
      <c r="AD6" s="1"/>
    </row>
    <row r="7" spans="1:30" ht="14.45" x14ac:dyDescent="0.3">
      <c r="H7" s="1" t="s">
        <v>57</v>
      </c>
      <c r="I7" s="38">
        <v>7.0000000000000007E-2</v>
      </c>
      <c r="Y7" s="1"/>
      <c r="Z7" s="1"/>
      <c r="AA7" s="1"/>
      <c r="AB7" s="1"/>
      <c r="AC7" s="1"/>
      <c r="AD7" s="1"/>
    </row>
    <row r="8" spans="1:30" ht="14.45" x14ac:dyDescent="0.3">
      <c r="H8" s="1" t="s">
        <v>58</v>
      </c>
      <c r="I8" s="5">
        <v>500</v>
      </c>
      <c r="J8" s="1" t="s">
        <v>62</v>
      </c>
      <c r="Y8" s="1"/>
      <c r="Z8" s="1"/>
      <c r="AA8" s="1"/>
      <c r="AB8" s="1"/>
      <c r="AC8" s="1"/>
      <c r="AD8" s="1"/>
    </row>
    <row r="9" spans="1:30" ht="14.45" x14ac:dyDescent="0.3">
      <c r="H9" s="1" t="s">
        <v>59</v>
      </c>
      <c r="I9" s="5">
        <v>15</v>
      </c>
      <c r="J9" s="1" t="s">
        <v>62</v>
      </c>
      <c r="Y9" s="1"/>
      <c r="Z9" s="1"/>
      <c r="AA9" s="1"/>
      <c r="AB9" s="1"/>
      <c r="AC9" s="1"/>
      <c r="AD9" s="1"/>
    </row>
    <row r="10" spans="1:30" ht="14.45" x14ac:dyDescent="0.3">
      <c r="H10" s="1" t="s">
        <v>60</v>
      </c>
      <c r="I10" s="5">
        <v>20</v>
      </c>
      <c r="J10" s="1" t="s">
        <v>62</v>
      </c>
      <c r="Y10" s="1"/>
      <c r="Z10" s="1"/>
      <c r="AA10" s="1"/>
      <c r="AB10" s="1"/>
      <c r="AC10" s="1"/>
      <c r="AD10" s="1"/>
    </row>
    <row r="11" spans="1:30" ht="14.45" x14ac:dyDescent="0.3">
      <c r="H11" s="1" t="s">
        <v>61</v>
      </c>
      <c r="I11" s="5">
        <v>40</v>
      </c>
      <c r="J11" s="1" t="s">
        <v>63</v>
      </c>
      <c r="Y11" s="1"/>
      <c r="Z11" s="1"/>
      <c r="AA11" s="1"/>
      <c r="AB11" s="1"/>
      <c r="AC11" s="1"/>
      <c r="AD11" s="1"/>
    </row>
    <row r="12" spans="1:30" ht="14.45" x14ac:dyDescent="0.3">
      <c r="H12" s="1" t="s">
        <v>66</v>
      </c>
      <c r="I12" s="38">
        <v>0.02</v>
      </c>
      <c r="Y12" s="1"/>
      <c r="Z12" s="1"/>
      <c r="AA12" s="1"/>
      <c r="AB12" s="1"/>
      <c r="AC12" s="1"/>
      <c r="AD12" s="1"/>
    </row>
    <row r="13" spans="1:30" ht="14.45" x14ac:dyDescent="0.3">
      <c r="Y13" s="1"/>
      <c r="Z13" s="1"/>
      <c r="AA13" s="1"/>
      <c r="AB13" s="1"/>
      <c r="AC13" s="1"/>
      <c r="AD13" s="1"/>
    </row>
    <row r="14" spans="1:30" ht="21" x14ac:dyDescent="0.4">
      <c r="A14" s="4" t="s">
        <v>53</v>
      </c>
      <c r="H14" s="4" t="s">
        <v>15</v>
      </c>
      <c r="I14" s="4" t="s">
        <v>34</v>
      </c>
      <c r="Q14" s="4" t="s">
        <v>31</v>
      </c>
    </row>
    <row r="15" spans="1:30" ht="14.45" x14ac:dyDescent="0.3">
      <c r="A15" s="25">
        <v>42460</v>
      </c>
      <c r="B15" s="25">
        <f>EOMONTH(A15,12)</f>
        <v>42825</v>
      </c>
      <c r="C15" s="25">
        <f>EOMONTH(B15,12)</f>
        <v>43190</v>
      </c>
      <c r="D15" s="25">
        <f>EOMONTH(C15,12)</f>
        <v>43555</v>
      </c>
      <c r="E15" s="25">
        <f>EOMONTH(D15,12)</f>
        <v>43921</v>
      </c>
      <c r="F15" s="25">
        <f>EOMONTH(E15,12)</f>
        <v>44286</v>
      </c>
      <c r="G15" s="25"/>
      <c r="I15" s="18">
        <v>42460</v>
      </c>
      <c r="J15" s="18">
        <f>EOMONTH(I15,12)</f>
        <v>42825</v>
      </c>
      <c r="K15" s="18">
        <f>EOMONTH(J15,12)</f>
        <v>43190</v>
      </c>
      <c r="L15" s="18">
        <f>EOMONTH(K15,12)</f>
        <v>43555</v>
      </c>
      <c r="M15" s="18">
        <f>EOMONTH(L15,12)</f>
        <v>43921</v>
      </c>
      <c r="N15" s="18">
        <f>EOMONTH(M15,12)</f>
        <v>44286</v>
      </c>
      <c r="Q15" s="18">
        <v>42460</v>
      </c>
      <c r="R15" s="18">
        <f>EOMONTH(Q15,12)</f>
        <v>42825</v>
      </c>
      <c r="S15" s="18">
        <f>EOMONTH(R15,12)</f>
        <v>43190</v>
      </c>
      <c r="T15" s="18">
        <f>EOMONTH(S15,12)</f>
        <v>43555</v>
      </c>
      <c r="U15" s="18">
        <f>EOMONTH(T15,12)</f>
        <v>43921</v>
      </c>
      <c r="V15" s="18">
        <f>EOMONTH(U15,12)</f>
        <v>44286</v>
      </c>
      <c r="W15" s="19"/>
      <c r="X15" s="19"/>
    </row>
    <row r="16" spans="1:30" ht="14.45" x14ac:dyDescent="0.3">
      <c r="A16" s="26">
        <f>A36</f>
        <v>500</v>
      </c>
      <c r="H16" s="1" t="s">
        <v>0</v>
      </c>
      <c r="I16" s="5">
        <f>I36</f>
        <v>500</v>
      </c>
      <c r="Q16" s="5">
        <f>Q36</f>
        <v>500</v>
      </c>
    </row>
    <row r="17" spans="1:24" ht="14.45" x14ac:dyDescent="0.3">
      <c r="B17" s="26">
        <f>B52</f>
        <v>65.438880683723326</v>
      </c>
      <c r="C17" s="26">
        <f t="shared" ref="C17:F17" si="0">C52</f>
        <v>65.438880683723326</v>
      </c>
      <c r="D17" s="26">
        <f t="shared" si="0"/>
        <v>65.438880683723326</v>
      </c>
      <c r="E17" s="26">
        <f t="shared" si="0"/>
        <v>65.438880683723326</v>
      </c>
      <c r="F17" s="26">
        <f t="shared" si="0"/>
        <v>65.438880683723326</v>
      </c>
      <c r="G17" s="26"/>
      <c r="H17" s="1" t="s">
        <v>1</v>
      </c>
      <c r="J17" s="5">
        <f>J52</f>
        <v>60</v>
      </c>
      <c r="K17" s="5">
        <f t="shared" ref="K17:N17" si="1">K52</f>
        <v>60</v>
      </c>
      <c r="L17" s="5">
        <f t="shared" si="1"/>
        <v>60</v>
      </c>
      <c r="M17" s="5">
        <f t="shared" si="1"/>
        <v>60</v>
      </c>
      <c r="N17" s="5">
        <f t="shared" si="1"/>
        <v>60</v>
      </c>
      <c r="R17" s="5">
        <f>R52</f>
        <v>65.438880683723326</v>
      </c>
      <c r="S17" s="5">
        <f t="shared" ref="S17:V17" si="2">S52</f>
        <v>65.438880683723326</v>
      </c>
      <c r="T17" s="5">
        <f t="shared" si="2"/>
        <v>65.438880683723326</v>
      </c>
      <c r="U17" s="5">
        <f t="shared" si="2"/>
        <v>65.438880683723326</v>
      </c>
      <c r="V17" s="5">
        <f t="shared" si="2"/>
        <v>65.438880683723326</v>
      </c>
    </row>
    <row r="18" spans="1:24" ht="14.45" x14ac:dyDescent="0.3">
      <c r="B18" s="26">
        <f>-B43</f>
        <v>-15</v>
      </c>
      <c r="C18" s="26">
        <f t="shared" ref="C18:F18" si="3">-C43</f>
        <v>-15</v>
      </c>
      <c r="D18" s="26">
        <f t="shared" si="3"/>
        <v>-15</v>
      </c>
      <c r="E18" s="26">
        <f t="shared" si="3"/>
        <v>-15</v>
      </c>
      <c r="F18" s="26">
        <f t="shared" si="3"/>
        <v>-15</v>
      </c>
      <c r="G18" s="26"/>
      <c r="H18" s="1" t="s">
        <v>5</v>
      </c>
      <c r="J18" s="5">
        <f>-J43</f>
        <v>-15</v>
      </c>
      <c r="K18" s="5">
        <f t="shared" ref="K18:N18" si="4">-K43</f>
        <v>-15</v>
      </c>
      <c r="L18" s="5">
        <f t="shared" si="4"/>
        <v>-15</v>
      </c>
      <c r="M18" s="5">
        <f t="shared" si="4"/>
        <v>-15</v>
      </c>
      <c r="N18" s="5">
        <f t="shared" si="4"/>
        <v>-15</v>
      </c>
      <c r="R18" s="5">
        <f>-R43</f>
        <v>-15</v>
      </c>
      <c r="S18" s="5">
        <f t="shared" ref="S18:V18" si="5">-S43</f>
        <v>-15</v>
      </c>
      <c r="T18" s="5">
        <f t="shared" si="5"/>
        <v>-15</v>
      </c>
      <c r="U18" s="5">
        <f t="shared" si="5"/>
        <v>-15</v>
      </c>
      <c r="V18" s="5">
        <f t="shared" si="5"/>
        <v>-15</v>
      </c>
    </row>
    <row r="19" spans="1:24" ht="14.45" x14ac:dyDescent="0.3">
      <c r="B19" s="26">
        <f>-B34</f>
        <v>-20</v>
      </c>
      <c r="C19" s="26">
        <f t="shared" ref="C19:F19" si="6">-C34</f>
        <v>-20</v>
      </c>
      <c r="D19" s="26">
        <f t="shared" si="6"/>
        <v>-20</v>
      </c>
      <c r="E19" s="26">
        <f t="shared" si="6"/>
        <v>-20</v>
      </c>
      <c r="F19" s="26">
        <f t="shared" si="6"/>
        <v>-20</v>
      </c>
      <c r="G19" s="26"/>
      <c r="H19" s="1" t="s">
        <v>6</v>
      </c>
      <c r="J19" s="5">
        <f>-J34</f>
        <v>-20</v>
      </c>
      <c r="K19" s="5">
        <f t="shared" ref="K19:N19" si="7">-K34</f>
        <v>-20</v>
      </c>
      <c r="L19" s="5">
        <f t="shared" si="7"/>
        <v>-20</v>
      </c>
      <c r="M19" s="5">
        <f t="shared" si="7"/>
        <v>-20</v>
      </c>
      <c r="N19" s="5">
        <f t="shared" si="7"/>
        <v>-20</v>
      </c>
      <c r="R19" s="5">
        <f>-R34</f>
        <v>-20</v>
      </c>
      <c r="S19" s="5">
        <f t="shared" ref="S19:V19" si="8">-S34</f>
        <v>-20</v>
      </c>
      <c r="T19" s="5">
        <f t="shared" si="8"/>
        <v>-20</v>
      </c>
      <c r="U19" s="5">
        <f t="shared" si="8"/>
        <v>-20</v>
      </c>
      <c r="V19" s="5">
        <f t="shared" si="8"/>
        <v>-20</v>
      </c>
    </row>
    <row r="20" spans="1:24" ht="14.45" x14ac:dyDescent="0.3">
      <c r="B20" s="26">
        <f>-B44</f>
        <v>-10.622886591442532</v>
      </c>
      <c r="C20" s="26">
        <f t="shared" ref="C20:F20" si="9">-C44</f>
        <v>-10.480436591442533</v>
      </c>
      <c r="D20" s="26">
        <f t="shared" si="9"/>
        <v>-10.427936591442533</v>
      </c>
      <c r="E20" s="26">
        <f t="shared" si="9"/>
        <v>-10.231670066442533</v>
      </c>
      <c r="F20" s="26">
        <f t="shared" si="9"/>
        <v>-10.031838185942533</v>
      </c>
      <c r="G20" s="26"/>
      <c r="H20" s="1" t="s">
        <v>7</v>
      </c>
      <c r="J20" s="5">
        <f>-J44</f>
        <v>-9.1000000000000014</v>
      </c>
      <c r="K20" s="5">
        <f t="shared" ref="K20:N20" si="10">-K44</f>
        <v>-9.0300000000000011</v>
      </c>
      <c r="L20" s="5">
        <f t="shared" si="10"/>
        <v>-8.8350500000000007</v>
      </c>
      <c r="M20" s="5">
        <f t="shared" si="10"/>
        <v>-8.6369360000000004</v>
      </c>
      <c r="N20" s="5">
        <f t="shared" si="10"/>
        <v>-8.438815945</v>
      </c>
      <c r="R20" s="5">
        <f>-R44</f>
        <v>-10.622886591442532</v>
      </c>
      <c r="S20" s="5">
        <f t="shared" ref="S20:V20" si="11">-S44</f>
        <v>-10.552886591442533</v>
      </c>
      <c r="T20" s="5">
        <f t="shared" si="11"/>
        <v>-10.357936591442533</v>
      </c>
      <c r="U20" s="5">
        <f t="shared" si="11"/>
        <v>-10.159822591442531</v>
      </c>
      <c r="V20" s="5">
        <f t="shared" si="11"/>
        <v>-9.961702536442532</v>
      </c>
    </row>
    <row r="21" spans="1:24" ht="14.45" x14ac:dyDescent="0.3">
      <c r="B21" s="26">
        <f>B35</f>
        <v>0</v>
      </c>
      <c r="C21" s="26">
        <f t="shared" ref="C21:F21" si="12">C35</f>
        <v>0</v>
      </c>
      <c r="D21" s="26">
        <f t="shared" si="12"/>
        <v>0</v>
      </c>
      <c r="E21" s="26">
        <f t="shared" si="12"/>
        <v>0</v>
      </c>
      <c r="F21" s="26">
        <f t="shared" si="12"/>
        <v>0</v>
      </c>
      <c r="G21" s="26"/>
      <c r="H21" s="1" t="s">
        <v>33</v>
      </c>
      <c r="J21" s="5">
        <f>J35</f>
        <v>0</v>
      </c>
      <c r="K21" s="5">
        <f t="shared" ref="K21:N21" si="13">K35</f>
        <v>0</v>
      </c>
      <c r="L21" s="5">
        <f t="shared" si="13"/>
        <v>0</v>
      </c>
      <c r="M21" s="5">
        <f t="shared" si="13"/>
        <v>0</v>
      </c>
      <c r="N21" s="5">
        <f t="shared" si="13"/>
        <v>0</v>
      </c>
      <c r="R21" s="5">
        <f>R35</f>
        <v>0</v>
      </c>
      <c r="S21" s="5">
        <f t="shared" ref="S21:V21" si="14">S35</f>
        <v>0</v>
      </c>
      <c r="T21" s="5">
        <f t="shared" si="14"/>
        <v>0</v>
      </c>
      <c r="U21" s="5">
        <f t="shared" si="14"/>
        <v>0</v>
      </c>
      <c r="V21" s="5">
        <f t="shared" si="14"/>
        <v>0</v>
      </c>
    </row>
    <row r="22" spans="1:24" ht="14.45" x14ac:dyDescent="0.3">
      <c r="F22" s="26">
        <f>F36</f>
        <v>586.270401655</v>
      </c>
      <c r="G22" s="26"/>
      <c r="H22" s="1" t="s">
        <v>4</v>
      </c>
      <c r="N22" s="5">
        <f>N36</f>
        <v>585.77267467500008</v>
      </c>
      <c r="V22" s="5">
        <f>V36</f>
        <v>585.77267467500008</v>
      </c>
    </row>
    <row r="23" spans="1:24" ht="14.45" x14ac:dyDescent="0.3">
      <c r="F23" s="27"/>
      <c r="G23" s="27"/>
      <c r="N23" s="7"/>
      <c r="V23" s="7"/>
    </row>
    <row r="24" spans="1:24" ht="14.45" x14ac:dyDescent="0.3">
      <c r="A24" s="28">
        <f>-A16+SUM(A17:A23)</f>
        <v>-500</v>
      </c>
      <c r="B24" s="28">
        <f t="shared" ref="B24:F24" si="15">-B16+SUM(B17:B23)</f>
        <v>19.815994092280796</v>
      </c>
      <c r="C24" s="28">
        <f t="shared" si="15"/>
        <v>19.958444092280793</v>
      </c>
      <c r="D24" s="28">
        <f t="shared" si="15"/>
        <v>20.010944092280795</v>
      </c>
      <c r="E24" s="28">
        <f t="shared" si="15"/>
        <v>20.207210617280793</v>
      </c>
      <c r="F24" s="28">
        <f t="shared" si="15"/>
        <v>606.67744415278082</v>
      </c>
      <c r="G24" s="29"/>
      <c r="H24" s="1" t="s">
        <v>8</v>
      </c>
      <c r="I24" s="11">
        <f>-I16+SUM(I17:I23)</f>
        <v>-500</v>
      </c>
      <c r="J24" s="11">
        <f t="shared" ref="J24:N24" si="16">-J16+SUM(J17:J23)</f>
        <v>15.899999999999999</v>
      </c>
      <c r="K24" s="11">
        <f t="shared" si="16"/>
        <v>15.969999999999999</v>
      </c>
      <c r="L24" s="11">
        <f t="shared" si="16"/>
        <v>16.164949999999997</v>
      </c>
      <c r="M24" s="11">
        <f t="shared" si="16"/>
        <v>16.363064000000001</v>
      </c>
      <c r="N24" s="11">
        <f t="shared" si="16"/>
        <v>602.33385873000009</v>
      </c>
      <c r="Q24" s="11">
        <f>-Q16+SUM(Q17:Q23)</f>
        <v>-500</v>
      </c>
      <c r="R24" s="11">
        <f t="shared" ref="R24:V24" si="17">-R16+SUM(R17:R23)</f>
        <v>19.815994092280796</v>
      </c>
      <c r="S24" s="11">
        <f t="shared" si="17"/>
        <v>19.885994092280793</v>
      </c>
      <c r="T24" s="11">
        <f t="shared" si="17"/>
        <v>20.080944092280795</v>
      </c>
      <c r="U24" s="11">
        <f t="shared" si="17"/>
        <v>20.279058092280795</v>
      </c>
      <c r="V24" s="11">
        <f t="shared" si="17"/>
        <v>606.2498528222809</v>
      </c>
    </row>
    <row r="25" spans="1:24" thickBot="1" x14ac:dyDescent="0.35"/>
    <row r="26" spans="1:24" thickBot="1" x14ac:dyDescent="0.35">
      <c r="A26" s="30">
        <f>XIRR(A24:F24,A15:F15)</f>
        <v>7.0079347491264335E-2</v>
      </c>
      <c r="H26" s="1" t="s">
        <v>46</v>
      </c>
      <c r="I26" s="15">
        <f>XIRR(I24:N24,I15:N15)</f>
        <v>6.2581035494804357E-2</v>
      </c>
      <c r="Q26" s="15">
        <f>XIRR(Q24:V24,Q15:V15)</f>
        <v>6.9961568713188163E-2</v>
      </c>
    </row>
    <row r="29" spans="1:24" ht="21" x14ac:dyDescent="0.35">
      <c r="H29" s="4" t="s">
        <v>16</v>
      </c>
    </row>
    <row r="30" spans="1:24" ht="21" x14ac:dyDescent="0.4">
      <c r="A30" s="25">
        <v>42460</v>
      </c>
      <c r="B30" s="25">
        <f>EOMONTH(A30,12)</f>
        <v>42825</v>
      </c>
      <c r="C30" s="25">
        <f>EOMONTH(B30,12)</f>
        <v>43190</v>
      </c>
      <c r="D30" s="25">
        <f>EOMONTH(C30,12)</f>
        <v>43555</v>
      </c>
      <c r="E30" s="25">
        <f>EOMONTH(D30,12)</f>
        <v>43921</v>
      </c>
      <c r="F30" s="25">
        <f>EOMONTH(E30,12)</f>
        <v>44286</v>
      </c>
      <c r="G30" s="25"/>
      <c r="H30" s="4"/>
      <c r="I30" s="18">
        <v>42460</v>
      </c>
      <c r="J30" s="18">
        <f>EOMONTH(I30,12)</f>
        <v>42825</v>
      </c>
      <c r="K30" s="18">
        <f>EOMONTH(J30,12)</f>
        <v>43190</v>
      </c>
      <c r="L30" s="18">
        <f>EOMONTH(K30,12)</f>
        <v>43555</v>
      </c>
      <c r="M30" s="18">
        <f>EOMONTH(L30,12)</f>
        <v>43921</v>
      </c>
      <c r="N30" s="18">
        <f>EOMONTH(M30,12)</f>
        <v>44286</v>
      </c>
      <c r="Q30" s="18">
        <v>42460</v>
      </c>
      <c r="R30" s="18">
        <f>EOMONTH(Q30,12)</f>
        <v>42825</v>
      </c>
      <c r="S30" s="18">
        <f>EOMONTH(R30,12)</f>
        <v>43190</v>
      </c>
      <c r="T30" s="18">
        <f>EOMONTH(S30,12)</f>
        <v>43555</v>
      </c>
      <c r="U30" s="18">
        <f>EOMONTH(T30,12)</f>
        <v>43921</v>
      </c>
      <c r="V30" s="18">
        <f>EOMONTH(U30,12)</f>
        <v>44286</v>
      </c>
      <c r="W30" s="19"/>
      <c r="X30" s="19"/>
    </row>
    <row r="31" spans="1:24" ht="14.45" x14ac:dyDescent="0.3">
      <c r="B31" s="26">
        <f>A36</f>
        <v>500</v>
      </c>
      <c r="C31" s="26">
        <f>B36</f>
        <v>517.5</v>
      </c>
      <c r="D31" s="26">
        <f>C36</f>
        <v>534.84124999999995</v>
      </c>
      <c r="E31" s="26">
        <f>D36</f>
        <v>552.34182499999997</v>
      </c>
      <c r="F31" s="26">
        <f>E36</f>
        <v>569.49145962500006</v>
      </c>
      <c r="G31" s="26"/>
      <c r="H31" s="1" t="s">
        <v>9</v>
      </c>
      <c r="J31" s="5">
        <f>I36</f>
        <v>500</v>
      </c>
      <c r="K31" s="5">
        <f>J36</f>
        <v>517.5</v>
      </c>
      <c r="L31" s="5">
        <f>K36</f>
        <v>535.1</v>
      </c>
      <c r="M31" s="5">
        <f>L36</f>
        <v>552.35575000000006</v>
      </c>
      <c r="N31" s="5">
        <f>M36</f>
        <v>569.24906499999997</v>
      </c>
      <c r="R31" s="5">
        <f>Q36</f>
        <v>500</v>
      </c>
      <c r="S31" s="5">
        <f>R36</f>
        <v>517.5</v>
      </c>
      <c r="T31" s="5">
        <f>S36</f>
        <v>535.1</v>
      </c>
      <c r="U31" s="5">
        <f>T36</f>
        <v>552.35575000000006</v>
      </c>
      <c r="V31" s="5">
        <f>U36</f>
        <v>569.24906499999997</v>
      </c>
    </row>
    <row r="32" spans="1:24" ht="14.45" x14ac:dyDescent="0.3">
      <c r="B32" s="31">
        <f>B31/40</f>
        <v>12.5</v>
      </c>
      <c r="C32" s="31">
        <f>B31/40+SUM(B$33:$C33)/40</f>
        <v>13.008749999999999</v>
      </c>
      <c r="D32" s="31">
        <f>C31/40+SUM($C$33:C33)/40</f>
        <v>13.196249999999999</v>
      </c>
      <c r="E32" s="31">
        <f>D31/40+SUM($C$33:D33)/40</f>
        <v>13.897201874999999</v>
      </c>
      <c r="F32" s="31">
        <f>E31/40+SUM($C$33:E33)/40</f>
        <v>14.610887162499999</v>
      </c>
      <c r="G32" s="29"/>
      <c r="H32" s="1" t="s">
        <v>10</v>
      </c>
      <c r="J32" s="8">
        <f>J31/40</f>
        <v>12.5</v>
      </c>
      <c r="K32" s="8">
        <f>J31/40+SUM($I$33:J33)/40</f>
        <v>12.75</v>
      </c>
      <c r="L32" s="8">
        <f>K31/40+SUM($I$33:K33)/40</f>
        <v>13.446249999999999</v>
      </c>
      <c r="M32" s="8">
        <f>L31/40+SUM($I$33:L33)/40</f>
        <v>14.1538</v>
      </c>
      <c r="N32" s="8">
        <f>M31/40+SUM($I$33:M33)/40</f>
        <v>14.861371625</v>
      </c>
      <c r="R32" s="8">
        <f>R31/40</f>
        <v>12.5</v>
      </c>
      <c r="S32" s="8">
        <f>R31/40+SUM($Q$33:R33)/40</f>
        <v>12.75</v>
      </c>
      <c r="T32" s="8">
        <f>S31/40+SUM($Q$33:S33)/40</f>
        <v>13.446249999999999</v>
      </c>
      <c r="U32" s="8">
        <f>T31/40+SUM($Q$33:T33)/40</f>
        <v>14.1538</v>
      </c>
      <c r="V32" s="8">
        <f>U31/40+SUM($Q$33:U33)/40</f>
        <v>14.861371625</v>
      </c>
    </row>
    <row r="33" spans="1:24" ht="14.45" x14ac:dyDescent="0.3">
      <c r="B33" s="31">
        <f>B31*2%</f>
        <v>10</v>
      </c>
      <c r="C33" s="31">
        <f t="shared" ref="C33:F33" si="18">C31*2%</f>
        <v>10.35</v>
      </c>
      <c r="D33" s="31">
        <f t="shared" si="18"/>
        <v>10.696824999999999</v>
      </c>
      <c r="E33" s="31">
        <f t="shared" si="18"/>
        <v>11.0468365</v>
      </c>
      <c r="F33" s="31">
        <f t="shared" si="18"/>
        <v>11.389829192500001</v>
      </c>
      <c r="G33" s="29"/>
      <c r="H33" s="1" t="s">
        <v>11</v>
      </c>
      <c r="J33" s="8">
        <f>J31*2%</f>
        <v>10</v>
      </c>
      <c r="K33" s="8">
        <f t="shared" ref="K33:N33" si="19">K31*2%</f>
        <v>10.35</v>
      </c>
      <c r="L33" s="8">
        <f t="shared" si="19"/>
        <v>10.702</v>
      </c>
      <c r="M33" s="8">
        <f t="shared" si="19"/>
        <v>11.047115000000002</v>
      </c>
      <c r="N33" s="8">
        <f t="shared" si="19"/>
        <v>11.3849813</v>
      </c>
      <c r="R33" s="8">
        <f>R31*2%</f>
        <v>10</v>
      </c>
      <c r="S33" s="8">
        <f t="shared" ref="S33:V33" si="20">S31*2%</f>
        <v>10.35</v>
      </c>
      <c r="T33" s="8">
        <f t="shared" si="20"/>
        <v>10.702</v>
      </c>
      <c r="U33" s="8">
        <f t="shared" si="20"/>
        <v>11.047115000000002</v>
      </c>
      <c r="V33" s="8">
        <f t="shared" si="20"/>
        <v>11.3849813</v>
      </c>
    </row>
    <row r="34" spans="1:24" ht="14.45" x14ac:dyDescent="0.3">
      <c r="B34" s="31">
        <v>20</v>
      </c>
      <c r="C34" s="31">
        <v>20</v>
      </c>
      <c r="D34" s="31">
        <v>20</v>
      </c>
      <c r="E34" s="31">
        <v>20</v>
      </c>
      <c r="F34" s="31">
        <v>20</v>
      </c>
      <c r="G34" s="29"/>
      <c r="H34" s="1" t="s">
        <v>12</v>
      </c>
      <c r="J34" s="8">
        <v>20</v>
      </c>
      <c r="K34" s="8">
        <v>20</v>
      </c>
      <c r="L34" s="8">
        <v>20</v>
      </c>
      <c r="M34" s="8">
        <v>20</v>
      </c>
      <c r="N34" s="8">
        <v>20</v>
      </c>
      <c r="R34" s="8">
        <v>20</v>
      </c>
      <c r="S34" s="8">
        <v>20</v>
      </c>
      <c r="T34" s="8">
        <v>20</v>
      </c>
      <c r="U34" s="8">
        <v>20</v>
      </c>
      <c r="V34" s="8">
        <v>20</v>
      </c>
    </row>
    <row r="35" spans="1:24" ht="14.45" x14ac:dyDescent="0.3">
      <c r="B35" s="31">
        <v>0</v>
      </c>
      <c r="C35" s="31">
        <v>0</v>
      </c>
      <c r="D35" s="31">
        <v>0</v>
      </c>
      <c r="E35" s="31">
        <v>0</v>
      </c>
      <c r="F35" s="31">
        <v>0</v>
      </c>
      <c r="G35" s="29"/>
      <c r="H35" s="1" t="s">
        <v>13</v>
      </c>
      <c r="J35" s="8">
        <v>0</v>
      </c>
      <c r="K35" s="8">
        <v>0</v>
      </c>
      <c r="L35" s="8">
        <v>0</v>
      </c>
      <c r="M35" s="8">
        <v>0</v>
      </c>
      <c r="N35" s="8">
        <v>0</v>
      </c>
      <c r="R35" s="8">
        <v>0</v>
      </c>
      <c r="S35" s="8">
        <v>0</v>
      </c>
      <c r="T35" s="8">
        <v>0</v>
      </c>
      <c r="U35" s="8">
        <v>0</v>
      </c>
      <c r="V35" s="8">
        <v>0</v>
      </c>
    </row>
    <row r="36" spans="1:24" ht="14.45" x14ac:dyDescent="0.3">
      <c r="A36" s="32">
        <v>500</v>
      </c>
      <c r="B36" s="26">
        <f>B31-B32+B33+B34-B35</f>
        <v>517.5</v>
      </c>
      <c r="C36" s="26">
        <f>C31-C32+C33+C34-C35</f>
        <v>534.84124999999995</v>
      </c>
      <c r="D36" s="26">
        <f>D31-D32+D33+D34-D35</f>
        <v>552.34182499999997</v>
      </c>
      <c r="E36" s="26">
        <f>E31-E32+E33+E34-E35</f>
        <v>569.49145962500006</v>
      </c>
      <c r="F36" s="26">
        <f>F31-F32+F33+F34-F35</f>
        <v>586.270401655</v>
      </c>
      <c r="G36" s="26"/>
      <c r="H36" s="1" t="s">
        <v>14</v>
      </c>
      <c r="I36" s="6">
        <v>500</v>
      </c>
      <c r="J36" s="5">
        <f>J31-J32+J33+J34-J35</f>
        <v>517.5</v>
      </c>
      <c r="K36" s="5">
        <f>K31-K32+K33+K34-K35</f>
        <v>535.1</v>
      </c>
      <c r="L36" s="5">
        <f>L31-L32+L33+L34-L35</f>
        <v>552.35575000000006</v>
      </c>
      <c r="M36" s="5">
        <f>M31-M32+M33+M34-M35</f>
        <v>569.24906499999997</v>
      </c>
      <c r="N36" s="5">
        <f>N31-N32+N33+N34-N35</f>
        <v>585.77267467500008</v>
      </c>
      <c r="Q36" s="6">
        <v>500</v>
      </c>
      <c r="R36" s="5">
        <f>R31-R32+R33+R34-R35</f>
        <v>517.5</v>
      </c>
      <c r="S36" s="5">
        <f>S31-S32+S33+S34-S35</f>
        <v>535.1</v>
      </c>
      <c r="T36" s="5">
        <f>T31-T32+T33+T34-T35</f>
        <v>552.35575000000006</v>
      </c>
      <c r="U36" s="5">
        <f>U31-U32+U33+U34-U35</f>
        <v>569.24906499999997</v>
      </c>
      <c r="V36" s="5">
        <f>V31-V32+V33+V34-V35</f>
        <v>585.77267467500008</v>
      </c>
    </row>
    <row r="38" spans="1:24" ht="14.45" x14ac:dyDescent="0.3">
      <c r="C38" s="33"/>
      <c r="D38" s="33"/>
      <c r="E38" s="33"/>
      <c r="F38" s="33"/>
      <c r="G38" s="33"/>
      <c r="K38" s="10"/>
      <c r="L38" s="10"/>
      <c r="M38" s="10"/>
      <c r="N38" s="10"/>
      <c r="S38" s="10"/>
      <c r="T38" s="10"/>
      <c r="U38" s="10"/>
      <c r="V38" s="10"/>
    </row>
    <row r="39" spans="1:24" ht="21" x14ac:dyDescent="0.35">
      <c r="B39" s="34"/>
      <c r="C39" s="34"/>
      <c r="D39" s="34"/>
      <c r="E39" s="34"/>
      <c r="F39" s="34"/>
      <c r="G39" s="34"/>
      <c r="H39" s="4" t="s">
        <v>37</v>
      </c>
      <c r="J39" s="9"/>
      <c r="K39" s="9"/>
      <c r="L39" s="9"/>
      <c r="M39" s="9"/>
      <c r="N39" s="9"/>
      <c r="R39" s="9"/>
      <c r="S39" s="9"/>
      <c r="T39" s="9"/>
      <c r="U39" s="9"/>
      <c r="V39" s="9"/>
    </row>
    <row r="40" spans="1:24" x14ac:dyDescent="0.25">
      <c r="A40" s="25">
        <v>42460</v>
      </c>
      <c r="B40" s="25">
        <f>EOMONTH(A40,12)</f>
        <v>42825</v>
      </c>
      <c r="C40" s="25">
        <f>EOMONTH(B40,12)</f>
        <v>43190</v>
      </c>
      <c r="D40" s="25">
        <f>EOMONTH(C40,12)</f>
        <v>43555</v>
      </c>
      <c r="E40" s="25">
        <f>EOMONTH(D40,12)</f>
        <v>43921</v>
      </c>
      <c r="F40" s="25">
        <f>EOMONTH(E40,12)</f>
        <v>44286</v>
      </c>
      <c r="G40" s="25"/>
      <c r="I40" s="18">
        <v>42460</v>
      </c>
      <c r="J40" s="18">
        <f>EOMONTH(I40,12)</f>
        <v>42825</v>
      </c>
      <c r="K40" s="18">
        <f>EOMONTH(J40,12)</f>
        <v>43190</v>
      </c>
      <c r="L40" s="18">
        <f>EOMONTH(K40,12)</f>
        <v>43555</v>
      </c>
      <c r="M40" s="18">
        <f>EOMONTH(L40,12)</f>
        <v>43921</v>
      </c>
      <c r="N40" s="18">
        <f>EOMONTH(M40,12)</f>
        <v>44286</v>
      </c>
      <c r="Q40" s="18">
        <v>42460</v>
      </c>
      <c r="R40" s="18">
        <f>EOMONTH(Q40,12)</f>
        <v>42825</v>
      </c>
      <c r="S40" s="18">
        <f>EOMONTH(R40,12)</f>
        <v>43190</v>
      </c>
      <c r="T40" s="18">
        <f>EOMONTH(S40,12)</f>
        <v>43555</v>
      </c>
      <c r="U40" s="18">
        <f>EOMONTH(T40,12)</f>
        <v>43921</v>
      </c>
      <c r="V40" s="18">
        <f>EOMONTH(U40,12)</f>
        <v>44286</v>
      </c>
      <c r="W40" s="19"/>
      <c r="X40" s="19"/>
    </row>
    <row r="41" spans="1:24" x14ac:dyDescent="0.25">
      <c r="B41" s="34">
        <f t="shared" ref="B41:F42" si="21">B32</f>
        <v>12.5</v>
      </c>
      <c r="C41" s="34">
        <f t="shared" si="21"/>
        <v>13.008749999999999</v>
      </c>
      <c r="D41" s="34">
        <f t="shared" si="21"/>
        <v>13.196249999999999</v>
      </c>
      <c r="E41" s="34">
        <f t="shared" si="21"/>
        <v>13.897201874999999</v>
      </c>
      <c r="F41" s="34">
        <f t="shared" si="21"/>
        <v>14.610887162499999</v>
      </c>
      <c r="G41" s="34"/>
      <c r="H41" s="1" t="s">
        <v>18</v>
      </c>
      <c r="J41" s="9">
        <f>J32</f>
        <v>12.5</v>
      </c>
      <c r="K41" s="9">
        <f t="shared" ref="K41:N42" si="22">K32</f>
        <v>12.75</v>
      </c>
      <c r="L41" s="9">
        <f t="shared" si="22"/>
        <v>13.446249999999999</v>
      </c>
      <c r="M41" s="9">
        <f t="shared" si="22"/>
        <v>14.1538</v>
      </c>
      <c r="N41" s="9">
        <f t="shared" si="22"/>
        <v>14.861371625</v>
      </c>
      <c r="R41" s="9">
        <f>R32</f>
        <v>12.5</v>
      </c>
      <c r="S41" s="9">
        <f t="shared" ref="S41:V42" si="23">S32</f>
        <v>12.75</v>
      </c>
      <c r="T41" s="9">
        <f t="shared" si="23"/>
        <v>13.446249999999999</v>
      </c>
      <c r="U41" s="9">
        <f t="shared" si="23"/>
        <v>14.1538</v>
      </c>
      <c r="V41" s="9">
        <f t="shared" si="23"/>
        <v>14.861371625</v>
      </c>
    </row>
    <row r="42" spans="1:24" x14ac:dyDescent="0.25">
      <c r="B42" s="34">
        <f t="shared" si="21"/>
        <v>10</v>
      </c>
      <c r="C42" s="34">
        <f t="shared" si="21"/>
        <v>10.35</v>
      </c>
      <c r="D42" s="34">
        <f t="shared" si="21"/>
        <v>10.696824999999999</v>
      </c>
      <c r="E42" s="34">
        <f t="shared" si="21"/>
        <v>11.0468365</v>
      </c>
      <c r="F42" s="34">
        <f t="shared" si="21"/>
        <v>11.389829192500001</v>
      </c>
      <c r="G42" s="34"/>
      <c r="H42" s="1" t="s">
        <v>19</v>
      </c>
      <c r="J42" s="9">
        <f>J33</f>
        <v>10</v>
      </c>
      <c r="K42" s="9">
        <f t="shared" si="22"/>
        <v>10.35</v>
      </c>
      <c r="L42" s="9">
        <f t="shared" si="22"/>
        <v>10.702</v>
      </c>
      <c r="M42" s="9">
        <f t="shared" si="22"/>
        <v>11.047115000000002</v>
      </c>
      <c r="N42" s="9">
        <f t="shared" si="22"/>
        <v>11.3849813</v>
      </c>
      <c r="R42" s="9">
        <f>R33</f>
        <v>10</v>
      </c>
      <c r="S42" s="9">
        <f t="shared" si="23"/>
        <v>10.35</v>
      </c>
      <c r="T42" s="9">
        <f t="shared" si="23"/>
        <v>10.702</v>
      </c>
      <c r="U42" s="9">
        <f t="shared" si="23"/>
        <v>11.047115000000002</v>
      </c>
      <c r="V42" s="9">
        <f t="shared" si="23"/>
        <v>11.3849813</v>
      </c>
    </row>
    <row r="43" spans="1:24" x14ac:dyDescent="0.25">
      <c r="B43" s="31">
        <v>15</v>
      </c>
      <c r="C43" s="31">
        <v>15</v>
      </c>
      <c r="D43" s="31">
        <v>15</v>
      </c>
      <c r="E43" s="31">
        <v>15</v>
      </c>
      <c r="F43" s="31">
        <v>15</v>
      </c>
      <c r="G43" s="29"/>
      <c r="H43" s="1" t="s">
        <v>2</v>
      </c>
      <c r="J43" s="8">
        <v>15</v>
      </c>
      <c r="K43" s="8">
        <v>15</v>
      </c>
      <c r="L43" s="8">
        <v>15</v>
      </c>
      <c r="M43" s="8">
        <v>15</v>
      </c>
      <c r="N43" s="8">
        <v>15</v>
      </c>
      <c r="R43" s="8">
        <v>15</v>
      </c>
      <c r="S43" s="8">
        <v>15</v>
      </c>
      <c r="T43" s="8">
        <v>15</v>
      </c>
      <c r="U43" s="8">
        <v>15</v>
      </c>
      <c r="V43" s="8">
        <v>15</v>
      </c>
    </row>
    <row r="44" spans="1:24" x14ac:dyDescent="0.25">
      <c r="B44" s="31">
        <f>(B52-B43-B41)*0.28</f>
        <v>10.622886591442532</v>
      </c>
      <c r="C44" s="31">
        <f t="shared" ref="C44:F44" si="24">(C52-C43-C41)*0.28</f>
        <v>10.480436591442533</v>
      </c>
      <c r="D44" s="31">
        <f t="shared" si="24"/>
        <v>10.427936591442533</v>
      </c>
      <c r="E44" s="31">
        <f t="shared" si="24"/>
        <v>10.231670066442533</v>
      </c>
      <c r="F44" s="31">
        <f t="shared" si="24"/>
        <v>10.031838185942533</v>
      </c>
      <c r="G44" s="29"/>
      <c r="H44" s="1" t="s">
        <v>3</v>
      </c>
      <c r="J44" s="8">
        <f>(J52-J43-J41)*0.28</f>
        <v>9.1000000000000014</v>
      </c>
      <c r="K44" s="8">
        <f t="shared" ref="K44:N44" si="25">(K52-K43-K41)*0.28</f>
        <v>9.0300000000000011</v>
      </c>
      <c r="L44" s="8">
        <f t="shared" si="25"/>
        <v>8.8350500000000007</v>
      </c>
      <c r="M44" s="8">
        <f t="shared" si="25"/>
        <v>8.6369360000000004</v>
      </c>
      <c r="N44" s="8">
        <f t="shared" si="25"/>
        <v>8.438815945</v>
      </c>
      <c r="R44" s="8">
        <f>(R52-R43-R41)*0.28</f>
        <v>10.622886591442532</v>
      </c>
      <c r="S44" s="8">
        <f t="shared" ref="S44:V44" si="26">(S52-S43-S41)*0.28</f>
        <v>10.552886591442533</v>
      </c>
      <c r="T44" s="8">
        <f t="shared" si="26"/>
        <v>10.357936591442533</v>
      </c>
      <c r="U44" s="8">
        <f t="shared" si="26"/>
        <v>10.159822591442531</v>
      </c>
      <c r="V44" s="8">
        <f t="shared" si="26"/>
        <v>9.961702536442532</v>
      </c>
    </row>
    <row r="45" spans="1:24" x14ac:dyDescent="0.25">
      <c r="A45" s="35">
        <v>7.0000000000000007E-2</v>
      </c>
      <c r="H45" s="1" t="s">
        <v>47</v>
      </c>
      <c r="I45" s="12">
        <v>7.0000000000000007E-2</v>
      </c>
      <c r="Q45" s="12">
        <v>7.0000000000000007E-2</v>
      </c>
    </row>
    <row r="46" spans="1:24" x14ac:dyDescent="0.25">
      <c r="B46" s="34">
        <f>B31</f>
        <v>500</v>
      </c>
      <c r="C46" s="34">
        <f>C31</f>
        <v>517.5</v>
      </c>
      <c r="D46" s="34">
        <f>D31</f>
        <v>534.84124999999995</v>
      </c>
      <c r="E46" s="34">
        <f>E31</f>
        <v>552.34182499999997</v>
      </c>
      <c r="F46" s="34">
        <f>F31</f>
        <v>569.49145962500006</v>
      </c>
      <c r="G46" s="34"/>
      <c r="H46" s="1" t="s">
        <v>0</v>
      </c>
      <c r="J46" s="9">
        <f>J31</f>
        <v>500</v>
      </c>
      <c r="K46" s="9">
        <f>K31</f>
        <v>517.5</v>
      </c>
      <c r="L46" s="9">
        <f>L31</f>
        <v>535.1</v>
      </c>
      <c r="M46" s="9">
        <f>M31</f>
        <v>552.35575000000006</v>
      </c>
      <c r="N46" s="9">
        <f>N31</f>
        <v>569.24906499999997</v>
      </c>
      <c r="R46" s="9">
        <f>R31</f>
        <v>500</v>
      </c>
      <c r="S46" s="9">
        <f>S31</f>
        <v>517.5</v>
      </c>
      <c r="T46" s="9">
        <f>T31</f>
        <v>535.1</v>
      </c>
      <c r="U46" s="9">
        <f>U31</f>
        <v>552.35575000000006</v>
      </c>
      <c r="V46" s="9">
        <f>V31</f>
        <v>569.24906499999997</v>
      </c>
    </row>
    <row r="47" spans="1:24" x14ac:dyDescent="0.25">
      <c r="B47" s="36">
        <f>B46*$A$45</f>
        <v>35</v>
      </c>
      <c r="C47" s="36">
        <f t="shared" ref="C47:F47" si="27">C46*$A$45</f>
        <v>36.225000000000001</v>
      </c>
      <c r="D47" s="36">
        <f t="shared" si="27"/>
        <v>37.4388875</v>
      </c>
      <c r="E47" s="36">
        <f t="shared" si="27"/>
        <v>38.663927749999999</v>
      </c>
      <c r="F47" s="36">
        <f t="shared" si="27"/>
        <v>39.864402173750008</v>
      </c>
      <c r="G47" s="36"/>
      <c r="H47" s="1" t="s">
        <v>20</v>
      </c>
      <c r="J47" s="10">
        <f>J46*$I$45</f>
        <v>35</v>
      </c>
      <c r="K47" s="10">
        <f>K46*$I$45</f>
        <v>36.225000000000001</v>
      </c>
      <c r="L47" s="10">
        <f>L46*$I$45</f>
        <v>37.457000000000008</v>
      </c>
      <c r="M47" s="10">
        <f>M46*$I$45</f>
        <v>38.664902500000011</v>
      </c>
      <c r="N47" s="10">
        <f>N46*$I$45</f>
        <v>39.847434550000003</v>
      </c>
      <c r="R47" s="13">
        <f>R46*$Q$45</f>
        <v>35</v>
      </c>
      <c r="S47" s="13">
        <f>S46*$Q$45</f>
        <v>36.225000000000001</v>
      </c>
      <c r="T47" s="13">
        <f>T46*$Q$45</f>
        <v>37.457000000000008</v>
      </c>
      <c r="U47" s="13">
        <f>U46*$Q$45</f>
        <v>38.664902500000011</v>
      </c>
      <c r="V47" s="13">
        <f>V46*$Q$45</f>
        <v>39.847434550000003</v>
      </c>
    </row>
    <row r="48" spans="1:24" x14ac:dyDescent="0.25">
      <c r="A48" s="36">
        <f t="shared" ref="A48:F48" si="28">A41-A42+A43+A44+A47</f>
        <v>0</v>
      </c>
      <c r="B48" s="36">
        <f t="shared" si="28"/>
        <v>63.12288659144253</v>
      </c>
      <c r="C48" s="36">
        <f t="shared" si="28"/>
        <v>64.364186591442532</v>
      </c>
      <c r="D48" s="36">
        <f t="shared" si="28"/>
        <v>65.36624909144254</v>
      </c>
      <c r="E48" s="36">
        <f t="shared" si="28"/>
        <v>66.745963191442527</v>
      </c>
      <c r="F48" s="36">
        <f t="shared" si="28"/>
        <v>68.117298329692545</v>
      </c>
      <c r="G48" s="36"/>
      <c r="H48" s="1" t="s">
        <v>21</v>
      </c>
      <c r="I48" s="13">
        <f t="shared" ref="I48:N48" si="29">I41-I42+I43+I44+I47</f>
        <v>0</v>
      </c>
      <c r="J48" s="13">
        <f t="shared" si="29"/>
        <v>61.6</v>
      </c>
      <c r="K48" s="13">
        <f t="shared" si="29"/>
        <v>62.655000000000001</v>
      </c>
      <c r="L48" s="13">
        <f t="shared" si="29"/>
        <v>64.036300000000011</v>
      </c>
      <c r="M48" s="13">
        <f t="shared" si="29"/>
        <v>65.408523500000001</v>
      </c>
      <c r="N48" s="13">
        <f t="shared" si="29"/>
        <v>66.762640820000001</v>
      </c>
      <c r="Q48" s="13">
        <f t="shared" ref="Q48:V48" si="30">Q41-Q42+Q43+Q44+Q47</f>
        <v>0</v>
      </c>
      <c r="R48" s="13">
        <f t="shared" si="30"/>
        <v>63.12288659144253</v>
      </c>
      <c r="S48" s="13">
        <f t="shared" si="30"/>
        <v>64.17788659144253</v>
      </c>
      <c r="T48" s="13">
        <f t="shared" si="30"/>
        <v>65.55918659144254</v>
      </c>
      <c r="U48" s="13">
        <f t="shared" si="30"/>
        <v>66.931410091442544</v>
      </c>
      <c r="V48" s="13">
        <f t="shared" si="30"/>
        <v>68.28552741144253</v>
      </c>
    </row>
    <row r="50" spans="1:22" x14ac:dyDescent="0.25">
      <c r="A50" s="26">
        <f>XNPV(A45,A48:F48,A40:F40)</f>
        <v>268.03828383653126</v>
      </c>
      <c r="H50" s="1" t="s">
        <v>41</v>
      </c>
      <c r="I50" s="5">
        <f>XNPV(I45,I48:N48,I40:N40)</f>
        <v>262.05071067412496</v>
      </c>
      <c r="Q50" s="5">
        <f>XNPV(Q45,Q48:V48,Q40:V40)</f>
        <v>268.29442978123041</v>
      </c>
    </row>
    <row r="51" spans="1:22" x14ac:dyDescent="0.25">
      <c r="A51" s="26"/>
      <c r="I51" s="5"/>
      <c r="Q51" s="5"/>
    </row>
    <row r="52" spans="1:22" x14ac:dyDescent="0.25">
      <c r="A52" s="23">
        <v>0</v>
      </c>
      <c r="B52" s="31">
        <v>65.438880683723326</v>
      </c>
      <c r="C52" s="31">
        <f>B52</f>
        <v>65.438880683723326</v>
      </c>
      <c r="D52" s="31">
        <f t="shared" ref="D52:F52" si="31">C52</f>
        <v>65.438880683723326</v>
      </c>
      <c r="E52" s="31">
        <f t="shared" si="31"/>
        <v>65.438880683723326</v>
      </c>
      <c r="F52" s="31">
        <f t="shared" si="31"/>
        <v>65.438880683723326</v>
      </c>
      <c r="G52" s="29"/>
      <c r="H52" s="1" t="s">
        <v>42</v>
      </c>
      <c r="I52" s="1">
        <v>0</v>
      </c>
      <c r="J52" s="8">
        <v>60</v>
      </c>
      <c r="K52" s="8">
        <f>J52</f>
        <v>60</v>
      </c>
      <c r="L52" s="8">
        <f>K52</f>
        <v>60</v>
      </c>
      <c r="M52" s="8">
        <f>L52</f>
        <v>60</v>
      </c>
      <c r="N52" s="8">
        <f>M52</f>
        <v>60</v>
      </c>
      <c r="Q52" s="1">
        <v>0</v>
      </c>
      <c r="R52" s="8">
        <v>65.438880683723326</v>
      </c>
      <c r="S52" s="8">
        <f>R52</f>
        <v>65.438880683723326</v>
      </c>
      <c r="T52" s="8">
        <f t="shared" ref="T52:V52" si="32">S52</f>
        <v>65.438880683723326</v>
      </c>
      <c r="U52" s="8">
        <f t="shared" si="32"/>
        <v>65.438880683723326</v>
      </c>
      <c r="V52" s="8">
        <f t="shared" si="32"/>
        <v>65.438880683723326</v>
      </c>
    </row>
    <row r="53" spans="1:22" x14ac:dyDescent="0.25">
      <c r="A53" s="26">
        <f>XNPV(A45,A52:F52,A40:F40)</f>
        <v>268.29442978123035</v>
      </c>
      <c r="H53" s="1" t="s">
        <v>43</v>
      </c>
      <c r="I53" s="5">
        <f>XNPV(I45,I52:N52,I40:N40)</f>
        <v>245.99543297013957</v>
      </c>
      <c r="J53" s="9"/>
      <c r="Q53" s="5">
        <f>XNPV(Q45,Q52:V52,Q40:V40)</f>
        <v>268.29442978123035</v>
      </c>
    </row>
    <row r="54" spans="1:22" x14ac:dyDescent="0.25">
      <c r="A54" s="34">
        <f>A50-A53</f>
        <v>-0.25614594469908525</v>
      </c>
      <c r="H54" s="1" t="s">
        <v>44</v>
      </c>
      <c r="I54" s="9">
        <f>I50-I53</f>
        <v>16.055277703985382</v>
      </c>
      <c r="Q54" s="9">
        <f>Q50-Q53</f>
        <v>0</v>
      </c>
    </row>
  </sheetData>
  <sheetProtection formatColumns="0" formatRows="0"/>
  <pageMargins left="0.70866141732283472" right="0.70866141732283472" top="0.74803149606299213" bottom="0.74803149606299213" header="0.31496062992125984" footer="0.31496062992125984"/>
  <pageSetup paperSize="8" scale="51" fitToHeight="0" orientation="landscape" r:id="rId1"/>
  <headerFooter>
    <oddFooter>&amp;L&amp;F&amp;C&amp;A&amp;R&amp;P</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58"/>
  <sheetViews>
    <sheetView showGridLines="0" view="pageBreakPreview" zoomScale="80" zoomScaleNormal="100" zoomScaleSheetLayoutView="80" workbookViewId="0">
      <selection activeCell="I8" sqref="I8"/>
    </sheetView>
  </sheetViews>
  <sheetFormatPr defaultColWidth="8.85546875" defaultRowHeight="15" x14ac:dyDescent="0.25"/>
  <cols>
    <col min="1" max="7" width="10.7109375" style="23" customWidth="1"/>
    <col min="8" max="8" width="49.28515625" style="1" customWidth="1"/>
    <col min="9" max="16" width="10.7109375" style="1" customWidth="1"/>
    <col min="17" max="17" width="2.7109375" style="1" customWidth="1"/>
    <col min="18" max="23" width="10.7109375" style="1" customWidth="1"/>
    <col min="24" max="24" width="8.85546875" style="1"/>
    <col min="25" max="30" width="10.7109375" style="1" customWidth="1"/>
    <col min="31" max="31" width="6.85546875" style="1" customWidth="1"/>
    <col min="32" max="32" width="8.85546875" style="1"/>
    <col min="33" max="33" width="15.42578125" style="1" customWidth="1"/>
    <col min="34" max="16384" width="8.85546875" style="1"/>
  </cols>
  <sheetData>
    <row r="1" spans="1:30" ht="25.9" x14ac:dyDescent="0.5">
      <c r="D1" s="24"/>
      <c r="H1" s="2" t="s">
        <v>32</v>
      </c>
      <c r="M1" s="3"/>
      <c r="U1" s="3"/>
      <c r="AB1" s="3"/>
    </row>
    <row r="3" spans="1:30" ht="14.45" x14ac:dyDescent="0.3">
      <c r="H3" s="1" t="s">
        <v>65</v>
      </c>
    </row>
    <row r="6" spans="1:30" ht="14.45" x14ac:dyDescent="0.3">
      <c r="H6" s="1" t="s">
        <v>64</v>
      </c>
    </row>
    <row r="7" spans="1:30" ht="14.45" x14ac:dyDescent="0.3">
      <c r="H7" s="1" t="s">
        <v>57</v>
      </c>
      <c r="I7" s="38">
        <v>7.0000000000000007E-2</v>
      </c>
    </row>
    <row r="8" spans="1:30" ht="14.45" x14ac:dyDescent="0.3">
      <c r="H8" s="1" t="s">
        <v>58</v>
      </c>
      <c r="I8" s="5">
        <v>500</v>
      </c>
      <c r="J8" s="1" t="s">
        <v>62</v>
      </c>
    </row>
    <row r="9" spans="1:30" ht="14.45" x14ac:dyDescent="0.3">
      <c r="H9" s="1" t="s">
        <v>59</v>
      </c>
      <c r="I9" s="5">
        <v>15</v>
      </c>
      <c r="J9" s="1" t="s">
        <v>62</v>
      </c>
    </row>
    <row r="10" spans="1:30" ht="14.45" x14ac:dyDescent="0.3">
      <c r="H10" s="1" t="s">
        <v>60</v>
      </c>
      <c r="I10" s="5">
        <v>20</v>
      </c>
      <c r="J10" s="1" t="s">
        <v>62</v>
      </c>
    </row>
    <row r="11" spans="1:30" ht="14.45" x14ac:dyDescent="0.3">
      <c r="H11" s="1" t="s">
        <v>61</v>
      </c>
      <c r="I11" s="5">
        <v>40</v>
      </c>
      <c r="J11" s="1" t="s">
        <v>63</v>
      </c>
    </row>
    <row r="12" spans="1:30" ht="14.45" x14ac:dyDescent="0.3">
      <c r="H12" s="1" t="s">
        <v>66</v>
      </c>
      <c r="I12" s="38">
        <v>0.02</v>
      </c>
    </row>
    <row r="14" spans="1:30" ht="39.75" customHeight="1" x14ac:dyDescent="0.35">
      <c r="A14" s="37" t="s">
        <v>53</v>
      </c>
      <c r="H14" s="4" t="s">
        <v>15</v>
      </c>
      <c r="J14" s="39" t="s">
        <v>86</v>
      </c>
      <c r="K14" s="39"/>
      <c r="L14" s="39"/>
      <c r="M14" s="39"/>
      <c r="N14" s="39"/>
      <c r="O14" s="39"/>
      <c r="R14" s="39" t="s">
        <v>87</v>
      </c>
      <c r="S14" s="39"/>
      <c r="T14" s="39"/>
      <c r="U14" s="39"/>
      <c r="V14" s="39"/>
      <c r="W14" s="39"/>
      <c r="Y14" s="39" t="s">
        <v>88</v>
      </c>
      <c r="Z14" s="39"/>
      <c r="AA14" s="39"/>
      <c r="AB14" s="39"/>
      <c r="AC14" s="39"/>
      <c r="AD14" s="39"/>
    </row>
    <row r="15" spans="1:30" x14ac:dyDescent="0.25">
      <c r="A15" s="25">
        <v>42460</v>
      </c>
      <c r="B15" s="25">
        <f>EOMONTH(A15,12)</f>
        <v>42825</v>
      </c>
      <c r="C15" s="25">
        <f>EOMONTH(B15,12)</f>
        <v>43190</v>
      </c>
      <c r="D15" s="25">
        <f>EOMONTH(C15,12)</f>
        <v>43555</v>
      </c>
      <c r="E15" s="25">
        <f>EOMONTH(D15,12)</f>
        <v>43921</v>
      </c>
      <c r="F15" s="25">
        <f>EOMONTH(E15,12)</f>
        <v>44286</v>
      </c>
      <c r="G15" s="25"/>
      <c r="J15" s="18">
        <v>42460</v>
      </c>
      <c r="K15" s="18">
        <f>EOMONTH(J15,12)</f>
        <v>42825</v>
      </c>
      <c r="L15" s="18">
        <f>EOMONTH(K15,12)</f>
        <v>43190</v>
      </c>
      <c r="M15" s="18">
        <f>EOMONTH(L15,12)</f>
        <v>43555</v>
      </c>
      <c r="N15" s="18">
        <f>EOMONTH(M15,12)</f>
        <v>43921</v>
      </c>
      <c r="O15" s="18">
        <f>EOMONTH(N15,12)</f>
        <v>44286</v>
      </c>
      <c r="P15" s="19"/>
      <c r="Q15" s="19"/>
      <c r="R15" s="18">
        <v>42460</v>
      </c>
      <c r="S15" s="18">
        <f>EOMONTH(R15,12)</f>
        <v>42825</v>
      </c>
      <c r="T15" s="18">
        <f>EOMONTH(S15,12)</f>
        <v>43190</v>
      </c>
      <c r="U15" s="18">
        <f>EOMONTH(T15,12)</f>
        <v>43555</v>
      </c>
      <c r="V15" s="18">
        <f>EOMONTH(U15,12)</f>
        <v>43921</v>
      </c>
      <c r="W15" s="18">
        <f>EOMONTH(V15,12)</f>
        <v>44286</v>
      </c>
      <c r="Y15" s="18">
        <v>42460</v>
      </c>
      <c r="Z15" s="18">
        <f>EOMONTH(Y15,12)</f>
        <v>42825</v>
      </c>
      <c r="AA15" s="18">
        <f>EOMONTH(Z15,12)</f>
        <v>43190</v>
      </c>
      <c r="AB15" s="18">
        <f>EOMONTH(AA15,12)</f>
        <v>43555</v>
      </c>
      <c r="AC15" s="18">
        <f>EOMONTH(AB15,12)</f>
        <v>43921</v>
      </c>
      <c r="AD15" s="18">
        <f>EOMONTH(AC15,12)</f>
        <v>44286</v>
      </c>
    </row>
    <row r="16" spans="1:30" ht="14.45" x14ac:dyDescent="0.3">
      <c r="A16" s="26">
        <f>A40</f>
        <v>500</v>
      </c>
      <c r="H16" s="1" t="s">
        <v>0</v>
      </c>
      <c r="J16" s="5">
        <f>J40</f>
        <v>500</v>
      </c>
      <c r="R16" s="5">
        <f>R40</f>
        <v>500</v>
      </c>
      <c r="Y16" s="5">
        <f>Y40</f>
        <v>500</v>
      </c>
    </row>
    <row r="17" spans="1:30" ht="14.45" x14ac:dyDescent="0.3">
      <c r="A17" s="31"/>
      <c r="G17" s="26"/>
      <c r="H17" s="1" t="s">
        <v>98</v>
      </c>
      <c r="J17" s="8">
        <v>-17</v>
      </c>
      <c r="R17" s="8">
        <v>-17</v>
      </c>
      <c r="Y17" s="8">
        <v>-17</v>
      </c>
    </row>
    <row r="18" spans="1:30" ht="14.45" x14ac:dyDescent="0.3">
      <c r="A18" s="34">
        <f>A16</f>
        <v>500</v>
      </c>
      <c r="G18" s="26"/>
      <c r="H18" s="1" t="s">
        <v>23</v>
      </c>
      <c r="J18" s="5">
        <f>J16+J17</f>
        <v>483</v>
      </c>
      <c r="R18" s="5">
        <f>R16+R17</f>
        <v>483</v>
      </c>
      <c r="Y18" s="5">
        <f>Y16+Y17</f>
        <v>483</v>
      </c>
    </row>
    <row r="19" spans="1:30" ht="14.45" x14ac:dyDescent="0.3">
      <c r="B19" s="26">
        <f>B56</f>
        <v>65.438880683723326</v>
      </c>
      <c r="C19" s="26">
        <f>C56</f>
        <v>65.438880683723326</v>
      </c>
      <c r="D19" s="26">
        <f>D56</f>
        <v>65.438880683723326</v>
      </c>
      <c r="E19" s="26">
        <f>E56</f>
        <v>65.438880683723326</v>
      </c>
      <c r="F19" s="26">
        <f>F56</f>
        <v>65.438880683723326</v>
      </c>
      <c r="G19" s="26"/>
      <c r="H19" s="1" t="s">
        <v>1</v>
      </c>
      <c r="K19" s="5">
        <f>K56</f>
        <v>60</v>
      </c>
      <c r="L19" s="5">
        <f>L56</f>
        <v>60</v>
      </c>
      <c r="M19" s="5">
        <f>M56</f>
        <v>60</v>
      </c>
      <c r="N19" s="5">
        <f>N56</f>
        <v>60</v>
      </c>
      <c r="O19" s="5">
        <f>O56</f>
        <v>60</v>
      </c>
      <c r="S19" s="5">
        <f>S56</f>
        <v>62</v>
      </c>
      <c r="T19" s="5">
        <f>T56</f>
        <v>62</v>
      </c>
      <c r="U19" s="5">
        <f>U56</f>
        <v>62</v>
      </c>
      <c r="V19" s="5">
        <f>V56</f>
        <v>62</v>
      </c>
      <c r="W19" s="5">
        <f>W56</f>
        <v>62</v>
      </c>
      <c r="Z19" s="5">
        <f>Z56</f>
        <v>62</v>
      </c>
      <c r="AA19" s="5">
        <f>AA56</f>
        <v>62</v>
      </c>
      <c r="AB19" s="5">
        <f>AB56</f>
        <v>62</v>
      </c>
      <c r="AC19" s="5">
        <f>AC56</f>
        <v>62</v>
      </c>
      <c r="AD19" s="5">
        <f>AD56</f>
        <v>62</v>
      </c>
    </row>
    <row r="20" spans="1:30" ht="14.45" x14ac:dyDescent="0.3">
      <c r="B20" s="26">
        <f>-B47</f>
        <v>-15</v>
      </c>
      <c r="C20" s="26">
        <f>-C47</f>
        <v>-15</v>
      </c>
      <c r="D20" s="26">
        <f>-D47</f>
        <v>-15</v>
      </c>
      <c r="E20" s="26">
        <f>-E47</f>
        <v>-15</v>
      </c>
      <c r="F20" s="26">
        <f>-F47</f>
        <v>-15</v>
      </c>
      <c r="G20" s="26"/>
      <c r="H20" s="1" t="s">
        <v>5</v>
      </c>
      <c r="K20" s="5">
        <f>-K47</f>
        <v>-15</v>
      </c>
      <c r="L20" s="5">
        <f t="shared" ref="L20:O20" si="0">-L47</f>
        <v>-15</v>
      </c>
      <c r="M20" s="5">
        <f t="shared" si="0"/>
        <v>-15</v>
      </c>
      <c r="N20" s="5">
        <f t="shared" si="0"/>
        <v>-15</v>
      </c>
      <c r="O20" s="5">
        <f t="shared" si="0"/>
        <v>-15</v>
      </c>
      <c r="S20" s="5">
        <f>-S47</f>
        <v>-15</v>
      </c>
      <c r="T20" s="5">
        <f t="shared" ref="T20:W20" si="1">-T47</f>
        <v>-15</v>
      </c>
      <c r="U20" s="5">
        <f t="shared" si="1"/>
        <v>-15</v>
      </c>
      <c r="V20" s="5">
        <f t="shared" si="1"/>
        <v>-15</v>
      </c>
      <c r="W20" s="5">
        <f t="shared" si="1"/>
        <v>-15</v>
      </c>
      <c r="Z20" s="5">
        <f>-Z47</f>
        <v>-15</v>
      </c>
      <c r="AA20" s="5">
        <f t="shared" ref="AA20:AD20" si="2">-AA47</f>
        <v>-15</v>
      </c>
      <c r="AB20" s="5">
        <f t="shared" si="2"/>
        <v>-15</v>
      </c>
      <c r="AC20" s="5">
        <f t="shared" si="2"/>
        <v>-15</v>
      </c>
      <c r="AD20" s="5">
        <f t="shared" si="2"/>
        <v>-15</v>
      </c>
    </row>
    <row r="21" spans="1:30" ht="14.45" x14ac:dyDescent="0.3">
      <c r="B21" s="26">
        <f>-B38</f>
        <v>-20</v>
      </c>
      <c r="C21" s="26">
        <f>-C38</f>
        <v>-20</v>
      </c>
      <c r="D21" s="26">
        <f>-D38</f>
        <v>-20</v>
      </c>
      <c r="E21" s="26">
        <f>-E38</f>
        <v>-20</v>
      </c>
      <c r="F21" s="26">
        <f>-F38</f>
        <v>-20</v>
      </c>
      <c r="G21" s="26"/>
      <c r="H21" s="1" t="s">
        <v>6</v>
      </c>
      <c r="K21" s="5">
        <f>-K38</f>
        <v>-20</v>
      </c>
      <c r="L21" s="5">
        <f t="shared" ref="L21:O21" si="3">-L38</f>
        <v>-20</v>
      </c>
      <c r="M21" s="5">
        <f t="shared" si="3"/>
        <v>-20</v>
      </c>
      <c r="N21" s="5">
        <f t="shared" si="3"/>
        <v>-20</v>
      </c>
      <c r="O21" s="5">
        <f t="shared" si="3"/>
        <v>-20</v>
      </c>
      <c r="S21" s="5">
        <f>-S38</f>
        <v>-20</v>
      </c>
      <c r="T21" s="5">
        <f t="shared" ref="T21:W21" si="4">-T38</f>
        <v>-20</v>
      </c>
      <c r="U21" s="5">
        <f t="shared" si="4"/>
        <v>-20</v>
      </c>
      <c r="V21" s="5">
        <f t="shared" si="4"/>
        <v>-20</v>
      </c>
      <c r="W21" s="5">
        <f t="shared" si="4"/>
        <v>-20</v>
      </c>
      <c r="Z21" s="5">
        <f>-Z38</f>
        <v>-20</v>
      </c>
      <c r="AA21" s="5">
        <f t="shared" ref="AA21:AD21" si="5">-AA38</f>
        <v>-20</v>
      </c>
      <c r="AB21" s="5">
        <f t="shared" si="5"/>
        <v>-20</v>
      </c>
      <c r="AC21" s="5">
        <f t="shared" si="5"/>
        <v>-20</v>
      </c>
      <c r="AD21" s="5">
        <f t="shared" si="5"/>
        <v>-20</v>
      </c>
    </row>
    <row r="22" spans="1:30" ht="14.45" x14ac:dyDescent="0.3">
      <c r="B22" s="26">
        <f>-B48</f>
        <v>-10.622886591442532</v>
      </c>
      <c r="C22" s="26">
        <f>-C48</f>
        <v>-10.480436591442533</v>
      </c>
      <c r="D22" s="26">
        <f>-D48</f>
        <v>-10.427936591442533</v>
      </c>
      <c r="E22" s="26">
        <f>-E48</f>
        <v>-10.231670066442533</v>
      </c>
      <c r="F22" s="26">
        <f>-F48</f>
        <v>-10.031838185942533</v>
      </c>
      <c r="G22" s="26"/>
      <c r="H22" s="1" t="s">
        <v>7</v>
      </c>
      <c r="K22" s="5">
        <f>-K48</f>
        <v>-9.1000000000000014</v>
      </c>
      <c r="L22" s="5">
        <f t="shared" ref="L22:O22" si="6">-L48</f>
        <v>-9.0300000000000011</v>
      </c>
      <c r="M22" s="5">
        <f t="shared" si="6"/>
        <v>-8.8350500000000007</v>
      </c>
      <c r="N22" s="5">
        <f t="shared" si="6"/>
        <v>-8.6369360000000004</v>
      </c>
      <c r="O22" s="5">
        <f t="shared" si="6"/>
        <v>-8.438815945</v>
      </c>
      <c r="S22" s="5">
        <f>-S48</f>
        <v>-9.66</v>
      </c>
      <c r="T22" s="5">
        <f t="shared" ref="T22:W22" si="7">-T48</f>
        <v>-9.5900000000000016</v>
      </c>
      <c r="U22" s="5">
        <f t="shared" si="7"/>
        <v>-9.3950500000000012</v>
      </c>
      <c r="V22" s="5">
        <f t="shared" si="7"/>
        <v>-9.1969359999999991</v>
      </c>
      <c r="W22" s="5">
        <f t="shared" si="7"/>
        <v>-8.9988159450000005</v>
      </c>
      <c r="Z22" s="5">
        <f>-Z48</f>
        <v>-9.66</v>
      </c>
      <c r="AA22" s="5">
        <f t="shared" ref="AA22:AD22" si="8">-AA48</f>
        <v>-9.5900000000000016</v>
      </c>
      <c r="AB22" s="5">
        <f t="shared" si="8"/>
        <v>-9.3950500000000012</v>
      </c>
      <c r="AC22" s="5">
        <f t="shared" si="8"/>
        <v>-9.1969359999999991</v>
      </c>
      <c r="AD22" s="5">
        <f t="shared" si="8"/>
        <v>-8.9988159450000005</v>
      </c>
    </row>
    <row r="23" spans="1:30" ht="14.45" x14ac:dyDescent="0.3">
      <c r="B23" s="26">
        <f>B39</f>
        <v>0</v>
      </c>
      <c r="C23" s="26">
        <f>C39</f>
        <v>0</v>
      </c>
      <c r="D23" s="26">
        <f>D39</f>
        <v>0</v>
      </c>
      <c r="E23" s="26">
        <f>E39</f>
        <v>0</v>
      </c>
      <c r="F23" s="26">
        <f>F39</f>
        <v>0</v>
      </c>
      <c r="G23" s="27"/>
      <c r="H23" s="1" t="s">
        <v>33</v>
      </c>
      <c r="K23" s="5">
        <f>K39</f>
        <v>0</v>
      </c>
      <c r="L23" s="5">
        <f>L39</f>
        <v>0</v>
      </c>
      <c r="M23" s="5">
        <f>M39</f>
        <v>0</v>
      </c>
      <c r="N23" s="5">
        <f>N39</f>
        <v>0</v>
      </c>
      <c r="O23" s="5">
        <f>O39</f>
        <v>0</v>
      </c>
      <c r="S23" s="5">
        <f>S39</f>
        <v>0</v>
      </c>
      <c r="T23" s="5">
        <f>T39</f>
        <v>0</v>
      </c>
      <c r="U23" s="5">
        <f>U39</f>
        <v>0</v>
      </c>
      <c r="V23" s="5">
        <f>V39</f>
        <v>0</v>
      </c>
      <c r="W23" s="5">
        <f>W39</f>
        <v>0</v>
      </c>
      <c r="Z23" s="5">
        <f>Z39</f>
        <v>0</v>
      </c>
      <c r="AA23" s="5">
        <f>AA39</f>
        <v>0</v>
      </c>
      <c r="AB23" s="5">
        <f>AB39</f>
        <v>0</v>
      </c>
      <c r="AC23" s="5">
        <f>AC39</f>
        <v>0</v>
      </c>
      <c r="AD23" s="5">
        <f>AD39</f>
        <v>0</v>
      </c>
    </row>
    <row r="24" spans="1:30" ht="14.45" x14ac:dyDescent="0.3">
      <c r="F24" s="26">
        <f>F40</f>
        <v>586.270401655</v>
      </c>
      <c r="G24" s="29"/>
      <c r="H24" s="1" t="s">
        <v>4</v>
      </c>
      <c r="O24" s="5">
        <f>O40</f>
        <v>585.77267467500008</v>
      </c>
      <c r="W24" s="5">
        <f>W40</f>
        <v>585.77267467500008</v>
      </c>
      <c r="AD24" s="5">
        <f>AD40</f>
        <v>585.77267467500008</v>
      </c>
    </row>
    <row r="25" spans="1:30" ht="14.45" x14ac:dyDescent="0.3">
      <c r="F25" s="31"/>
      <c r="H25" s="1" t="s">
        <v>99</v>
      </c>
      <c r="O25" s="8">
        <v>0</v>
      </c>
      <c r="W25" s="6">
        <v>0</v>
      </c>
      <c r="AD25" s="8">
        <v>-9</v>
      </c>
    </row>
    <row r="26" spans="1:30" ht="14.45" x14ac:dyDescent="0.3">
      <c r="F26" s="26">
        <f>F40</f>
        <v>586.270401655</v>
      </c>
      <c r="H26" s="1" t="s">
        <v>24</v>
      </c>
      <c r="O26" s="17">
        <f>O24+O25</f>
        <v>585.77267467500008</v>
      </c>
      <c r="W26" s="17">
        <f>W24+W25</f>
        <v>585.77267467500008</v>
      </c>
      <c r="AD26" s="17">
        <f>AD24+AD25</f>
        <v>576.77267467500008</v>
      </c>
    </row>
    <row r="27" spans="1:30" ht="14.45" x14ac:dyDescent="0.3">
      <c r="F27" s="27"/>
      <c r="O27" s="7"/>
      <c r="W27" s="7"/>
      <c r="AD27" s="7"/>
    </row>
    <row r="28" spans="1:30" ht="14.45" x14ac:dyDescent="0.3">
      <c r="A28" s="28">
        <f>-A18+SUM(A19:A23,A26)</f>
        <v>-500</v>
      </c>
      <c r="B28" s="28">
        <f t="shared" ref="B28:F28" si="9">-B18+SUM(B19:B23,B26)</f>
        <v>19.815994092280796</v>
      </c>
      <c r="C28" s="28">
        <f t="shared" si="9"/>
        <v>19.958444092280793</v>
      </c>
      <c r="D28" s="28">
        <f t="shared" si="9"/>
        <v>20.010944092280795</v>
      </c>
      <c r="E28" s="28">
        <f t="shared" si="9"/>
        <v>20.207210617280793</v>
      </c>
      <c r="F28" s="28">
        <f t="shared" si="9"/>
        <v>606.67744415278082</v>
      </c>
      <c r="H28" s="1" t="s">
        <v>8</v>
      </c>
      <c r="J28" s="11">
        <f>-J18+SUM(J19:J23,J26)</f>
        <v>-483</v>
      </c>
      <c r="K28" s="11">
        <f t="shared" ref="K28:O28" si="10">-K18+SUM(K19:K23,K26)</f>
        <v>15.899999999999999</v>
      </c>
      <c r="L28" s="11">
        <f t="shared" si="10"/>
        <v>15.969999999999999</v>
      </c>
      <c r="M28" s="11">
        <f t="shared" si="10"/>
        <v>16.164949999999997</v>
      </c>
      <c r="N28" s="11">
        <f t="shared" si="10"/>
        <v>16.363064000000001</v>
      </c>
      <c r="O28" s="11">
        <f t="shared" si="10"/>
        <v>602.33385873000009</v>
      </c>
      <c r="R28" s="11">
        <f>-R18+SUM(R19:R23,R26)</f>
        <v>-483</v>
      </c>
      <c r="S28" s="11">
        <f t="shared" ref="S28:W28" si="11">-S18+SUM(S19:S23,S26)</f>
        <v>17.34</v>
      </c>
      <c r="T28" s="11">
        <f t="shared" si="11"/>
        <v>17.409999999999997</v>
      </c>
      <c r="U28" s="11">
        <f t="shared" si="11"/>
        <v>17.604949999999999</v>
      </c>
      <c r="V28" s="11">
        <f t="shared" si="11"/>
        <v>17.803063999999999</v>
      </c>
      <c r="W28" s="11">
        <f t="shared" si="11"/>
        <v>603.77385873000003</v>
      </c>
      <c r="Y28" s="11">
        <f>-Y18+SUM(Y19:Y23,Y26)</f>
        <v>-483</v>
      </c>
      <c r="Z28" s="11">
        <f t="shared" ref="Z28:AD28" si="12">-Z18+SUM(Z19:Z23,Z26)</f>
        <v>17.34</v>
      </c>
      <c r="AA28" s="11">
        <f t="shared" si="12"/>
        <v>17.409999999999997</v>
      </c>
      <c r="AB28" s="11">
        <f t="shared" si="12"/>
        <v>17.604949999999999</v>
      </c>
      <c r="AC28" s="11">
        <f t="shared" si="12"/>
        <v>17.803063999999999</v>
      </c>
      <c r="AD28" s="11">
        <f t="shared" si="12"/>
        <v>594.77385873000003</v>
      </c>
    </row>
    <row r="29" spans="1:30" thickBot="1" x14ac:dyDescent="0.35"/>
    <row r="30" spans="1:30" thickBot="1" x14ac:dyDescent="0.35">
      <c r="A30" s="30">
        <f>XIRR(A28:F28,A15:F15)</f>
        <v>7.0079347491264335E-2</v>
      </c>
      <c r="G30" s="25"/>
      <c r="H30" s="1" t="s">
        <v>45</v>
      </c>
      <c r="J30" s="20">
        <f>XIRR(J28:O28,J15:O15)</f>
        <v>7.0404520630836492E-2</v>
      </c>
      <c r="R30" s="15">
        <f>XIRR(R28:W28,R15:W15)</f>
        <v>7.3178485035896315E-2</v>
      </c>
      <c r="Y30" s="15">
        <f>XIRR(Y28:AD28,Y15:AD15)</f>
        <v>7.0165100693702701E-2</v>
      </c>
    </row>
    <row r="31" spans="1:30" ht="14.45" x14ac:dyDescent="0.3">
      <c r="G31" s="26"/>
    </row>
    <row r="32" spans="1:30" x14ac:dyDescent="0.25">
      <c r="G32" s="29"/>
    </row>
    <row r="33" spans="1:30" ht="21" x14ac:dyDescent="0.35">
      <c r="G33" s="29"/>
      <c r="H33" s="4" t="s">
        <v>16</v>
      </c>
    </row>
    <row r="34" spans="1:30" ht="21" x14ac:dyDescent="0.4">
      <c r="A34" s="25">
        <v>42460</v>
      </c>
      <c r="B34" s="25">
        <f>EOMONTH(A34,12)</f>
        <v>42825</v>
      </c>
      <c r="C34" s="25">
        <f>EOMONTH(B34,12)</f>
        <v>43190</v>
      </c>
      <c r="D34" s="25">
        <f>EOMONTH(C34,12)</f>
        <v>43555</v>
      </c>
      <c r="E34" s="25">
        <f>EOMONTH(D34,12)</f>
        <v>43921</v>
      </c>
      <c r="F34" s="25">
        <f>EOMONTH(E34,12)</f>
        <v>44286</v>
      </c>
      <c r="G34" s="29"/>
      <c r="H34" s="4"/>
      <c r="J34" s="18">
        <v>42460</v>
      </c>
      <c r="K34" s="18">
        <f>EOMONTH(J34,12)</f>
        <v>42825</v>
      </c>
      <c r="L34" s="18">
        <f>EOMONTH(K34,12)</f>
        <v>43190</v>
      </c>
      <c r="M34" s="18">
        <f>EOMONTH(L34,12)</f>
        <v>43555</v>
      </c>
      <c r="N34" s="18">
        <f>EOMONTH(M34,12)</f>
        <v>43921</v>
      </c>
      <c r="O34" s="18">
        <f>EOMONTH(N34,12)</f>
        <v>44286</v>
      </c>
      <c r="P34" s="19"/>
      <c r="Q34" s="19"/>
      <c r="R34" s="18">
        <v>42460</v>
      </c>
      <c r="S34" s="18">
        <f>EOMONTH(R34,12)</f>
        <v>42825</v>
      </c>
      <c r="T34" s="18">
        <f>EOMONTH(S34,12)</f>
        <v>43190</v>
      </c>
      <c r="U34" s="18">
        <f>EOMONTH(T34,12)</f>
        <v>43555</v>
      </c>
      <c r="V34" s="18">
        <f>EOMONTH(U34,12)</f>
        <v>43921</v>
      </c>
      <c r="W34" s="18">
        <f>EOMONTH(V34,12)</f>
        <v>44286</v>
      </c>
      <c r="Y34" s="18">
        <v>42460</v>
      </c>
      <c r="Z34" s="18">
        <f>EOMONTH(Y34,12)</f>
        <v>42825</v>
      </c>
      <c r="AA34" s="18">
        <f>EOMONTH(Z34,12)</f>
        <v>43190</v>
      </c>
      <c r="AB34" s="18">
        <f>EOMONTH(AA34,12)</f>
        <v>43555</v>
      </c>
      <c r="AC34" s="18">
        <f>EOMONTH(AB34,12)</f>
        <v>43921</v>
      </c>
      <c r="AD34" s="18">
        <f>EOMONTH(AC34,12)</f>
        <v>44286</v>
      </c>
    </row>
    <row r="35" spans="1:30" ht="14.45" x14ac:dyDescent="0.3">
      <c r="B35" s="26">
        <f>A40</f>
        <v>500</v>
      </c>
      <c r="C35" s="26">
        <f>B40</f>
        <v>517.5</v>
      </c>
      <c r="D35" s="26">
        <f>C40</f>
        <v>534.84124999999995</v>
      </c>
      <c r="E35" s="26">
        <f>D40</f>
        <v>552.34182499999997</v>
      </c>
      <c r="F35" s="26">
        <f>E40</f>
        <v>569.49145962500006</v>
      </c>
      <c r="G35" s="29"/>
      <c r="H35" s="1" t="s">
        <v>9</v>
      </c>
      <c r="K35" s="5">
        <f>J40</f>
        <v>500</v>
      </c>
      <c r="L35" s="5">
        <f>K40</f>
        <v>517.5</v>
      </c>
      <c r="M35" s="5">
        <f>L40</f>
        <v>535.1</v>
      </c>
      <c r="N35" s="5">
        <f>M40</f>
        <v>552.35575000000006</v>
      </c>
      <c r="O35" s="5">
        <f>N40</f>
        <v>569.24906499999997</v>
      </c>
      <c r="S35" s="5">
        <f>R40</f>
        <v>500</v>
      </c>
      <c r="T35" s="5">
        <f>S40</f>
        <v>517.5</v>
      </c>
      <c r="U35" s="5">
        <f>T40</f>
        <v>535.1</v>
      </c>
      <c r="V35" s="5">
        <f>U40</f>
        <v>552.35575000000006</v>
      </c>
      <c r="W35" s="5">
        <f>V40</f>
        <v>569.24906499999997</v>
      </c>
      <c r="Z35" s="5">
        <f>Y40</f>
        <v>500</v>
      </c>
      <c r="AA35" s="5">
        <f>Z40</f>
        <v>517.5</v>
      </c>
      <c r="AB35" s="5">
        <f>AA40</f>
        <v>535.1</v>
      </c>
      <c r="AC35" s="5">
        <f>AB40</f>
        <v>552.35575000000006</v>
      </c>
      <c r="AD35" s="5">
        <f>AC40</f>
        <v>569.24906499999997</v>
      </c>
    </row>
    <row r="36" spans="1:30" ht="14.45" x14ac:dyDescent="0.3">
      <c r="B36" s="31">
        <f>B35/40</f>
        <v>12.5</v>
      </c>
      <c r="C36" s="31">
        <f>B35/40+SUM(B$37:$C37)/40</f>
        <v>13.008749999999999</v>
      </c>
      <c r="D36" s="31">
        <f>C35/40+SUM($C$37:C37)/40</f>
        <v>13.196249999999999</v>
      </c>
      <c r="E36" s="31">
        <f>D35/40+SUM($C$37:D37)/40</f>
        <v>13.897201874999999</v>
      </c>
      <c r="F36" s="31">
        <f>E35/40+SUM($C$37:E37)/40</f>
        <v>14.610887162499999</v>
      </c>
      <c r="G36" s="26"/>
      <c r="H36" s="1" t="s">
        <v>10</v>
      </c>
      <c r="K36" s="8">
        <f>K35/40</f>
        <v>12.5</v>
      </c>
      <c r="L36" s="8">
        <f>K35/40+SUM($J$37:K37)/40</f>
        <v>12.75</v>
      </c>
      <c r="M36" s="8">
        <f>L35/40+SUM($J$37:L37)/40</f>
        <v>13.446249999999999</v>
      </c>
      <c r="N36" s="8">
        <f>M35/40+SUM($J$37:M37)/40</f>
        <v>14.1538</v>
      </c>
      <c r="O36" s="8">
        <f>N35/40+SUM($J$37:N37)/40</f>
        <v>14.861371625</v>
      </c>
      <c r="S36" s="8">
        <f>S35/40</f>
        <v>12.5</v>
      </c>
      <c r="T36" s="8">
        <f>S35/40+SUM($R$37:S37)/40</f>
        <v>12.75</v>
      </c>
      <c r="U36" s="8">
        <f>T35/40+SUM($R$37:T37)/40</f>
        <v>13.446249999999999</v>
      </c>
      <c r="V36" s="8">
        <f>U35/40+SUM($R$37:U37)/40</f>
        <v>14.1538</v>
      </c>
      <c r="W36" s="8">
        <f>V35/40+SUM($R$37:V37)/40</f>
        <v>14.861371625</v>
      </c>
      <c r="Z36" s="8">
        <f>Z35/40</f>
        <v>12.5</v>
      </c>
      <c r="AA36" s="8">
        <f>Z35/40+SUM($Y$37:Z37)/40</f>
        <v>12.75</v>
      </c>
      <c r="AB36" s="8">
        <f>AA35/40+SUM($Y$37:AA37)/40</f>
        <v>13.446249999999999</v>
      </c>
      <c r="AC36" s="8">
        <f>AB35/40+SUM($Y$37:AB37)/40</f>
        <v>14.1538</v>
      </c>
      <c r="AD36" s="8">
        <f>AC35/40+SUM($Y$37:AC37)/40</f>
        <v>14.861371625</v>
      </c>
    </row>
    <row r="37" spans="1:30" ht="14.45" x14ac:dyDescent="0.3">
      <c r="B37" s="31">
        <f>B35*2%</f>
        <v>10</v>
      </c>
      <c r="C37" s="31">
        <f t="shared" ref="C37:F37" si="13">C35*2%</f>
        <v>10.35</v>
      </c>
      <c r="D37" s="31">
        <f t="shared" si="13"/>
        <v>10.696824999999999</v>
      </c>
      <c r="E37" s="31">
        <f t="shared" si="13"/>
        <v>11.0468365</v>
      </c>
      <c r="F37" s="31">
        <f t="shared" si="13"/>
        <v>11.389829192500001</v>
      </c>
      <c r="H37" s="1" t="s">
        <v>11</v>
      </c>
      <c r="K37" s="8">
        <f>K35*2%</f>
        <v>10</v>
      </c>
      <c r="L37" s="8">
        <f t="shared" ref="L37:O37" si="14">L35*2%</f>
        <v>10.35</v>
      </c>
      <c r="M37" s="8">
        <f t="shared" si="14"/>
        <v>10.702</v>
      </c>
      <c r="N37" s="8">
        <f t="shared" si="14"/>
        <v>11.047115000000002</v>
      </c>
      <c r="O37" s="8">
        <f t="shared" si="14"/>
        <v>11.3849813</v>
      </c>
      <c r="S37" s="8">
        <f>S35*2%</f>
        <v>10</v>
      </c>
      <c r="T37" s="8">
        <f t="shared" ref="T37:W37" si="15">T35*2%</f>
        <v>10.35</v>
      </c>
      <c r="U37" s="8">
        <f t="shared" si="15"/>
        <v>10.702</v>
      </c>
      <c r="V37" s="8">
        <f t="shared" si="15"/>
        <v>11.047115000000002</v>
      </c>
      <c r="W37" s="8">
        <f t="shared" si="15"/>
        <v>11.3849813</v>
      </c>
      <c r="Z37" s="8">
        <f>Z35*2%</f>
        <v>10</v>
      </c>
      <c r="AA37" s="8">
        <f t="shared" ref="AA37:AD37" si="16">AA35*2%</f>
        <v>10.35</v>
      </c>
      <c r="AB37" s="8">
        <f t="shared" si="16"/>
        <v>10.702</v>
      </c>
      <c r="AC37" s="8">
        <f t="shared" si="16"/>
        <v>11.047115000000002</v>
      </c>
      <c r="AD37" s="8">
        <f t="shared" si="16"/>
        <v>11.3849813</v>
      </c>
    </row>
    <row r="38" spans="1:30" ht="14.45" x14ac:dyDescent="0.3">
      <c r="B38" s="31">
        <v>20</v>
      </c>
      <c r="C38" s="31">
        <v>20</v>
      </c>
      <c r="D38" s="31">
        <v>20</v>
      </c>
      <c r="E38" s="31">
        <v>20</v>
      </c>
      <c r="F38" s="31">
        <v>20</v>
      </c>
      <c r="G38" s="33"/>
      <c r="H38" s="1" t="s">
        <v>12</v>
      </c>
      <c r="K38" s="8">
        <v>20</v>
      </c>
      <c r="L38" s="8">
        <v>20</v>
      </c>
      <c r="M38" s="8">
        <v>20</v>
      </c>
      <c r="N38" s="8">
        <v>20</v>
      </c>
      <c r="O38" s="8">
        <v>20</v>
      </c>
      <c r="S38" s="8">
        <v>20</v>
      </c>
      <c r="T38" s="8">
        <v>20</v>
      </c>
      <c r="U38" s="8">
        <v>20</v>
      </c>
      <c r="V38" s="8">
        <v>20</v>
      </c>
      <c r="W38" s="8">
        <v>20</v>
      </c>
      <c r="Z38" s="8">
        <v>20</v>
      </c>
      <c r="AA38" s="8">
        <v>20</v>
      </c>
      <c r="AB38" s="8">
        <v>20</v>
      </c>
      <c r="AC38" s="8">
        <v>20</v>
      </c>
      <c r="AD38" s="8">
        <v>20</v>
      </c>
    </row>
    <row r="39" spans="1:30" ht="14.45" x14ac:dyDescent="0.3">
      <c r="B39" s="31">
        <v>0</v>
      </c>
      <c r="C39" s="31">
        <v>0</v>
      </c>
      <c r="D39" s="31">
        <v>0</v>
      </c>
      <c r="E39" s="31">
        <v>0</v>
      </c>
      <c r="F39" s="31">
        <v>0</v>
      </c>
      <c r="G39" s="34"/>
      <c r="H39" s="1" t="s">
        <v>13</v>
      </c>
      <c r="K39" s="8">
        <v>0</v>
      </c>
      <c r="L39" s="8">
        <v>0</v>
      </c>
      <c r="M39" s="8">
        <v>0</v>
      </c>
      <c r="N39" s="8">
        <v>0</v>
      </c>
      <c r="O39" s="8">
        <v>0</v>
      </c>
      <c r="S39" s="8">
        <v>0</v>
      </c>
      <c r="T39" s="8">
        <v>0</v>
      </c>
      <c r="U39" s="8">
        <v>0</v>
      </c>
      <c r="V39" s="8">
        <v>0</v>
      </c>
      <c r="W39" s="8">
        <v>0</v>
      </c>
      <c r="Z39" s="8">
        <v>0</v>
      </c>
      <c r="AA39" s="8">
        <v>0</v>
      </c>
      <c r="AB39" s="8">
        <v>0</v>
      </c>
      <c r="AC39" s="8">
        <v>0</v>
      </c>
      <c r="AD39" s="8">
        <v>0</v>
      </c>
    </row>
    <row r="40" spans="1:30" ht="14.45" x14ac:dyDescent="0.3">
      <c r="A40" s="32">
        <v>500</v>
      </c>
      <c r="B40" s="26">
        <f>B35-B36+B37+B38-B39</f>
        <v>517.5</v>
      </c>
      <c r="C40" s="26">
        <f>C35-C36+C37+C38-C39</f>
        <v>534.84124999999995</v>
      </c>
      <c r="D40" s="26">
        <f>D35-D36+D37+D38-D39</f>
        <v>552.34182499999997</v>
      </c>
      <c r="E40" s="26">
        <f>E35-E36+E37+E38-E39</f>
        <v>569.49145962500006</v>
      </c>
      <c r="F40" s="26">
        <f>F35-F36+F37+F38-F39</f>
        <v>586.270401655</v>
      </c>
      <c r="G40" s="25"/>
      <c r="H40" s="1" t="s">
        <v>14</v>
      </c>
      <c r="J40" s="6">
        <v>500</v>
      </c>
      <c r="K40" s="5">
        <f>K35-K36+K37+K38-K39</f>
        <v>517.5</v>
      </c>
      <c r="L40" s="5">
        <f>L35-L36+L37+L38-L39</f>
        <v>535.1</v>
      </c>
      <c r="M40" s="5">
        <f>M35-M36+M37+M38-M39</f>
        <v>552.35575000000006</v>
      </c>
      <c r="N40" s="5">
        <f>N35-N36+N37+N38-N39</f>
        <v>569.24906499999997</v>
      </c>
      <c r="O40" s="5">
        <f>O35-O36+O37+O38-O39</f>
        <v>585.77267467500008</v>
      </c>
      <c r="R40" s="6">
        <v>500</v>
      </c>
      <c r="S40" s="5">
        <f>S35-S36+S37+S38-S39</f>
        <v>517.5</v>
      </c>
      <c r="T40" s="5">
        <f>T35-T36+T37+T38-T39</f>
        <v>535.1</v>
      </c>
      <c r="U40" s="5">
        <f>U35-U36+U37+U38-U39</f>
        <v>552.35575000000006</v>
      </c>
      <c r="V40" s="5">
        <f>V35-V36+V37+V38-V39</f>
        <v>569.24906499999997</v>
      </c>
      <c r="W40" s="5">
        <f>W35-W36+W37+W38-W39</f>
        <v>585.77267467500008</v>
      </c>
      <c r="Y40" s="6">
        <v>500</v>
      </c>
      <c r="Z40" s="5">
        <f>Z35-Z36+Z37+Z38-Z39</f>
        <v>517.5</v>
      </c>
      <c r="AA40" s="5">
        <f>AA35-AA36+AA37+AA38-AA39</f>
        <v>535.1</v>
      </c>
      <c r="AB40" s="5">
        <f>AB35-AB36+AB37+AB38-AB39</f>
        <v>552.35575000000006</v>
      </c>
      <c r="AC40" s="5">
        <f>AC35-AC36+AC37+AC38-AC39</f>
        <v>569.24906499999997</v>
      </c>
      <c r="AD40" s="5">
        <f>AD35-AD36+AD37+AD38-AD39</f>
        <v>585.77267467500008</v>
      </c>
    </row>
    <row r="41" spans="1:30" ht="14.45" x14ac:dyDescent="0.3">
      <c r="G41" s="34"/>
    </row>
    <row r="42" spans="1:30" ht="14.45" x14ac:dyDescent="0.3">
      <c r="C42" s="33"/>
      <c r="D42" s="33"/>
      <c r="E42" s="33"/>
      <c r="F42" s="33"/>
      <c r="G42" s="34"/>
      <c r="L42" s="10"/>
      <c r="M42" s="10"/>
      <c r="N42" s="10"/>
      <c r="O42" s="10"/>
      <c r="T42" s="10"/>
      <c r="U42" s="10"/>
      <c r="V42" s="10"/>
      <c r="W42" s="10"/>
      <c r="AA42" s="10"/>
      <c r="AB42" s="10"/>
      <c r="AC42" s="10"/>
      <c r="AD42" s="10"/>
    </row>
    <row r="43" spans="1:30" ht="21" x14ac:dyDescent="0.4">
      <c r="B43" s="34"/>
      <c r="C43" s="34"/>
      <c r="D43" s="34"/>
      <c r="E43" s="34"/>
      <c r="F43" s="34"/>
      <c r="G43" s="29"/>
      <c r="H43" s="4" t="s">
        <v>17</v>
      </c>
      <c r="K43" s="9"/>
      <c r="L43" s="9"/>
      <c r="M43" s="9"/>
      <c r="N43" s="9"/>
      <c r="O43" s="9"/>
      <c r="S43" s="9"/>
      <c r="T43" s="9"/>
      <c r="U43" s="9"/>
      <c r="V43" s="9"/>
      <c r="W43" s="9"/>
      <c r="Z43" s="9"/>
      <c r="AA43" s="9"/>
      <c r="AB43" s="9"/>
      <c r="AC43" s="9"/>
      <c r="AD43" s="9"/>
    </row>
    <row r="44" spans="1:30" ht="14.45" x14ac:dyDescent="0.3">
      <c r="A44" s="25">
        <v>42460</v>
      </c>
      <c r="B44" s="25">
        <f>EOMONTH(A44,12)</f>
        <v>42825</v>
      </c>
      <c r="C44" s="25">
        <f>EOMONTH(B44,12)</f>
        <v>43190</v>
      </c>
      <c r="D44" s="25">
        <f>EOMONTH(C44,12)</f>
        <v>43555</v>
      </c>
      <c r="E44" s="25">
        <f>EOMONTH(D44,12)</f>
        <v>43921</v>
      </c>
      <c r="F44" s="25">
        <f>EOMONTH(E44,12)</f>
        <v>44286</v>
      </c>
      <c r="G44" s="29"/>
      <c r="J44" s="18">
        <v>42460</v>
      </c>
      <c r="K44" s="18">
        <f>EOMONTH(J44,12)</f>
        <v>42825</v>
      </c>
      <c r="L44" s="18">
        <f>EOMONTH(K44,12)</f>
        <v>43190</v>
      </c>
      <c r="M44" s="18">
        <f>EOMONTH(L44,12)</f>
        <v>43555</v>
      </c>
      <c r="N44" s="18">
        <f>EOMONTH(M44,12)</f>
        <v>43921</v>
      </c>
      <c r="O44" s="18">
        <f>EOMONTH(N44,12)</f>
        <v>44286</v>
      </c>
      <c r="P44" s="19"/>
      <c r="Q44" s="19"/>
      <c r="R44" s="18">
        <v>42460</v>
      </c>
      <c r="S44" s="18">
        <f>EOMONTH(R44,12)</f>
        <v>42825</v>
      </c>
      <c r="T44" s="18">
        <f>EOMONTH(S44,12)</f>
        <v>43190</v>
      </c>
      <c r="U44" s="18">
        <f>EOMONTH(T44,12)</f>
        <v>43555</v>
      </c>
      <c r="V44" s="18">
        <f>EOMONTH(U44,12)</f>
        <v>43921</v>
      </c>
      <c r="W44" s="18">
        <f>EOMONTH(V44,12)</f>
        <v>44286</v>
      </c>
      <c r="Y44" s="18">
        <v>42460</v>
      </c>
      <c r="Z44" s="18">
        <f>EOMONTH(Y44,12)</f>
        <v>42825</v>
      </c>
      <c r="AA44" s="18">
        <f>EOMONTH(Z44,12)</f>
        <v>43190</v>
      </c>
      <c r="AB44" s="18">
        <f>EOMONTH(AA44,12)</f>
        <v>43555</v>
      </c>
      <c r="AC44" s="18">
        <f>EOMONTH(AB44,12)</f>
        <v>43921</v>
      </c>
      <c r="AD44" s="18">
        <f>EOMONTH(AC44,12)</f>
        <v>44286</v>
      </c>
    </row>
    <row r="45" spans="1:30" ht="14.45" x14ac:dyDescent="0.3">
      <c r="B45" s="34">
        <f t="shared" ref="B45:F46" si="17">B36</f>
        <v>12.5</v>
      </c>
      <c r="C45" s="34">
        <f t="shared" si="17"/>
        <v>13.008749999999999</v>
      </c>
      <c r="D45" s="34">
        <f t="shared" si="17"/>
        <v>13.196249999999999</v>
      </c>
      <c r="E45" s="34">
        <f t="shared" si="17"/>
        <v>13.897201874999999</v>
      </c>
      <c r="F45" s="34">
        <f t="shared" si="17"/>
        <v>14.610887162499999</v>
      </c>
      <c r="H45" s="1" t="s">
        <v>18</v>
      </c>
      <c r="K45" s="9">
        <f>K36</f>
        <v>12.5</v>
      </c>
      <c r="L45" s="9">
        <f t="shared" ref="L45:O46" si="18">L36</f>
        <v>12.75</v>
      </c>
      <c r="M45" s="9">
        <f t="shared" si="18"/>
        <v>13.446249999999999</v>
      </c>
      <c r="N45" s="9">
        <f t="shared" si="18"/>
        <v>14.1538</v>
      </c>
      <c r="O45" s="9">
        <f t="shared" si="18"/>
        <v>14.861371625</v>
      </c>
      <c r="S45" s="9">
        <f>S36</f>
        <v>12.5</v>
      </c>
      <c r="T45" s="9">
        <f t="shared" ref="T45:W46" si="19">T36</f>
        <v>12.75</v>
      </c>
      <c r="U45" s="9">
        <f t="shared" si="19"/>
        <v>13.446249999999999</v>
      </c>
      <c r="V45" s="9">
        <f t="shared" si="19"/>
        <v>14.1538</v>
      </c>
      <c r="W45" s="9">
        <f t="shared" si="19"/>
        <v>14.861371625</v>
      </c>
      <c r="Z45" s="9">
        <f>Z36</f>
        <v>12.5</v>
      </c>
      <c r="AA45" s="9">
        <f t="shared" ref="AA45:AD46" si="20">AA36</f>
        <v>12.75</v>
      </c>
      <c r="AB45" s="9">
        <f t="shared" si="20"/>
        <v>13.446249999999999</v>
      </c>
      <c r="AC45" s="9">
        <f t="shared" si="20"/>
        <v>14.1538</v>
      </c>
      <c r="AD45" s="9">
        <f t="shared" si="20"/>
        <v>14.861371625</v>
      </c>
    </row>
    <row r="46" spans="1:30" ht="14.45" x14ac:dyDescent="0.3">
      <c r="B46" s="34">
        <f t="shared" si="17"/>
        <v>10</v>
      </c>
      <c r="C46" s="34">
        <f t="shared" si="17"/>
        <v>10.35</v>
      </c>
      <c r="D46" s="34">
        <f t="shared" si="17"/>
        <v>10.696824999999999</v>
      </c>
      <c r="E46" s="34">
        <f t="shared" si="17"/>
        <v>11.0468365</v>
      </c>
      <c r="F46" s="34">
        <f t="shared" si="17"/>
        <v>11.389829192500001</v>
      </c>
      <c r="G46" s="34"/>
      <c r="H46" s="1" t="s">
        <v>19</v>
      </c>
      <c r="K46" s="9">
        <f>K37</f>
        <v>10</v>
      </c>
      <c r="L46" s="9">
        <f t="shared" si="18"/>
        <v>10.35</v>
      </c>
      <c r="M46" s="9">
        <f t="shared" si="18"/>
        <v>10.702</v>
      </c>
      <c r="N46" s="9">
        <f t="shared" si="18"/>
        <v>11.047115000000002</v>
      </c>
      <c r="O46" s="9">
        <f t="shared" si="18"/>
        <v>11.3849813</v>
      </c>
      <c r="S46" s="9">
        <f>S37</f>
        <v>10</v>
      </c>
      <c r="T46" s="9">
        <f t="shared" si="19"/>
        <v>10.35</v>
      </c>
      <c r="U46" s="9">
        <f t="shared" si="19"/>
        <v>10.702</v>
      </c>
      <c r="V46" s="9">
        <f t="shared" si="19"/>
        <v>11.047115000000002</v>
      </c>
      <c r="W46" s="9">
        <f t="shared" si="19"/>
        <v>11.3849813</v>
      </c>
      <c r="Z46" s="9">
        <f>Z37</f>
        <v>10</v>
      </c>
      <c r="AA46" s="9">
        <f t="shared" si="20"/>
        <v>10.35</v>
      </c>
      <c r="AB46" s="9">
        <f t="shared" si="20"/>
        <v>10.702</v>
      </c>
      <c r="AC46" s="9">
        <f t="shared" si="20"/>
        <v>11.047115000000002</v>
      </c>
      <c r="AD46" s="9">
        <f t="shared" si="20"/>
        <v>11.3849813</v>
      </c>
    </row>
    <row r="47" spans="1:30" ht="14.45" x14ac:dyDescent="0.3">
      <c r="B47" s="31">
        <v>15</v>
      </c>
      <c r="C47" s="31">
        <v>15</v>
      </c>
      <c r="D47" s="31">
        <v>15</v>
      </c>
      <c r="E47" s="31">
        <v>15</v>
      </c>
      <c r="F47" s="31">
        <v>15</v>
      </c>
      <c r="G47" s="36"/>
      <c r="H47" s="1" t="s">
        <v>2</v>
      </c>
      <c r="K47" s="8">
        <v>15</v>
      </c>
      <c r="L47" s="8">
        <v>15</v>
      </c>
      <c r="M47" s="8">
        <v>15</v>
      </c>
      <c r="N47" s="8">
        <v>15</v>
      </c>
      <c r="O47" s="8">
        <v>15</v>
      </c>
      <c r="S47" s="8">
        <v>15</v>
      </c>
      <c r="T47" s="8">
        <v>15</v>
      </c>
      <c r="U47" s="8">
        <v>15</v>
      </c>
      <c r="V47" s="8">
        <v>15</v>
      </c>
      <c r="W47" s="8">
        <v>15</v>
      </c>
      <c r="Z47" s="8">
        <v>15</v>
      </c>
      <c r="AA47" s="8">
        <v>15</v>
      </c>
      <c r="AB47" s="8">
        <v>15</v>
      </c>
      <c r="AC47" s="8">
        <v>15</v>
      </c>
      <c r="AD47" s="8">
        <v>15</v>
      </c>
    </row>
    <row r="48" spans="1:30" x14ac:dyDescent="0.25">
      <c r="B48" s="31">
        <f>(B56-B47-B45)*0.28</f>
        <v>10.622886591442532</v>
      </c>
      <c r="C48" s="31">
        <f t="shared" ref="C48:F48" si="21">(C56-C47-C45)*0.28</f>
        <v>10.480436591442533</v>
      </c>
      <c r="D48" s="31">
        <f t="shared" si="21"/>
        <v>10.427936591442533</v>
      </c>
      <c r="E48" s="31">
        <f t="shared" si="21"/>
        <v>10.231670066442533</v>
      </c>
      <c r="F48" s="31">
        <f t="shared" si="21"/>
        <v>10.031838185942533</v>
      </c>
      <c r="G48" s="36"/>
      <c r="H48" s="1" t="s">
        <v>3</v>
      </c>
      <c r="K48" s="8">
        <f>(K56-K47-K45)*0.28</f>
        <v>9.1000000000000014</v>
      </c>
      <c r="L48" s="8">
        <f t="shared" ref="L48:O48" si="22">(L56-L47-L45)*0.28</f>
        <v>9.0300000000000011</v>
      </c>
      <c r="M48" s="8">
        <f t="shared" si="22"/>
        <v>8.8350500000000007</v>
      </c>
      <c r="N48" s="8">
        <f t="shared" si="22"/>
        <v>8.6369360000000004</v>
      </c>
      <c r="O48" s="8">
        <f t="shared" si="22"/>
        <v>8.438815945</v>
      </c>
      <c r="S48" s="8">
        <f>(S56-S47-S45)*0.28</f>
        <v>9.66</v>
      </c>
      <c r="T48" s="8">
        <f t="shared" ref="T48:W48" si="23">(T56-T47-T45)*0.28</f>
        <v>9.5900000000000016</v>
      </c>
      <c r="U48" s="8">
        <f t="shared" si="23"/>
        <v>9.3950500000000012</v>
      </c>
      <c r="V48" s="8">
        <f t="shared" si="23"/>
        <v>9.1969359999999991</v>
      </c>
      <c r="W48" s="8">
        <f t="shared" si="23"/>
        <v>8.9988159450000005</v>
      </c>
      <c r="Z48" s="8">
        <f>(Z56-Z47-Z45)*0.28</f>
        <v>9.66</v>
      </c>
      <c r="AA48" s="8">
        <f t="shared" ref="AA48:AD48" si="24">(AA56-AA47-AA45)*0.28</f>
        <v>9.5900000000000016</v>
      </c>
      <c r="AB48" s="8">
        <f t="shared" si="24"/>
        <v>9.3950500000000012</v>
      </c>
      <c r="AC48" s="8">
        <f t="shared" si="24"/>
        <v>9.1969359999999991</v>
      </c>
      <c r="AD48" s="8">
        <f t="shared" si="24"/>
        <v>8.9988159450000005</v>
      </c>
    </row>
    <row r="49" spans="1:30" x14ac:dyDescent="0.25">
      <c r="A49" s="35">
        <v>7.0000000000000007E-2</v>
      </c>
      <c r="H49" s="1" t="s">
        <v>47</v>
      </c>
      <c r="J49" s="12">
        <v>7.0461162924766535E-2</v>
      </c>
      <c r="R49" s="12">
        <v>7.0461162924766535E-2</v>
      </c>
      <c r="Y49" s="12">
        <v>7.0461162924766535E-2</v>
      </c>
    </row>
    <row r="50" spans="1:30" x14ac:dyDescent="0.25">
      <c r="B50" s="34">
        <f>B35</f>
        <v>500</v>
      </c>
      <c r="C50" s="34">
        <f>C35</f>
        <v>517.5</v>
      </c>
      <c r="D50" s="34">
        <f>D35</f>
        <v>534.84124999999995</v>
      </c>
      <c r="E50" s="34">
        <f>E35</f>
        <v>552.34182499999997</v>
      </c>
      <c r="F50" s="34">
        <f>F35</f>
        <v>569.49145962500006</v>
      </c>
      <c r="H50" s="1" t="s">
        <v>0</v>
      </c>
      <c r="K50" s="9">
        <f>K35</f>
        <v>500</v>
      </c>
      <c r="L50" s="9">
        <f>L35</f>
        <v>517.5</v>
      </c>
      <c r="M50" s="9">
        <f>M35</f>
        <v>535.1</v>
      </c>
      <c r="N50" s="9">
        <f>N35</f>
        <v>552.35575000000006</v>
      </c>
      <c r="O50" s="9">
        <f>O35</f>
        <v>569.24906499999997</v>
      </c>
      <c r="S50" s="9">
        <f>S35</f>
        <v>500</v>
      </c>
      <c r="T50" s="9">
        <f>T35</f>
        <v>517.5</v>
      </c>
      <c r="U50" s="9">
        <f>U35</f>
        <v>535.1</v>
      </c>
      <c r="V50" s="9">
        <f>V35</f>
        <v>552.35575000000006</v>
      </c>
      <c r="W50" s="9">
        <f>W35</f>
        <v>569.24906499999997</v>
      </c>
      <c r="Z50" s="9">
        <f>Z35</f>
        <v>500</v>
      </c>
      <c r="AA50" s="9">
        <f>AA35</f>
        <v>517.5</v>
      </c>
      <c r="AB50" s="9">
        <f>AB35</f>
        <v>535.1</v>
      </c>
      <c r="AC50" s="9">
        <f>AC35</f>
        <v>552.35575000000006</v>
      </c>
      <c r="AD50" s="9">
        <f>AD35</f>
        <v>569.24906499999997</v>
      </c>
    </row>
    <row r="51" spans="1:30" x14ac:dyDescent="0.25">
      <c r="B51" s="36">
        <f>B50*$A$49</f>
        <v>35</v>
      </c>
      <c r="C51" s="36">
        <f>C50*$A$49</f>
        <v>36.225000000000001</v>
      </c>
      <c r="D51" s="36">
        <f>D50*$A$49</f>
        <v>37.4388875</v>
      </c>
      <c r="E51" s="36">
        <f>E50*$A$49</f>
        <v>38.663927749999999</v>
      </c>
      <c r="F51" s="36">
        <f>F50*$A$49</f>
        <v>39.864402173750008</v>
      </c>
      <c r="H51" s="1" t="s">
        <v>20</v>
      </c>
      <c r="K51" s="13">
        <f>K50*$J$49</f>
        <v>35.23058146238327</v>
      </c>
      <c r="L51" s="13">
        <f>L50*$J$49</f>
        <v>36.463651813566685</v>
      </c>
      <c r="M51" s="13">
        <f>M50*$J$49</f>
        <v>37.703768281042578</v>
      </c>
      <c r="N51" s="13">
        <f>N50*$J$49</f>
        <v>38.919628493181619</v>
      </c>
      <c r="O51" s="13">
        <f>O50*$J$49</f>
        <v>40.109951113736017</v>
      </c>
      <c r="S51" s="10">
        <f>S50*$R$49</f>
        <v>35.23058146238327</v>
      </c>
      <c r="T51" s="10">
        <f>T50*$R$49</f>
        <v>36.463651813566685</v>
      </c>
      <c r="U51" s="10">
        <f>U50*$R$49</f>
        <v>37.703768281042578</v>
      </c>
      <c r="V51" s="10">
        <f>V50*$R$49</f>
        <v>38.919628493181619</v>
      </c>
      <c r="W51" s="10">
        <f>W50*$R$49</f>
        <v>40.109951113736017</v>
      </c>
      <c r="Z51" s="10">
        <f>Z50*$R$49</f>
        <v>35.23058146238327</v>
      </c>
      <c r="AA51" s="10">
        <f>AA50*$R$49</f>
        <v>36.463651813566685</v>
      </c>
      <c r="AB51" s="10">
        <f>AB50*$R$49</f>
        <v>37.703768281042578</v>
      </c>
      <c r="AC51" s="10">
        <f>AC50*$R$49</f>
        <v>38.919628493181619</v>
      </c>
      <c r="AD51" s="10">
        <f>AD50*$R$49</f>
        <v>40.109951113736017</v>
      </c>
    </row>
    <row r="52" spans="1:30" x14ac:dyDescent="0.25">
      <c r="A52" s="36">
        <f t="shared" ref="A52:F52" si="25">A45-A46+A47+A48+A51</f>
        <v>0</v>
      </c>
      <c r="B52" s="36">
        <f t="shared" si="25"/>
        <v>63.12288659144253</v>
      </c>
      <c r="C52" s="36">
        <f t="shared" si="25"/>
        <v>64.364186591442532</v>
      </c>
      <c r="D52" s="36">
        <f t="shared" si="25"/>
        <v>65.36624909144254</v>
      </c>
      <c r="E52" s="36">
        <f t="shared" si="25"/>
        <v>66.745963191442527</v>
      </c>
      <c r="F52" s="36">
        <f t="shared" si="25"/>
        <v>68.117298329692545</v>
      </c>
      <c r="G52" s="29"/>
      <c r="H52" s="1" t="s">
        <v>21</v>
      </c>
      <c r="J52" s="13">
        <f t="shared" ref="J52:O52" si="26">J45-J46+J47+J48+J51</f>
        <v>0</v>
      </c>
      <c r="K52" s="13">
        <f t="shared" si="26"/>
        <v>61.830581462383272</v>
      </c>
      <c r="L52" s="13">
        <f t="shared" si="26"/>
        <v>62.893651813566684</v>
      </c>
      <c r="M52" s="13">
        <f t="shared" si="26"/>
        <v>64.283068281042574</v>
      </c>
      <c r="N52" s="13">
        <f t="shared" si="26"/>
        <v>65.66324949318161</v>
      </c>
      <c r="O52" s="13">
        <f t="shared" si="26"/>
        <v>67.025157383736016</v>
      </c>
      <c r="R52" s="13">
        <f t="shared" ref="R52:W52" si="27">R45-R46+R47+R48+R51</f>
        <v>0</v>
      </c>
      <c r="S52" s="13">
        <f t="shared" si="27"/>
        <v>62.390581462383267</v>
      </c>
      <c r="T52" s="13">
        <f t="shared" si="27"/>
        <v>63.453651813566687</v>
      </c>
      <c r="U52" s="13">
        <f t="shared" si="27"/>
        <v>64.843068281042576</v>
      </c>
      <c r="V52" s="13">
        <f t="shared" si="27"/>
        <v>66.223249493181612</v>
      </c>
      <c r="W52" s="13">
        <f t="shared" si="27"/>
        <v>67.585157383736018</v>
      </c>
      <c r="Y52" s="13">
        <f t="shared" ref="Y52:AD52" si="28">Y45-Y46+Y47+Y48+Y51</f>
        <v>0</v>
      </c>
      <c r="Z52" s="13">
        <f t="shared" si="28"/>
        <v>62.390581462383267</v>
      </c>
      <c r="AA52" s="13">
        <f t="shared" si="28"/>
        <v>63.453651813566687</v>
      </c>
      <c r="AB52" s="13">
        <f t="shared" si="28"/>
        <v>64.843068281042576</v>
      </c>
      <c r="AC52" s="13">
        <f t="shared" si="28"/>
        <v>66.223249493181612</v>
      </c>
      <c r="AD52" s="13">
        <f t="shared" si="28"/>
        <v>67.585157383736018</v>
      </c>
    </row>
    <row r="54" spans="1:30" x14ac:dyDescent="0.25">
      <c r="A54" s="26">
        <f>XNPV(A49,A52:F52,A44:F44)</f>
        <v>268.03828383653126</v>
      </c>
      <c r="H54" s="1" t="s">
        <v>41</v>
      </c>
      <c r="J54" s="5">
        <f>XNPV(J49,J52:O52,J44:O44)</f>
        <v>262.72831823223856</v>
      </c>
      <c r="R54" s="5">
        <f>XNPV(R49,R52:W52,R44:W44)</f>
        <v>265.02144253242949</v>
      </c>
      <c r="Y54" s="5">
        <f>XNPV(Y49,Y52:AD52,Y44:AD44)</f>
        <v>265.02144253242949</v>
      </c>
    </row>
    <row r="55" spans="1:30" x14ac:dyDescent="0.25">
      <c r="A55" s="26"/>
      <c r="J55" s="5"/>
      <c r="R55" s="5"/>
      <c r="Y55" s="5"/>
    </row>
    <row r="56" spans="1:30" x14ac:dyDescent="0.25">
      <c r="A56" s="23">
        <v>0</v>
      </c>
      <c r="B56" s="31">
        <v>65.438880683723326</v>
      </c>
      <c r="C56" s="31">
        <f>B56</f>
        <v>65.438880683723326</v>
      </c>
      <c r="D56" s="31">
        <f t="shared" ref="D56:F56" si="29">C56</f>
        <v>65.438880683723326</v>
      </c>
      <c r="E56" s="31">
        <f t="shared" si="29"/>
        <v>65.438880683723326</v>
      </c>
      <c r="F56" s="31">
        <f t="shared" si="29"/>
        <v>65.438880683723326</v>
      </c>
      <c r="H56" s="1" t="s">
        <v>42</v>
      </c>
      <c r="J56" s="1">
        <v>0</v>
      </c>
      <c r="K56" s="8">
        <v>60</v>
      </c>
      <c r="L56" s="8">
        <f>K56</f>
        <v>60</v>
      </c>
      <c r="M56" s="8">
        <f>L56</f>
        <v>60</v>
      </c>
      <c r="N56" s="8">
        <f>M56</f>
        <v>60</v>
      </c>
      <c r="O56" s="8">
        <f>N56</f>
        <v>60</v>
      </c>
      <c r="R56" s="1">
        <v>0</v>
      </c>
      <c r="S56" s="8">
        <v>62</v>
      </c>
      <c r="T56" s="8">
        <f>S56</f>
        <v>62</v>
      </c>
      <c r="U56" s="8">
        <f>T56</f>
        <v>62</v>
      </c>
      <c r="V56" s="8">
        <f>U56</f>
        <v>62</v>
      </c>
      <c r="W56" s="8">
        <f>V56</f>
        <v>62</v>
      </c>
      <c r="Y56" s="1">
        <v>0</v>
      </c>
      <c r="Z56" s="8">
        <v>62</v>
      </c>
      <c r="AA56" s="8">
        <f>Z56</f>
        <v>62</v>
      </c>
      <c r="AB56" s="8">
        <f>AA56</f>
        <v>62</v>
      </c>
      <c r="AC56" s="8">
        <f>AB56</f>
        <v>62</v>
      </c>
      <c r="AD56" s="8">
        <f>AC56</f>
        <v>62</v>
      </c>
    </row>
    <row r="57" spans="1:30" x14ac:dyDescent="0.25">
      <c r="A57" s="26">
        <f>XNPV(A49,A56:F56,A44:F44)</f>
        <v>268.29442978123035</v>
      </c>
      <c r="H57" s="1" t="s">
        <v>43</v>
      </c>
      <c r="J57" s="5">
        <f>XNPV(J49,J56:O56,J44:O44)</f>
        <v>245.69188930616841</v>
      </c>
      <c r="R57" s="5">
        <f>XNPV(R49,R56:W56,R44:W44)</f>
        <v>253.88161894970742</v>
      </c>
      <c r="S57" s="10"/>
      <c r="T57" s="10"/>
      <c r="U57" s="10"/>
      <c r="V57" s="10"/>
      <c r="W57" s="10"/>
      <c r="Y57" s="5">
        <f>XNPV(Y49,Y56:AD56,Y44:AD44)</f>
        <v>253.88161894970742</v>
      </c>
      <c r="Z57" s="10"/>
      <c r="AA57" s="10"/>
      <c r="AB57" s="10"/>
      <c r="AC57" s="10"/>
      <c r="AD57" s="10"/>
    </row>
    <row r="58" spans="1:30" x14ac:dyDescent="0.25">
      <c r="A58" s="34">
        <f>A54-A57</f>
        <v>-0.25614594469908525</v>
      </c>
      <c r="H58" s="1" t="s">
        <v>44</v>
      </c>
      <c r="J58" s="9">
        <f>J54-J57</f>
        <v>17.036428926070158</v>
      </c>
      <c r="K58" s="10"/>
      <c r="R58" s="9">
        <f>R54-R57</f>
        <v>11.139823582722073</v>
      </c>
      <c r="S58" s="9"/>
      <c r="Y58" s="9">
        <f>Y54-Y57</f>
        <v>11.139823582722073</v>
      </c>
      <c r="Z58" s="9"/>
    </row>
  </sheetData>
  <sheetProtection formatColumns="0" formatRows="0"/>
  <mergeCells count="3">
    <mergeCell ref="J14:O14"/>
    <mergeCell ref="R14:W14"/>
    <mergeCell ref="Y14:AD14"/>
  </mergeCells>
  <pageMargins left="0.70866141732283472" right="0.70866141732283472" top="0.74803149606299213" bottom="0.74803149606299213" header="0.31496062992125984" footer="0.31496062992125984"/>
  <pageSetup paperSize="8" scale="50" fitToHeight="0" orientation="landscape" r:id="rId1"/>
  <headerFooter>
    <oddFooter>&amp;L&amp;F&amp;C&amp;A&amp;R&amp;P</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AD54"/>
  <sheetViews>
    <sheetView showGridLines="0" view="pageBreakPreview" zoomScale="80" zoomScaleNormal="100" zoomScaleSheetLayoutView="80" workbookViewId="0">
      <selection activeCell="I8" sqref="I8"/>
    </sheetView>
  </sheetViews>
  <sheetFormatPr defaultColWidth="8.85546875" defaultRowHeight="15" x14ac:dyDescent="0.25"/>
  <cols>
    <col min="1" max="7" width="10.7109375" style="23" customWidth="1"/>
    <col min="8" max="8" width="60.7109375" style="1" customWidth="1"/>
    <col min="9" max="15" width="10.7109375" style="1" customWidth="1"/>
    <col min="16" max="16" width="2.5703125" style="1" customWidth="1"/>
    <col min="17" max="23" width="10.7109375" style="1" customWidth="1"/>
    <col min="24" max="24" width="2.7109375" style="1" customWidth="1"/>
    <col min="31" max="16384" width="8.85546875" style="1"/>
  </cols>
  <sheetData>
    <row r="1" spans="1:30" ht="25.9" x14ac:dyDescent="0.5">
      <c r="D1" s="24"/>
      <c r="H1" s="2" t="s">
        <v>54</v>
      </c>
      <c r="L1" s="3"/>
      <c r="T1" s="3"/>
    </row>
    <row r="3" spans="1:30" ht="14.45" x14ac:dyDescent="0.3">
      <c r="H3" s="1" t="s">
        <v>67</v>
      </c>
      <c r="Y3" s="1"/>
      <c r="Z3" s="1"/>
      <c r="AA3" s="1"/>
      <c r="AB3" s="1"/>
      <c r="AC3" s="1"/>
      <c r="AD3" s="1"/>
    </row>
    <row r="4" spans="1:30" ht="14.45" x14ac:dyDescent="0.3">
      <c r="Y4" s="1"/>
      <c r="Z4" s="1"/>
      <c r="AA4" s="1"/>
      <c r="AB4" s="1"/>
      <c r="AC4" s="1"/>
      <c r="AD4" s="1"/>
    </row>
    <row r="5" spans="1:30" ht="14.45" x14ac:dyDescent="0.3">
      <c r="Y5" s="1"/>
      <c r="Z5" s="1"/>
      <c r="AA5" s="1"/>
      <c r="AB5" s="1"/>
      <c r="AC5" s="1"/>
      <c r="AD5" s="1"/>
    </row>
    <row r="6" spans="1:30" ht="14.45" x14ac:dyDescent="0.3">
      <c r="H6" s="1" t="s">
        <v>64</v>
      </c>
      <c r="Y6" s="1"/>
      <c r="Z6" s="1"/>
      <c r="AA6" s="1"/>
      <c r="AB6" s="1"/>
      <c r="AC6" s="1"/>
      <c r="AD6" s="1"/>
    </row>
    <row r="7" spans="1:30" ht="14.45" x14ac:dyDescent="0.3">
      <c r="H7" s="1" t="s">
        <v>57</v>
      </c>
      <c r="I7" s="38">
        <v>7.0000000000000007E-2</v>
      </c>
      <c r="Y7" s="1"/>
      <c r="Z7" s="1"/>
      <c r="AA7" s="1"/>
      <c r="AB7" s="1"/>
      <c r="AC7" s="1"/>
      <c r="AD7" s="1"/>
    </row>
    <row r="8" spans="1:30" ht="14.45" x14ac:dyDescent="0.3">
      <c r="H8" s="1" t="s">
        <v>58</v>
      </c>
      <c r="I8" s="5">
        <v>500</v>
      </c>
      <c r="J8" s="1" t="s">
        <v>62</v>
      </c>
      <c r="Y8" s="1"/>
      <c r="Z8" s="1"/>
      <c r="AA8" s="1"/>
      <c r="AB8" s="1"/>
      <c r="AC8" s="1"/>
      <c r="AD8" s="1"/>
    </row>
    <row r="9" spans="1:30" ht="14.45" x14ac:dyDescent="0.3">
      <c r="H9" s="1" t="s">
        <v>59</v>
      </c>
      <c r="I9" s="5">
        <v>15</v>
      </c>
      <c r="J9" s="1" t="s">
        <v>62</v>
      </c>
      <c r="Y9" s="1"/>
      <c r="Z9" s="1"/>
      <c r="AA9" s="1"/>
      <c r="AB9" s="1"/>
      <c r="AC9" s="1"/>
      <c r="AD9" s="1"/>
    </row>
    <row r="10" spans="1:30" ht="14.45" x14ac:dyDescent="0.3">
      <c r="H10" s="1" t="s">
        <v>60</v>
      </c>
      <c r="I10" s="5">
        <v>20</v>
      </c>
      <c r="J10" s="1" t="s">
        <v>62</v>
      </c>
      <c r="Y10" s="1"/>
      <c r="Z10" s="1"/>
      <c r="AA10" s="1"/>
      <c r="AB10" s="1"/>
      <c r="AC10" s="1"/>
      <c r="AD10" s="1"/>
    </row>
    <row r="11" spans="1:30" ht="14.45" x14ac:dyDescent="0.3">
      <c r="H11" s="1" t="s">
        <v>61</v>
      </c>
      <c r="I11" s="5">
        <v>40</v>
      </c>
      <c r="J11" s="1" t="s">
        <v>63</v>
      </c>
      <c r="Y11" s="1"/>
      <c r="Z11" s="1"/>
      <c r="AA11" s="1"/>
      <c r="AB11" s="1"/>
      <c r="AC11" s="1"/>
      <c r="AD11" s="1"/>
    </row>
    <row r="12" spans="1:30" ht="14.45" x14ac:dyDescent="0.3">
      <c r="H12" s="1" t="s">
        <v>66</v>
      </c>
      <c r="I12" s="38">
        <v>0</v>
      </c>
      <c r="Y12" s="1"/>
      <c r="Z12" s="1"/>
      <c r="AA12" s="1"/>
      <c r="AB12" s="1"/>
      <c r="AC12" s="1"/>
      <c r="AD12" s="1"/>
    </row>
    <row r="13" spans="1:30" ht="14.45" x14ac:dyDescent="0.3">
      <c r="Y13" s="1"/>
      <c r="Z13" s="1"/>
      <c r="AA13" s="1"/>
      <c r="AB13" s="1"/>
      <c r="AC13" s="1"/>
      <c r="AD13" s="1"/>
    </row>
    <row r="14" spans="1:30" ht="21" x14ac:dyDescent="0.4">
      <c r="A14" s="4" t="s">
        <v>53</v>
      </c>
      <c r="H14" s="4" t="s">
        <v>15</v>
      </c>
      <c r="I14" s="4" t="s">
        <v>35</v>
      </c>
      <c r="Q14" s="4" t="s">
        <v>49</v>
      </c>
    </row>
    <row r="15" spans="1:30" ht="14.45" x14ac:dyDescent="0.3">
      <c r="A15" s="25">
        <v>42460</v>
      </c>
      <c r="B15" s="25">
        <f>EOMONTH(A15,12)</f>
        <v>42825</v>
      </c>
      <c r="C15" s="25">
        <f>EOMONTH(B15,12)</f>
        <v>43190</v>
      </c>
      <c r="D15" s="25">
        <f>EOMONTH(C15,12)</f>
        <v>43555</v>
      </c>
      <c r="E15" s="25">
        <f>EOMONTH(D15,12)</f>
        <v>43921</v>
      </c>
      <c r="F15" s="25">
        <f>EOMONTH(E15,12)</f>
        <v>44286</v>
      </c>
      <c r="G15" s="25"/>
      <c r="I15" s="18">
        <v>42460</v>
      </c>
      <c r="J15" s="18">
        <f>EOMONTH(I15,12)</f>
        <v>42825</v>
      </c>
      <c r="K15" s="18">
        <f>EOMONTH(J15,12)</f>
        <v>43190</v>
      </c>
      <c r="L15" s="18">
        <f>EOMONTH(K15,12)</f>
        <v>43555</v>
      </c>
      <c r="M15" s="18">
        <f>EOMONTH(L15,12)</f>
        <v>43921</v>
      </c>
      <c r="N15" s="18">
        <f>EOMONTH(M15,12)</f>
        <v>44286</v>
      </c>
      <c r="Q15" s="18">
        <v>42460</v>
      </c>
      <c r="R15" s="18">
        <f>EOMONTH(Q15,12)</f>
        <v>42825</v>
      </c>
      <c r="S15" s="18">
        <f>EOMONTH(R15,12)</f>
        <v>43190</v>
      </c>
      <c r="T15" s="18">
        <f>EOMONTH(S15,12)</f>
        <v>43555</v>
      </c>
      <c r="U15" s="18">
        <f>EOMONTH(T15,12)</f>
        <v>43921</v>
      </c>
      <c r="V15" s="18">
        <f>EOMONTH(U15,12)</f>
        <v>44286</v>
      </c>
      <c r="W15" s="19"/>
      <c r="X15" s="19"/>
    </row>
    <row r="16" spans="1:30" ht="14.45" x14ac:dyDescent="0.3">
      <c r="A16" s="26">
        <f>A36</f>
        <v>500</v>
      </c>
      <c r="H16" s="1" t="s">
        <v>0</v>
      </c>
      <c r="I16" s="5">
        <f>I36</f>
        <v>500</v>
      </c>
      <c r="Q16" s="5">
        <f>Q36</f>
        <v>500</v>
      </c>
    </row>
    <row r="17" spans="1:24" ht="14.45" x14ac:dyDescent="0.3">
      <c r="B17" s="26">
        <f>B52</f>
        <v>65.438880683723326</v>
      </c>
      <c r="C17" s="26">
        <f t="shared" ref="C17:F17" si="0">C52</f>
        <v>65.438880683723326</v>
      </c>
      <c r="D17" s="26">
        <f t="shared" si="0"/>
        <v>65.438880683723326</v>
      </c>
      <c r="E17" s="26">
        <f t="shared" si="0"/>
        <v>65.438880683723326</v>
      </c>
      <c r="F17" s="26">
        <f t="shared" si="0"/>
        <v>65.438880683723326</v>
      </c>
      <c r="G17" s="26"/>
      <c r="H17" s="1" t="s">
        <v>1</v>
      </c>
      <c r="J17" s="5">
        <f>J52</f>
        <v>77.662075807292908</v>
      </c>
      <c r="K17" s="5">
        <f t="shared" ref="K17:N17" si="1">K52</f>
        <v>77.662075807292908</v>
      </c>
      <c r="L17" s="5">
        <f t="shared" si="1"/>
        <v>77.662075807292908</v>
      </c>
      <c r="M17" s="5">
        <f t="shared" si="1"/>
        <v>77.662075807292908</v>
      </c>
      <c r="N17" s="5">
        <f t="shared" si="1"/>
        <v>77.662075807292908</v>
      </c>
      <c r="R17" s="5">
        <f>R52</f>
        <v>77.662075807292908</v>
      </c>
      <c r="S17" s="5">
        <f t="shared" ref="S17:V17" si="2">S52</f>
        <v>77.662075807292908</v>
      </c>
      <c r="T17" s="5">
        <f t="shared" si="2"/>
        <v>77.662075807292908</v>
      </c>
      <c r="U17" s="5">
        <f t="shared" si="2"/>
        <v>77.662075807292908</v>
      </c>
      <c r="V17" s="5">
        <f t="shared" si="2"/>
        <v>77.662075807292908</v>
      </c>
    </row>
    <row r="18" spans="1:24" ht="14.45" x14ac:dyDescent="0.3">
      <c r="B18" s="26">
        <f>-B43</f>
        <v>-15</v>
      </c>
      <c r="C18" s="26">
        <f t="shared" ref="C18:F18" si="3">-C43</f>
        <v>-15</v>
      </c>
      <c r="D18" s="26">
        <f t="shared" si="3"/>
        <v>-15</v>
      </c>
      <c r="E18" s="26">
        <f t="shared" si="3"/>
        <v>-15</v>
      </c>
      <c r="F18" s="26">
        <f t="shared" si="3"/>
        <v>-15</v>
      </c>
      <c r="G18" s="26"/>
      <c r="H18" s="1" t="s">
        <v>5</v>
      </c>
      <c r="J18" s="5">
        <f>-J43</f>
        <v>-15</v>
      </c>
      <c r="K18" s="5">
        <f t="shared" ref="K18:N18" si="4">-K43</f>
        <v>-15</v>
      </c>
      <c r="L18" s="5">
        <f t="shared" si="4"/>
        <v>-15</v>
      </c>
      <c r="M18" s="5">
        <f t="shared" si="4"/>
        <v>-15</v>
      </c>
      <c r="N18" s="5">
        <f t="shared" si="4"/>
        <v>-15</v>
      </c>
      <c r="R18" s="5">
        <f>-R43</f>
        <v>-15</v>
      </c>
      <c r="S18" s="5">
        <f t="shared" ref="S18:V18" si="5">-S43</f>
        <v>-15</v>
      </c>
      <c r="T18" s="5">
        <f t="shared" si="5"/>
        <v>-15</v>
      </c>
      <c r="U18" s="5">
        <f t="shared" si="5"/>
        <v>-15</v>
      </c>
      <c r="V18" s="5">
        <f t="shared" si="5"/>
        <v>-15</v>
      </c>
    </row>
    <row r="19" spans="1:24" ht="14.45" x14ac:dyDescent="0.3">
      <c r="B19" s="26">
        <f>-B34</f>
        <v>-20</v>
      </c>
      <c r="C19" s="26">
        <f t="shared" ref="C19:F19" si="6">-C34</f>
        <v>-20</v>
      </c>
      <c r="D19" s="26">
        <f t="shared" si="6"/>
        <v>-20</v>
      </c>
      <c r="E19" s="26">
        <f t="shared" si="6"/>
        <v>-20</v>
      </c>
      <c r="F19" s="26">
        <f t="shared" si="6"/>
        <v>-20</v>
      </c>
      <c r="G19" s="26"/>
      <c r="H19" s="1" t="s">
        <v>6</v>
      </c>
      <c r="J19" s="5">
        <f>-J34</f>
        <v>-20</v>
      </c>
      <c r="K19" s="5">
        <f t="shared" ref="K19:N19" si="7">-K34</f>
        <v>-20</v>
      </c>
      <c r="L19" s="5">
        <f t="shared" si="7"/>
        <v>-20</v>
      </c>
      <c r="M19" s="5">
        <f t="shared" si="7"/>
        <v>-20</v>
      </c>
      <c r="N19" s="5">
        <f t="shared" si="7"/>
        <v>-20</v>
      </c>
      <c r="R19" s="5">
        <f>-R34</f>
        <v>-20</v>
      </c>
      <c r="S19" s="5">
        <f t="shared" ref="S19:V19" si="8">-S34</f>
        <v>-20</v>
      </c>
      <c r="T19" s="5">
        <f t="shared" si="8"/>
        <v>-20</v>
      </c>
      <c r="U19" s="5">
        <f t="shared" si="8"/>
        <v>-20</v>
      </c>
      <c r="V19" s="5">
        <f t="shared" si="8"/>
        <v>-20</v>
      </c>
    </row>
    <row r="20" spans="1:24" ht="14.45" x14ac:dyDescent="0.3">
      <c r="B20" s="26">
        <f>-B44</f>
        <v>-10.622886591442532</v>
      </c>
      <c r="C20" s="26">
        <f t="shared" ref="C20:F20" si="9">-C44</f>
        <v>-10.480436591442533</v>
      </c>
      <c r="D20" s="26">
        <f t="shared" si="9"/>
        <v>-10.427936591442533</v>
      </c>
      <c r="E20" s="26">
        <f t="shared" si="9"/>
        <v>-10.231670066442533</v>
      </c>
      <c r="F20" s="26">
        <f t="shared" si="9"/>
        <v>-10.031838185942533</v>
      </c>
      <c r="G20" s="26"/>
      <c r="H20" s="1" t="s">
        <v>7</v>
      </c>
      <c r="J20" s="5">
        <f>-J44</f>
        <v>-14.045381226042016</v>
      </c>
      <c r="K20" s="5">
        <f t="shared" ref="K20:N20" si="10">-K44</f>
        <v>-14.045381226042016</v>
      </c>
      <c r="L20" s="5">
        <f t="shared" si="10"/>
        <v>-13.992881226042016</v>
      </c>
      <c r="M20" s="5">
        <f t="shared" si="10"/>
        <v>-13.940381226042016</v>
      </c>
      <c r="N20" s="5">
        <f t="shared" si="10"/>
        <v>-13.889193726042016</v>
      </c>
      <c r="R20" s="5">
        <f>-R44</f>
        <v>-14.045381226042016</v>
      </c>
      <c r="S20" s="5">
        <f t="shared" ref="S20:V20" si="11">-S44</f>
        <v>-13.975381226042016</v>
      </c>
      <c r="T20" s="5">
        <f t="shared" si="11"/>
        <v>-13.780431226042015</v>
      </c>
      <c r="U20" s="5">
        <f t="shared" si="11"/>
        <v>-13.582317226042015</v>
      </c>
      <c r="V20" s="5">
        <f t="shared" si="11"/>
        <v>-13.384197171042015</v>
      </c>
    </row>
    <row r="21" spans="1:24" ht="14.45" x14ac:dyDescent="0.3">
      <c r="B21" s="26">
        <f>B35</f>
        <v>0</v>
      </c>
      <c r="C21" s="26">
        <f t="shared" ref="C21:F21" si="12">C35</f>
        <v>0</v>
      </c>
      <c r="D21" s="26">
        <f t="shared" si="12"/>
        <v>0</v>
      </c>
      <c r="E21" s="26">
        <f t="shared" si="12"/>
        <v>0</v>
      </c>
      <c r="F21" s="26">
        <f t="shared" si="12"/>
        <v>0</v>
      </c>
      <c r="G21" s="26"/>
      <c r="H21" s="1" t="s">
        <v>33</v>
      </c>
      <c r="J21" s="5">
        <f>J35</f>
        <v>0</v>
      </c>
      <c r="K21" s="5">
        <f t="shared" ref="K21:N21" si="13">K35</f>
        <v>0</v>
      </c>
      <c r="L21" s="5">
        <f t="shared" si="13"/>
        <v>0</v>
      </c>
      <c r="M21" s="5">
        <f t="shared" si="13"/>
        <v>0</v>
      </c>
      <c r="N21" s="5">
        <f t="shared" si="13"/>
        <v>0</v>
      </c>
      <c r="R21" s="5">
        <f>R35</f>
        <v>0</v>
      </c>
      <c r="S21" s="5">
        <f t="shared" ref="S21:V21" si="14">S35</f>
        <v>0</v>
      </c>
      <c r="T21" s="5">
        <f t="shared" si="14"/>
        <v>0</v>
      </c>
      <c r="U21" s="5">
        <f t="shared" si="14"/>
        <v>0</v>
      </c>
      <c r="V21" s="5">
        <f t="shared" si="14"/>
        <v>0</v>
      </c>
    </row>
    <row r="22" spans="1:24" ht="14.45" x14ac:dyDescent="0.3">
      <c r="F22" s="26">
        <f>F36</f>
        <v>586.270401655</v>
      </c>
      <c r="G22" s="26"/>
      <c r="H22" s="1" t="s">
        <v>4</v>
      </c>
      <c r="N22" s="5">
        <f>N36</f>
        <v>536.37968750000005</v>
      </c>
      <c r="V22" s="5">
        <f>V36</f>
        <v>585.77267467500008</v>
      </c>
    </row>
    <row r="23" spans="1:24" ht="14.45" x14ac:dyDescent="0.3">
      <c r="F23" s="27"/>
      <c r="G23" s="27"/>
      <c r="N23" s="7"/>
      <c r="V23" s="7"/>
    </row>
    <row r="24" spans="1:24" ht="14.45" x14ac:dyDescent="0.3">
      <c r="A24" s="28">
        <f>-A16+SUM(A17:A23)</f>
        <v>-500</v>
      </c>
      <c r="B24" s="28">
        <f t="shared" ref="B24:F24" si="15">-B16+SUM(B17:B23)</f>
        <v>19.815994092280796</v>
      </c>
      <c r="C24" s="28">
        <f t="shared" si="15"/>
        <v>19.958444092280793</v>
      </c>
      <c r="D24" s="28">
        <f t="shared" si="15"/>
        <v>20.010944092280795</v>
      </c>
      <c r="E24" s="28">
        <f t="shared" si="15"/>
        <v>20.207210617280793</v>
      </c>
      <c r="F24" s="28">
        <f t="shared" si="15"/>
        <v>606.67744415278082</v>
      </c>
      <c r="G24" s="29"/>
      <c r="H24" s="1" t="s">
        <v>8</v>
      </c>
      <c r="I24" s="11">
        <f>-I16+SUM(I17:I23)</f>
        <v>-500</v>
      </c>
      <c r="J24" s="11">
        <f t="shared" ref="J24:N24" si="16">-J16+SUM(J17:J23)</f>
        <v>28.61669458125089</v>
      </c>
      <c r="K24" s="11">
        <f t="shared" si="16"/>
        <v>28.61669458125089</v>
      </c>
      <c r="L24" s="11">
        <f t="shared" si="16"/>
        <v>28.669194581250892</v>
      </c>
      <c r="M24" s="11">
        <f t="shared" si="16"/>
        <v>28.721694581250894</v>
      </c>
      <c r="N24" s="11">
        <f t="shared" si="16"/>
        <v>565.15256958125099</v>
      </c>
      <c r="Q24" s="11">
        <f>-Q16+SUM(Q17:Q23)</f>
        <v>-500</v>
      </c>
      <c r="R24" s="11">
        <f t="shared" ref="R24:V24" si="17">-R16+SUM(R17:R23)</f>
        <v>28.61669458125089</v>
      </c>
      <c r="S24" s="11">
        <f t="shared" si="17"/>
        <v>28.68669458125089</v>
      </c>
      <c r="T24" s="11">
        <f t="shared" si="17"/>
        <v>28.881644581250892</v>
      </c>
      <c r="U24" s="11">
        <f t="shared" si="17"/>
        <v>29.079758581250893</v>
      </c>
      <c r="V24" s="11">
        <f t="shared" si="17"/>
        <v>615.05055331125095</v>
      </c>
    </row>
    <row r="25" spans="1:24" thickBot="1" x14ac:dyDescent="0.35"/>
    <row r="26" spans="1:24" thickBot="1" x14ac:dyDescent="0.35">
      <c r="A26" s="30">
        <f>XIRR(A24:F24,A15:F15)</f>
        <v>7.0079347491264335E-2</v>
      </c>
      <c r="H26" s="1" t="s">
        <v>46</v>
      </c>
      <c r="I26" s="15">
        <f>XIRR(I24:N24,I15:N15)</f>
        <v>6.9962427020072923E-2</v>
      </c>
      <c r="Q26" s="15">
        <f>XIRR(Q24:V24,Q15:V15)</f>
        <v>8.6571577191352847E-2</v>
      </c>
    </row>
    <row r="29" spans="1:24" ht="21" x14ac:dyDescent="0.4">
      <c r="H29" s="4" t="s">
        <v>16</v>
      </c>
    </row>
    <row r="30" spans="1:24" ht="21" x14ac:dyDescent="0.4">
      <c r="A30" s="25">
        <v>42460</v>
      </c>
      <c r="B30" s="25">
        <f>EOMONTH(A30,12)</f>
        <v>42825</v>
      </c>
      <c r="C30" s="25">
        <f>EOMONTH(B30,12)</f>
        <v>43190</v>
      </c>
      <c r="D30" s="25">
        <f>EOMONTH(C30,12)</f>
        <v>43555</v>
      </c>
      <c r="E30" s="25">
        <f>EOMONTH(D30,12)</f>
        <v>43921</v>
      </c>
      <c r="F30" s="25">
        <f>EOMONTH(E30,12)</f>
        <v>44286</v>
      </c>
      <c r="G30" s="25"/>
      <c r="H30" s="4"/>
      <c r="I30" s="18">
        <v>42460</v>
      </c>
      <c r="J30" s="18">
        <f>EOMONTH(I30,12)</f>
        <v>42825</v>
      </c>
      <c r="K30" s="18">
        <f>EOMONTH(J30,12)</f>
        <v>43190</v>
      </c>
      <c r="L30" s="18">
        <f>EOMONTH(K30,12)</f>
        <v>43555</v>
      </c>
      <c r="M30" s="18">
        <f>EOMONTH(L30,12)</f>
        <v>43921</v>
      </c>
      <c r="N30" s="18">
        <f>EOMONTH(M30,12)</f>
        <v>44286</v>
      </c>
      <c r="Q30" s="18">
        <v>42460</v>
      </c>
      <c r="R30" s="18">
        <f>EOMONTH(Q30,12)</f>
        <v>42825</v>
      </c>
      <c r="S30" s="18">
        <f>EOMONTH(R30,12)</f>
        <v>43190</v>
      </c>
      <c r="T30" s="18">
        <f>EOMONTH(S30,12)</f>
        <v>43555</v>
      </c>
      <c r="U30" s="18">
        <f>EOMONTH(T30,12)</f>
        <v>43921</v>
      </c>
      <c r="V30" s="18">
        <f>EOMONTH(U30,12)</f>
        <v>44286</v>
      </c>
      <c r="W30" s="19"/>
      <c r="X30" s="19"/>
    </row>
    <row r="31" spans="1:24" x14ac:dyDescent="0.25">
      <c r="B31" s="26">
        <f>A36</f>
        <v>500</v>
      </c>
      <c r="C31" s="26">
        <f>B36</f>
        <v>517.5</v>
      </c>
      <c r="D31" s="26">
        <f>C36</f>
        <v>534.84124999999995</v>
      </c>
      <c r="E31" s="26">
        <f>D36</f>
        <v>552.34182499999997</v>
      </c>
      <c r="F31" s="26">
        <f>E36</f>
        <v>569.49145962500006</v>
      </c>
      <c r="G31" s="26"/>
      <c r="H31" s="1" t="s">
        <v>9</v>
      </c>
      <c r="J31" s="5">
        <f>I36</f>
        <v>500</v>
      </c>
      <c r="K31" s="5">
        <f>J36</f>
        <v>507.5</v>
      </c>
      <c r="L31" s="5">
        <f>K36</f>
        <v>515</v>
      </c>
      <c r="M31" s="5">
        <f>L36</f>
        <v>522.3125</v>
      </c>
      <c r="N31" s="5">
        <f>M36</f>
        <v>529.4375</v>
      </c>
      <c r="R31" s="5">
        <f>Q36</f>
        <v>500</v>
      </c>
      <c r="S31" s="5">
        <f>R36</f>
        <v>517.5</v>
      </c>
      <c r="T31" s="5">
        <f>S36</f>
        <v>535.1</v>
      </c>
      <c r="U31" s="5">
        <f>T36</f>
        <v>552.35575000000006</v>
      </c>
      <c r="V31" s="5">
        <f>U36</f>
        <v>569.24906499999997</v>
      </c>
    </row>
    <row r="32" spans="1:24" x14ac:dyDescent="0.25">
      <c r="B32" s="31">
        <f>B31/40</f>
        <v>12.5</v>
      </c>
      <c r="C32" s="31">
        <f>B31/40+SUM(B$33:$C33)/40</f>
        <v>13.008749999999999</v>
      </c>
      <c r="D32" s="31">
        <f>C31/40+SUM($C$33:C33)/40</f>
        <v>13.196249999999999</v>
      </c>
      <c r="E32" s="31">
        <f>D31/40+SUM($C$33:D33)/40</f>
        <v>13.897201874999999</v>
      </c>
      <c r="F32" s="31">
        <f>E31/40+SUM($C$33:E33)/40</f>
        <v>14.610887162499999</v>
      </c>
      <c r="G32" s="29"/>
      <c r="H32" s="1" t="s">
        <v>10</v>
      </c>
      <c r="J32" s="8">
        <f>J31/40</f>
        <v>12.5</v>
      </c>
      <c r="K32" s="8">
        <f>J31/40+SUM($I$33:J33)/40</f>
        <v>12.5</v>
      </c>
      <c r="L32" s="8">
        <f>K31/40+SUM($I$33:K33)/40</f>
        <v>12.6875</v>
      </c>
      <c r="M32" s="8">
        <f>L31/40+SUM($I$33:L33)/40</f>
        <v>12.875</v>
      </c>
      <c r="N32" s="8">
        <f>M31/40+SUM($I$33:M33)/40</f>
        <v>13.057812500000001</v>
      </c>
      <c r="R32" s="8">
        <f>R31/40</f>
        <v>12.5</v>
      </c>
      <c r="S32" s="8">
        <f>R31/40+SUM($Q$33:R33)/40</f>
        <v>12.75</v>
      </c>
      <c r="T32" s="8">
        <f>S31/40+SUM($Q$33:S33)/40</f>
        <v>13.446249999999999</v>
      </c>
      <c r="U32" s="8">
        <f>T31/40+SUM($Q$33:T33)/40</f>
        <v>14.1538</v>
      </c>
      <c r="V32" s="8">
        <f>U31/40+SUM($Q$33:U33)/40</f>
        <v>14.861371625</v>
      </c>
    </row>
    <row r="33" spans="1:24" x14ac:dyDescent="0.25">
      <c r="B33" s="31">
        <f>B31*2%</f>
        <v>10</v>
      </c>
      <c r="C33" s="31">
        <f t="shared" ref="C33:F33" si="18">C31*2%</f>
        <v>10.35</v>
      </c>
      <c r="D33" s="31">
        <f t="shared" si="18"/>
        <v>10.696824999999999</v>
      </c>
      <c r="E33" s="31">
        <f t="shared" si="18"/>
        <v>11.0468365</v>
      </c>
      <c r="F33" s="31">
        <f t="shared" si="18"/>
        <v>11.389829192500001</v>
      </c>
      <c r="G33" s="29"/>
      <c r="H33" s="1" t="s">
        <v>11</v>
      </c>
      <c r="J33" s="8">
        <v>0</v>
      </c>
      <c r="K33" s="8">
        <v>0</v>
      </c>
      <c r="L33" s="8">
        <v>0</v>
      </c>
      <c r="M33" s="8">
        <v>0</v>
      </c>
      <c r="N33" s="8">
        <v>0</v>
      </c>
      <c r="R33" s="8">
        <f>R31*2%</f>
        <v>10</v>
      </c>
      <c r="S33" s="8">
        <f t="shared" ref="S33:V33" si="19">S31*2%</f>
        <v>10.35</v>
      </c>
      <c r="T33" s="8">
        <f t="shared" si="19"/>
        <v>10.702</v>
      </c>
      <c r="U33" s="8">
        <f t="shared" si="19"/>
        <v>11.047115000000002</v>
      </c>
      <c r="V33" s="8">
        <f t="shared" si="19"/>
        <v>11.3849813</v>
      </c>
    </row>
    <row r="34" spans="1:24" ht="14.45" x14ac:dyDescent="0.3">
      <c r="B34" s="31">
        <v>20</v>
      </c>
      <c r="C34" s="31">
        <v>20</v>
      </c>
      <c r="D34" s="31">
        <v>20</v>
      </c>
      <c r="E34" s="31">
        <v>20</v>
      </c>
      <c r="F34" s="31">
        <v>20</v>
      </c>
      <c r="G34" s="29"/>
      <c r="H34" s="1" t="s">
        <v>12</v>
      </c>
      <c r="J34" s="8">
        <v>20</v>
      </c>
      <c r="K34" s="8">
        <v>20</v>
      </c>
      <c r="L34" s="8">
        <v>20</v>
      </c>
      <c r="M34" s="8">
        <v>20</v>
      </c>
      <c r="N34" s="8">
        <v>20</v>
      </c>
      <c r="R34" s="8">
        <v>20</v>
      </c>
      <c r="S34" s="8">
        <v>20</v>
      </c>
      <c r="T34" s="8">
        <v>20</v>
      </c>
      <c r="U34" s="8">
        <v>20</v>
      </c>
      <c r="V34" s="8">
        <v>20</v>
      </c>
    </row>
    <row r="35" spans="1:24" ht="14.45" x14ac:dyDescent="0.3">
      <c r="B35" s="31">
        <v>0</v>
      </c>
      <c r="C35" s="31">
        <v>0</v>
      </c>
      <c r="D35" s="31">
        <v>0</v>
      </c>
      <c r="E35" s="31">
        <v>0</v>
      </c>
      <c r="F35" s="31">
        <v>0</v>
      </c>
      <c r="G35" s="29"/>
      <c r="H35" s="1" t="s">
        <v>13</v>
      </c>
      <c r="J35" s="8">
        <v>0</v>
      </c>
      <c r="K35" s="8">
        <v>0</v>
      </c>
      <c r="L35" s="8">
        <v>0</v>
      </c>
      <c r="M35" s="8">
        <v>0</v>
      </c>
      <c r="N35" s="8">
        <v>0</v>
      </c>
      <c r="R35" s="8">
        <v>0</v>
      </c>
      <c r="S35" s="8">
        <v>0</v>
      </c>
      <c r="T35" s="8">
        <v>0</v>
      </c>
      <c r="U35" s="8">
        <v>0</v>
      </c>
      <c r="V35" s="8">
        <v>0</v>
      </c>
    </row>
    <row r="36" spans="1:24" ht="14.45" x14ac:dyDescent="0.3">
      <c r="A36" s="32">
        <v>500</v>
      </c>
      <c r="B36" s="26">
        <f>B31-B32+B33+B34-B35</f>
        <v>517.5</v>
      </c>
      <c r="C36" s="26">
        <f>C31-C32+C33+C34-C35</f>
        <v>534.84124999999995</v>
      </c>
      <c r="D36" s="26">
        <f>D31-D32+D33+D34-D35</f>
        <v>552.34182499999997</v>
      </c>
      <c r="E36" s="26">
        <f>E31-E32+E33+E34-E35</f>
        <v>569.49145962500006</v>
      </c>
      <c r="F36" s="26">
        <f>F31-F32+F33+F34-F35</f>
        <v>586.270401655</v>
      </c>
      <c r="G36" s="26"/>
      <c r="H36" s="1" t="s">
        <v>14</v>
      </c>
      <c r="I36" s="6">
        <v>500</v>
      </c>
      <c r="J36" s="5">
        <f>J31-J32+J33+J34-J35</f>
        <v>507.5</v>
      </c>
      <c r="K36" s="5">
        <f>K31-K32+K33+K34-K35</f>
        <v>515</v>
      </c>
      <c r="L36" s="5">
        <f>L31-L32+L33+L34-L35</f>
        <v>522.3125</v>
      </c>
      <c r="M36" s="5">
        <f>M31-M32+M33+M34-M35</f>
        <v>529.4375</v>
      </c>
      <c r="N36" s="5">
        <f>N31-N32+N33+N34-N35</f>
        <v>536.37968750000005</v>
      </c>
      <c r="Q36" s="6">
        <v>500</v>
      </c>
      <c r="R36" s="5">
        <f>R31-R32+R33+R34-R35</f>
        <v>517.5</v>
      </c>
      <c r="S36" s="5">
        <f>S31-S32+S33+S34-S35</f>
        <v>535.1</v>
      </c>
      <c r="T36" s="5">
        <f>T31-T32+T33+T34-T35</f>
        <v>552.35575000000006</v>
      </c>
      <c r="U36" s="5">
        <f>U31-U32+U33+U34-U35</f>
        <v>569.24906499999997</v>
      </c>
      <c r="V36" s="5">
        <f>V31-V32+V33+V34-V35</f>
        <v>585.77267467500008</v>
      </c>
    </row>
    <row r="38" spans="1:24" ht="14.45" x14ac:dyDescent="0.3">
      <c r="C38" s="33"/>
      <c r="D38" s="33"/>
      <c r="E38" s="33"/>
      <c r="F38" s="33"/>
      <c r="G38" s="33"/>
      <c r="K38" s="10"/>
      <c r="L38" s="10"/>
      <c r="M38" s="10"/>
      <c r="N38" s="10"/>
      <c r="S38" s="10"/>
      <c r="T38" s="10"/>
      <c r="U38" s="10"/>
      <c r="V38" s="10"/>
    </row>
    <row r="39" spans="1:24" ht="21" x14ac:dyDescent="0.4">
      <c r="B39" s="34"/>
      <c r="C39" s="34"/>
      <c r="D39" s="34"/>
      <c r="E39" s="34"/>
      <c r="F39" s="34"/>
      <c r="G39" s="34"/>
      <c r="H39" s="4" t="s">
        <v>37</v>
      </c>
      <c r="J39" s="9"/>
      <c r="K39" s="9"/>
      <c r="L39" s="9"/>
      <c r="M39" s="9"/>
      <c r="N39" s="9"/>
      <c r="R39" s="9"/>
      <c r="S39" s="9"/>
      <c r="T39" s="9"/>
      <c r="U39" s="9"/>
      <c r="V39" s="9"/>
    </row>
    <row r="40" spans="1:24" ht="14.45" x14ac:dyDescent="0.3">
      <c r="A40" s="25">
        <v>42460</v>
      </c>
      <c r="B40" s="25">
        <f>EOMONTH(A40,12)</f>
        <v>42825</v>
      </c>
      <c r="C40" s="25">
        <f>EOMONTH(B40,12)</f>
        <v>43190</v>
      </c>
      <c r="D40" s="25">
        <f>EOMONTH(C40,12)</f>
        <v>43555</v>
      </c>
      <c r="E40" s="25">
        <f>EOMONTH(D40,12)</f>
        <v>43921</v>
      </c>
      <c r="F40" s="25">
        <f>EOMONTH(E40,12)</f>
        <v>44286</v>
      </c>
      <c r="G40" s="25"/>
      <c r="I40" s="18">
        <v>42460</v>
      </c>
      <c r="J40" s="18">
        <f>EOMONTH(I40,12)</f>
        <v>42825</v>
      </c>
      <c r="K40" s="18">
        <f>EOMONTH(J40,12)</f>
        <v>43190</v>
      </c>
      <c r="L40" s="18">
        <f>EOMONTH(K40,12)</f>
        <v>43555</v>
      </c>
      <c r="M40" s="18">
        <f>EOMONTH(L40,12)</f>
        <v>43921</v>
      </c>
      <c r="N40" s="18">
        <f>EOMONTH(M40,12)</f>
        <v>44286</v>
      </c>
      <c r="Q40" s="18">
        <v>42460</v>
      </c>
      <c r="R40" s="18">
        <f>EOMONTH(Q40,12)</f>
        <v>42825</v>
      </c>
      <c r="S40" s="18">
        <f>EOMONTH(R40,12)</f>
        <v>43190</v>
      </c>
      <c r="T40" s="18">
        <f>EOMONTH(S40,12)</f>
        <v>43555</v>
      </c>
      <c r="U40" s="18">
        <f>EOMONTH(T40,12)</f>
        <v>43921</v>
      </c>
      <c r="V40" s="18">
        <f>EOMONTH(U40,12)</f>
        <v>44286</v>
      </c>
      <c r="W40" s="19"/>
      <c r="X40" s="19"/>
    </row>
    <row r="41" spans="1:24" ht="14.45" x14ac:dyDescent="0.3">
      <c r="B41" s="34">
        <f t="shared" ref="B41:F42" si="20">B32</f>
        <v>12.5</v>
      </c>
      <c r="C41" s="34">
        <f t="shared" si="20"/>
        <v>13.008749999999999</v>
      </c>
      <c r="D41" s="34">
        <f t="shared" si="20"/>
        <v>13.196249999999999</v>
      </c>
      <c r="E41" s="34">
        <f t="shared" si="20"/>
        <v>13.897201874999999</v>
      </c>
      <c r="F41" s="34">
        <f t="shared" si="20"/>
        <v>14.610887162499999</v>
      </c>
      <c r="G41" s="34"/>
      <c r="H41" s="1" t="s">
        <v>18</v>
      </c>
      <c r="J41" s="9">
        <f>J32</f>
        <v>12.5</v>
      </c>
      <c r="K41" s="9">
        <f t="shared" ref="K41:N42" si="21">K32</f>
        <v>12.5</v>
      </c>
      <c r="L41" s="9">
        <f t="shared" si="21"/>
        <v>12.6875</v>
      </c>
      <c r="M41" s="9">
        <f t="shared" si="21"/>
        <v>12.875</v>
      </c>
      <c r="N41" s="9">
        <f t="shared" si="21"/>
        <v>13.057812500000001</v>
      </c>
      <c r="R41" s="9">
        <f>R32</f>
        <v>12.5</v>
      </c>
      <c r="S41" s="9">
        <f t="shared" ref="S41:V42" si="22">S32</f>
        <v>12.75</v>
      </c>
      <c r="T41" s="9">
        <f t="shared" si="22"/>
        <v>13.446249999999999</v>
      </c>
      <c r="U41" s="9">
        <f t="shared" si="22"/>
        <v>14.1538</v>
      </c>
      <c r="V41" s="9">
        <f t="shared" si="22"/>
        <v>14.861371625</v>
      </c>
    </row>
    <row r="42" spans="1:24" ht="14.45" x14ac:dyDescent="0.3">
      <c r="B42" s="34">
        <f t="shared" si="20"/>
        <v>10</v>
      </c>
      <c r="C42" s="34">
        <f t="shared" si="20"/>
        <v>10.35</v>
      </c>
      <c r="D42" s="34">
        <f t="shared" si="20"/>
        <v>10.696824999999999</v>
      </c>
      <c r="E42" s="34">
        <f t="shared" si="20"/>
        <v>11.0468365</v>
      </c>
      <c r="F42" s="34">
        <f t="shared" si="20"/>
        <v>11.389829192500001</v>
      </c>
      <c r="G42" s="34"/>
      <c r="H42" s="1" t="s">
        <v>19</v>
      </c>
      <c r="J42" s="9">
        <f>J33</f>
        <v>0</v>
      </c>
      <c r="K42" s="9">
        <f t="shared" si="21"/>
        <v>0</v>
      </c>
      <c r="L42" s="9">
        <f t="shared" si="21"/>
        <v>0</v>
      </c>
      <c r="M42" s="9">
        <f t="shared" si="21"/>
        <v>0</v>
      </c>
      <c r="N42" s="9">
        <f t="shared" si="21"/>
        <v>0</v>
      </c>
      <c r="R42" s="9">
        <f>R33</f>
        <v>10</v>
      </c>
      <c r="S42" s="9">
        <f t="shared" si="22"/>
        <v>10.35</v>
      </c>
      <c r="T42" s="9">
        <f t="shared" si="22"/>
        <v>10.702</v>
      </c>
      <c r="U42" s="9">
        <f t="shared" si="22"/>
        <v>11.047115000000002</v>
      </c>
      <c r="V42" s="9">
        <f t="shared" si="22"/>
        <v>11.3849813</v>
      </c>
    </row>
    <row r="43" spans="1:24" ht="14.45" x14ac:dyDescent="0.3">
      <c r="B43" s="31">
        <v>15</v>
      </c>
      <c r="C43" s="31">
        <v>15</v>
      </c>
      <c r="D43" s="31">
        <v>15</v>
      </c>
      <c r="E43" s="31">
        <v>15</v>
      </c>
      <c r="F43" s="31">
        <v>15</v>
      </c>
      <c r="G43" s="29"/>
      <c r="H43" s="1" t="s">
        <v>2</v>
      </c>
      <c r="J43" s="8">
        <v>15</v>
      </c>
      <c r="K43" s="8">
        <v>15</v>
      </c>
      <c r="L43" s="8">
        <v>15</v>
      </c>
      <c r="M43" s="8">
        <v>15</v>
      </c>
      <c r="N43" s="8">
        <v>15</v>
      </c>
      <c r="R43" s="8">
        <v>15</v>
      </c>
      <c r="S43" s="8">
        <v>15</v>
      </c>
      <c r="T43" s="8">
        <v>15</v>
      </c>
      <c r="U43" s="8">
        <v>15</v>
      </c>
      <c r="V43" s="8">
        <v>15</v>
      </c>
    </row>
    <row r="44" spans="1:24" ht="14.45" x14ac:dyDescent="0.3">
      <c r="B44" s="31">
        <f>(B52-B43-B41)*0.28</f>
        <v>10.622886591442532</v>
      </c>
      <c r="C44" s="31">
        <f t="shared" ref="C44:F44" si="23">(C52-C43-C41)*0.28</f>
        <v>10.480436591442533</v>
      </c>
      <c r="D44" s="31">
        <f t="shared" si="23"/>
        <v>10.427936591442533</v>
      </c>
      <c r="E44" s="31">
        <f t="shared" si="23"/>
        <v>10.231670066442533</v>
      </c>
      <c r="F44" s="31">
        <f t="shared" si="23"/>
        <v>10.031838185942533</v>
      </c>
      <c r="G44" s="29"/>
      <c r="H44" s="1" t="s">
        <v>3</v>
      </c>
      <c r="J44" s="8">
        <f>(J52-J43-J41)*0.28</f>
        <v>14.045381226042016</v>
      </c>
      <c r="K44" s="8">
        <f t="shared" ref="K44:N44" si="24">(K52-K43-K41)*0.28</f>
        <v>14.045381226042016</v>
      </c>
      <c r="L44" s="8">
        <f t="shared" si="24"/>
        <v>13.992881226042016</v>
      </c>
      <c r="M44" s="8">
        <f t="shared" si="24"/>
        <v>13.940381226042016</v>
      </c>
      <c r="N44" s="8">
        <f t="shared" si="24"/>
        <v>13.889193726042016</v>
      </c>
      <c r="R44" s="8">
        <f>(R52-R43-R41)*0.28</f>
        <v>14.045381226042016</v>
      </c>
      <c r="S44" s="8">
        <f t="shared" ref="S44:V44" si="25">(S52-S43-S41)*0.28</f>
        <v>13.975381226042016</v>
      </c>
      <c r="T44" s="8">
        <f t="shared" si="25"/>
        <v>13.780431226042015</v>
      </c>
      <c r="U44" s="8">
        <f t="shared" si="25"/>
        <v>13.582317226042015</v>
      </c>
      <c r="V44" s="8">
        <f t="shared" si="25"/>
        <v>13.384197171042015</v>
      </c>
    </row>
    <row r="45" spans="1:24" ht="14.45" x14ac:dyDescent="0.3">
      <c r="A45" s="35">
        <v>7.0000000000000007E-2</v>
      </c>
      <c r="H45" s="1" t="s">
        <v>47</v>
      </c>
      <c r="I45" s="12">
        <v>7.0000000000000007E-2</v>
      </c>
      <c r="Q45" s="12">
        <v>7.0000000000000007E-2</v>
      </c>
    </row>
    <row r="46" spans="1:24" ht="14.45" x14ac:dyDescent="0.3">
      <c r="B46" s="34">
        <f>B31</f>
        <v>500</v>
      </c>
      <c r="C46" s="34">
        <f>C31</f>
        <v>517.5</v>
      </c>
      <c r="D46" s="34">
        <f>D31</f>
        <v>534.84124999999995</v>
      </c>
      <c r="E46" s="34">
        <f>E31</f>
        <v>552.34182499999997</v>
      </c>
      <c r="F46" s="34">
        <f>F31</f>
        <v>569.49145962500006</v>
      </c>
      <c r="G46" s="34"/>
      <c r="H46" s="1" t="s">
        <v>0</v>
      </c>
      <c r="J46" s="9">
        <f>J31</f>
        <v>500</v>
      </c>
      <c r="K46" s="9">
        <f>K31</f>
        <v>507.5</v>
      </c>
      <c r="L46" s="9">
        <f>L31</f>
        <v>515</v>
      </c>
      <c r="M46" s="9">
        <f>M31</f>
        <v>522.3125</v>
      </c>
      <c r="N46" s="9">
        <f>N31</f>
        <v>529.4375</v>
      </c>
      <c r="R46" s="9">
        <f>R31</f>
        <v>500</v>
      </c>
      <c r="S46" s="9">
        <f>S31</f>
        <v>517.5</v>
      </c>
      <c r="T46" s="9">
        <f>T31</f>
        <v>535.1</v>
      </c>
      <c r="U46" s="9">
        <f>U31</f>
        <v>552.35575000000006</v>
      </c>
      <c r="V46" s="9">
        <f>V31</f>
        <v>569.24906499999997</v>
      </c>
    </row>
    <row r="47" spans="1:24" ht="14.45" x14ac:dyDescent="0.3">
      <c r="B47" s="36">
        <f>B46*$A$45</f>
        <v>35</v>
      </c>
      <c r="C47" s="36">
        <f t="shared" ref="C47:F47" si="26">C46*$A$45</f>
        <v>36.225000000000001</v>
      </c>
      <c r="D47" s="36">
        <f t="shared" si="26"/>
        <v>37.4388875</v>
      </c>
      <c r="E47" s="36">
        <f t="shared" si="26"/>
        <v>38.663927749999999</v>
      </c>
      <c r="F47" s="36">
        <f t="shared" si="26"/>
        <v>39.864402173750008</v>
      </c>
      <c r="G47" s="36"/>
      <c r="H47" s="1" t="s">
        <v>20</v>
      </c>
      <c r="J47" s="10">
        <f>J46*$I$45</f>
        <v>35</v>
      </c>
      <c r="K47" s="10">
        <f>K46*$I$45</f>
        <v>35.525000000000006</v>
      </c>
      <c r="L47" s="10">
        <f>L46*$I$45</f>
        <v>36.050000000000004</v>
      </c>
      <c r="M47" s="10">
        <f>M46*$I$45</f>
        <v>36.561875000000001</v>
      </c>
      <c r="N47" s="10">
        <f>N46*$I$45</f>
        <v>37.060625000000002</v>
      </c>
      <c r="R47" s="13">
        <f>R46*$Q$45</f>
        <v>35</v>
      </c>
      <c r="S47" s="13">
        <f>S46*$Q$45</f>
        <v>36.225000000000001</v>
      </c>
      <c r="T47" s="13">
        <f>T46*$Q$45</f>
        <v>37.457000000000008</v>
      </c>
      <c r="U47" s="13">
        <f>U46*$Q$45</f>
        <v>38.664902500000011</v>
      </c>
      <c r="V47" s="13">
        <f>V46*$Q$45</f>
        <v>39.847434550000003</v>
      </c>
    </row>
    <row r="48" spans="1:24" ht="14.45" x14ac:dyDescent="0.3">
      <c r="A48" s="36">
        <f t="shared" ref="A48:F48" si="27">A41-A42+A43+A44+A47</f>
        <v>0</v>
      </c>
      <c r="B48" s="36">
        <f t="shared" si="27"/>
        <v>63.12288659144253</v>
      </c>
      <c r="C48" s="36">
        <f t="shared" si="27"/>
        <v>64.364186591442532</v>
      </c>
      <c r="D48" s="36">
        <f t="shared" si="27"/>
        <v>65.36624909144254</v>
      </c>
      <c r="E48" s="36">
        <f t="shared" si="27"/>
        <v>66.745963191442527</v>
      </c>
      <c r="F48" s="36">
        <f t="shared" si="27"/>
        <v>68.117298329692545</v>
      </c>
      <c r="G48" s="36"/>
      <c r="H48" s="1" t="s">
        <v>21</v>
      </c>
      <c r="I48" s="13">
        <f t="shared" ref="I48:N48" si="28">I41-I42+I43+I44+I47</f>
        <v>0</v>
      </c>
      <c r="J48" s="13">
        <f t="shared" si="28"/>
        <v>76.545381226042025</v>
      </c>
      <c r="K48" s="13">
        <f t="shared" si="28"/>
        <v>77.070381226042031</v>
      </c>
      <c r="L48" s="13">
        <f t="shared" si="28"/>
        <v>77.730381226042027</v>
      </c>
      <c r="M48" s="13">
        <f t="shared" si="28"/>
        <v>78.377256226042022</v>
      </c>
      <c r="N48" s="13">
        <f t="shared" si="28"/>
        <v>79.007631226042022</v>
      </c>
      <c r="Q48" s="13">
        <f t="shared" ref="Q48:V48" si="29">Q41-Q42+Q43+Q44+Q47</f>
        <v>0</v>
      </c>
      <c r="R48" s="13">
        <f t="shared" si="29"/>
        <v>66.545381226042025</v>
      </c>
      <c r="S48" s="13">
        <f t="shared" si="29"/>
        <v>67.600381226042018</v>
      </c>
      <c r="T48" s="13">
        <f t="shared" si="29"/>
        <v>68.981681226042028</v>
      </c>
      <c r="U48" s="13">
        <f t="shared" si="29"/>
        <v>70.353904726042032</v>
      </c>
      <c r="V48" s="13">
        <f t="shared" si="29"/>
        <v>71.708022046042018</v>
      </c>
    </row>
    <row r="50" spans="1:22" x14ac:dyDescent="0.25">
      <c r="A50" s="26">
        <f>XNPV(A45,A48:F48,A40:F40)</f>
        <v>268.03828383653126</v>
      </c>
      <c r="H50" s="1" t="s">
        <v>41</v>
      </c>
      <c r="I50" s="5">
        <f>XNPV(I45,I48:N48,I40:N40)</f>
        <v>318.40859939291369</v>
      </c>
      <c r="Q50" s="5">
        <f>XNPV(Q45,Q48:V48,Q40:V40)</f>
        <v>282.32639727250177</v>
      </c>
    </row>
    <row r="51" spans="1:22" x14ac:dyDescent="0.25">
      <c r="A51" s="26"/>
      <c r="I51" s="5"/>
      <c r="Q51" s="5"/>
    </row>
    <row r="52" spans="1:22" x14ac:dyDescent="0.25">
      <c r="A52" s="23">
        <v>0</v>
      </c>
      <c r="B52" s="31">
        <v>65.438880683723326</v>
      </c>
      <c r="C52" s="31">
        <f>B52</f>
        <v>65.438880683723326</v>
      </c>
      <c r="D52" s="31">
        <f t="shared" ref="D52:F52" si="30">C52</f>
        <v>65.438880683723326</v>
      </c>
      <c r="E52" s="31">
        <f t="shared" si="30"/>
        <v>65.438880683723326</v>
      </c>
      <c r="F52" s="31">
        <f t="shared" si="30"/>
        <v>65.438880683723326</v>
      </c>
      <c r="G52" s="29"/>
      <c r="H52" s="1" t="s">
        <v>42</v>
      </c>
      <c r="I52" s="1">
        <v>0</v>
      </c>
      <c r="J52" s="8">
        <v>77.662075807292908</v>
      </c>
      <c r="K52" s="8">
        <f>J52</f>
        <v>77.662075807292908</v>
      </c>
      <c r="L52" s="8">
        <f>K52</f>
        <v>77.662075807292908</v>
      </c>
      <c r="M52" s="8">
        <f>L52</f>
        <v>77.662075807292908</v>
      </c>
      <c r="N52" s="8">
        <f>M52</f>
        <v>77.662075807292908</v>
      </c>
      <c r="Q52" s="1">
        <v>0</v>
      </c>
      <c r="R52" s="8">
        <v>77.662075807292908</v>
      </c>
      <c r="S52" s="8">
        <f>R52</f>
        <v>77.662075807292908</v>
      </c>
      <c r="T52" s="8">
        <f>S52</f>
        <v>77.662075807292908</v>
      </c>
      <c r="U52" s="8">
        <f>T52</f>
        <v>77.662075807292908</v>
      </c>
      <c r="V52" s="8">
        <f>U52</f>
        <v>77.662075807292908</v>
      </c>
    </row>
    <row r="53" spans="1:22" x14ac:dyDescent="0.25">
      <c r="A53" s="26">
        <f>XNPV(A45,A52:F52,A40:F40)</f>
        <v>268.29442978123035</v>
      </c>
      <c r="H53" s="1" t="s">
        <v>43</v>
      </c>
      <c r="I53" s="5">
        <f>XNPV(I45,I52:N52,I40:N40)</f>
        <v>318.40859939291363</v>
      </c>
      <c r="J53" s="9"/>
      <c r="Q53" s="5">
        <f>XNPV(Q45,Q52:V52,Q40:V40)</f>
        <v>318.40859939291363</v>
      </c>
    </row>
    <row r="54" spans="1:22" x14ac:dyDescent="0.25">
      <c r="A54" s="34">
        <f>A50-A53</f>
        <v>-0.25614594469908525</v>
      </c>
      <c r="H54" s="1" t="s">
        <v>44</v>
      </c>
      <c r="I54" s="9">
        <f>I50-I53</f>
        <v>0</v>
      </c>
      <c r="Q54" s="9">
        <f>Q50-Q53</f>
        <v>-36.082202120411864</v>
      </c>
    </row>
  </sheetData>
  <sheetProtection formatColumns="0" formatRows="0"/>
  <pageMargins left="0.70866141732283472" right="0.70866141732283472" top="0.74803149606299213" bottom="0.74803149606299213" header="0.31496062992125984" footer="0.31496062992125984"/>
  <pageSetup paperSize="8" scale="52" fitToHeight="0" orientation="landscape" r:id="rId1"/>
  <headerFooter>
    <oddFooter>&amp;L&amp;F&amp;C&amp;A&amp;R&amp;P</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V426"/>
  <sheetViews>
    <sheetView showGridLines="0" view="pageBreakPreview" zoomScale="80" zoomScaleNormal="100" zoomScaleSheetLayoutView="80" workbookViewId="0">
      <selection activeCell="I8" sqref="I8"/>
    </sheetView>
  </sheetViews>
  <sheetFormatPr defaultColWidth="8.85546875" defaultRowHeight="15" x14ac:dyDescent="0.25"/>
  <cols>
    <col min="1" max="7" width="10.7109375" style="23" customWidth="1"/>
    <col min="8" max="8" width="60.85546875" style="1" customWidth="1"/>
    <col min="9" max="14" width="10.7109375" style="1" customWidth="1"/>
    <col min="15" max="15" width="8.85546875" style="1"/>
    <col min="16" max="16" width="3.7109375" style="1" customWidth="1"/>
    <col min="17" max="22" width="10.7109375" style="1" customWidth="1"/>
    <col min="23" max="16384" width="8.85546875" style="1"/>
  </cols>
  <sheetData>
    <row r="1" spans="1:22" ht="25.9" x14ac:dyDescent="0.5">
      <c r="D1" s="24"/>
      <c r="H1" s="2" t="s">
        <v>54</v>
      </c>
      <c r="L1" s="3"/>
      <c r="T1" s="3"/>
    </row>
    <row r="3" spans="1:22" ht="14.45" x14ac:dyDescent="0.3">
      <c r="H3" s="1" t="s">
        <v>67</v>
      </c>
    </row>
    <row r="6" spans="1:22" ht="14.45" x14ac:dyDescent="0.3">
      <c r="H6" s="1" t="s">
        <v>64</v>
      </c>
    </row>
    <row r="7" spans="1:22" ht="14.45" x14ac:dyDescent="0.3">
      <c r="H7" s="1" t="s">
        <v>57</v>
      </c>
      <c r="I7" s="38">
        <v>7.0000000000000007E-2</v>
      </c>
    </row>
    <row r="8" spans="1:22" ht="14.45" x14ac:dyDescent="0.3">
      <c r="H8" s="1" t="s">
        <v>58</v>
      </c>
      <c r="I8" s="5">
        <v>500</v>
      </c>
      <c r="J8" s="1" t="s">
        <v>62</v>
      </c>
    </row>
    <row r="9" spans="1:22" ht="14.45" x14ac:dyDescent="0.3">
      <c r="H9" s="1" t="s">
        <v>59</v>
      </c>
      <c r="I9" s="5">
        <v>15</v>
      </c>
      <c r="J9" s="1" t="s">
        <v>62</v>
      </c>
    </row>
    <row r="10" spans="1:22" ht="14.45" x14ac:dyDescent="0.3">
      <c r="H10" s="1" t="s">
        <v>60</v>
      </c>
      <c r="I10" s="5">
        <v>20</v>
      </c>
      <c r="J10" s="1" t="s">
        <v>62</v>
      </c>
    </row>
    <row r="11" spans="1:22" ht="14.45" x14ac:dyDescent="0.3">
      <c r="H11" s="1" t="s">
        <v>61</v>
      </c>
      <c r="I11" s="5">
        <v>40</v>
      </c>
      <c r="J11" s="1" t="s">
        <v>63</v>
      </c>
    </row>
    <row r="12" spans="1:22" ht="14.45" x14ac:dyDescent="0.3">
      <c r="H12" s="1" t="s">
        <v>66</v>
      </c>
      <c r="I12" s="38">
        <v>0</v>
      </c>
    </row>
    <row r="14" spans="1:22" ht="26.25" x14ac:dyDescent="0.4">
      <c r="I14" s="2" t="s">
        <v>80</v>
      </c>
      <c r="Q14" s="2" t="s">
        <v>81</v>
      </c>
    </row>
    <row r="15" spans="1:22" ht="38.25" customHeight="1" x14ac:dyDescent="0.35">
      <c r="A15" s="37" t="s">
        <v>53</v>
      </c>
      <c r="H15" s="4" t="s">
        <v>15</v>
      </c>
      <c r="I15" s="39" t="s">
        <v>82</v>
      </c>
      <c r="J15" s="39"/>
      <c r="K15" s="39"/>
      <c r="L15" s="39"/>
      <c r="M15" s="39"/>
      <c r="N15" s="39"/>
      <c r="Q15" s="39" t="s">
        <v>93</v>
      </c>
      <c r="R15" s="39"/>
      <c r="S15" s="39"/>
      <c r="T15" s="39"/>
      <c r="U15" s="39"/>
      <c r="V15" s="39"/>
    </row>
    <row r="16" spans="1:22" x14ac:dyDescent="0.25">
      <c r="A16" s="25">
        <v>42460</v>
      </c>
      <c r="B16" s="25">
        <f>EOMONTH(A16,12)</f>
        <v>42825</v>
      </c>
      <c r="C16" s="25">
        <f>EOMONTH(B16,12)</f>
        <v>43190</v>
      </c>
      <c r="D16" s="25">
        <f>EOMONTH(C16,12)</f>
        <v>43555</v>
      </c>
      <c r="E16" s="25">
        <f>EOMONTH(D16,12)</f>
        <v>43921</v>
      </c>
      <c r="F16" s="25">
        <f>EOMONTH(E16,12)</f>
        <v>44286</v>
      </c>
      <c r="G16" s="25"/>
      <c r="I16" s="18">
        <v>42460</v>
      </c>
      <c r="J16" s="18">
        <f>EOMONTH(I16,12)</f>
        <v>42825</v>
      </c>
      <c r="K16" s="18">
        <f>EOMONTH(J16,12)</f>
        <v>43190</v>
      </c>
      <c r="L16" s="18">
        <f>EOMONTH(K16,12)</f>
        <v>43555</v>
      </c>
      <c r="M16" s="18">
        <f>EOMONTH(L16,12)</f>
        <v>43921</v>
      </c>
      <c r="N16" s="18">
        <f>EOMONTH(M16,12)</f>
        <v>44286</v>
      </c>
      <c r="Q16" s="18">
        <v>42460</v>
      </c>
      <c r="R16" s="18">
        <f>EOMONTH(Q16,12)</f>
        <v>42825</v>
      </c>
      <c r="S16" s="18">
        <f>EOMONTH(R16,12)</f>
        <v>43190</v>
      </c>
      <c r="T16" s="18">
        <f>EOMONTH(S16,12)</f>
        <v>43555</v>
      </c>
      <c r="U16" s="18">
        <f>EOMONTH(T16,12)</f>
        <v>43921</v>
      </c>
      <c r="V16" s="18">
        <f>EOMONTH(U16,12)</f>
        <v>44286</v>
      </c>
    </row>
    <row r="17" spans="1:22" ht="14.45" x14ac:dyDescent="0.3">
      <c r="A17" s="26">
        <f>A41</f>
        <v>500</v>
      </c>
      <c r="H17" s="1" t="s">
        <v>0</v>
      </c>
      <c r="I17" s="5">
        <f>I41</f>
        <v>500</v>
      </c>
      <c r="Q17" s="5">
        <f>Q41</f>
        <v>500</v>
      </c>
    </row>
    <row r="18" spans="1:22" ht="14.45" x14ac:dyDescent="0.3">
      <c r="A18" s="31"/>
      <c r="G18" s="26"/>
      <c r="H18" s="1" t="s">
        <v>98</v>
      </c>
      <c r="I18" s="6"/>
      <c r="Q18" s="8">
        <v>0</v>
      </c>
    </row>
    <row r="19" spans="1:22" ht="14.45" x14ac:dyDescent="0.3">
      <c r="A19" s="34">
        <f>A17</f>
        <v>500</v>
      </c>
      <c r="G19" s="26"/>
      <c r="H19" s="1" t="s">
        <v>23</v>
      </c>
      <c r="I19" s="5">
        <f>I17+I18</f>
        <v>500</v>
      </c>
      <c r="Q19" s="5">
        <f>Q17+Q18</f>
        <v>500</v>
      </c>
    </row>
    <row r="20" spans="1:22" ht="14.45" x14ac:dyDescent="0.3">
      <c r="B20" s="26">
        <f>B57</f>
        <v>65.438880683723326</v>
      </c>
      <c r="C20" s="26">
        <f>C57</f>
        <v>65.438880683723326</v>
      </c>
      <c r="D20" s="26">
        <f>D57</f>
        <v>65.438880683723326</v>
      </c>
      <c r="E20" s="26">
        <f>E57</f>
        <v>65.438880683723326</v>
      </c>
      <c r="F20" s="26">
        <f>F57</f>
        <v>65.438880683723326</v>
      </c>
      <c r="G20" s="26"/>
      <c r="H20" s="1" t="s">
        <v>1</v>
      </c>
      <c r="J20" s="5">
        <f>J57</f>
        <v>77.662075807292908</v>
      </c>
      <c r="K20" s="5">
        <f>K57</f>
        <v>77.662075807292908</v>
      </c>
      <c r="L20" s="5">
        <f>L57</f>
        <v>77.662075807292908</v>
      </c>
      <c r="M20" s="5">
        <f>M57</f>
        <v>77.662075807292908</v>
      </c>
      <c r="N20" s="5">
        <f>N57</f>
        <v>77.662075807292908</v>
      </c>
      <c r="R20" s="5">
        <f>R57</f>
        <v>77.662075807292908</v>
      </c>
      <c r="S20" s="5">
        <f>S57</f>
        <v>77.662075807292908</v>
      </c>
      <c r="T20" s="5">
        <f>T57</f>
        <v>77.662075807292908</v>
      </c>
      <c r="U20" s="5">
        <f>U57</f>
        <v>77.662075807292908</v>
      </c>
      <c r="V20" s="5">
        <f>V57</f>
        <v>77.662075807292908</v>
      </c>
    </row>
    <row r="21" spans="1:22" ht="14.45" x14ac:dyDescent="0.3">
      <c r="B21" s="26">
        <f>-B48</f>
        <v>-15</v>
      </c>
      <c r="C21" s="26">
        <f>-C48</f>
        <v>-15</v>
      </c>
      <c r="D21" s="26">
        <f>-D48</f>
        <v>-15</v>
      </c>
      <c r="E21" s="26">
        <f>-E48</f>
        <v>-15</v>
      </c>
      <c r="F21" s="26">
        <f>-F48</f>
        <v>-15</v>
      </c>
      <c r="G21" s="26"/>
      <c r="H21" s="1" t="s">
        <v>5</v>
      </c>
      <c r="J21" s="5">
        <f>-J48</f>
        <v>-15</v>
      </c>
      <c r="K21" s="5">
        <f t="shared" ref="K21:N21" si="0">-K48</f>
        <v>-15</v>
      </c>
      <c r="L21" s="5">
        <f t="shared" si="0"/>
        <v>-15</v>
      </c>
      <c r="M21" s="5">
        <f t="shared" si="0"/>
        <v>-15</v>
      </c>
      <c r="N21" s="5">
        <f t="shared" si="0"/>
        <v>-15</v>
      </c>
      <c r="R21" s="5">
        <f>-R48</f>
        <v>-15</v>
      </c>
      <c r="S21" s="5">
        <f t="shared" ref="S21:V21" si="1">-S48</f>
        <v>-15</v>
      </c>
      <c r="T21" s="5">
        <f t="shared" si="1"/>
        <v>-15</v>
      </c>
      <c r="U21" s="5">
        <f t="shared" si="1"/>
        <v>-15</v>
      </c>
      <c r="V21" s="5">
        <f t="shared" si="1"/>
        <v>-15</v>
      </c>
    </row>
    <row r="22" spans="1:22" ht="14.45" x14ac:dyDescent="0.3">
      <c r="B22" s="26">
        <f>-B39</f>
        <v>-20</v>
      </c>
      <c r="C22" s="26">
        <f>-C39</f>
        <v>-20</v>
      </c>
      <c r="D22" s="26">
        <f>-D39</f>
        <v>-20</v>
      </c>
      <c r="E22" s="26">
        <f>-E39</f>
        <v>-20</v>
      </c>
      <c r="F22" s="26">
        <f>-F39</f>
        <v>-20</v>
      </c>
      <c r="G22" s="26"/>
      <c r="H22" s="1" t="s">
        <v>6</v>
      </c>
      <c r="J22" s="5">
        <f>-J39</f>
        <v>-20</v>
      </c>
      <c r="K22" s="5">
        <f t="shared" ref="K22:N22" si="2">-K39</f>
        <v>-20</v>
      </c>
      <c r="L22" s="5">
        <f t="shared" si="2"/>
        <v>-20</v>
      </c>
      <c r="M22" s="5">
        <f t="shared" si="2"/>
        <v>-20</v>
      </c>
      <c r="N22" s="5">
        <f t="shared" si="2"/>
        <v>-20</v>
      </c>
      <c r="R22" s="5">
        <f>-R39</f>
        <v>-20</v>
      </c>
      <c r="S22" s="5">
        <f t="shared" ref="S22:V22" si="3">-S39</f>
        <v>-20</v>
      </c>
      <c r="T22" s="5">
        <f t="shared" si="3"/>
        <v>-20</v>
      </c>
      <c r="U22" s="5">
        <f t="shared" si="3"/>
        <v>-20</v>
      </c>
      <c r="V22" s="5">
        <f t="shared" si="3"/>
        <v>-20</v>
      </c>
    </row>
    <row r="23" spans="1:22" ht="14.45" x14ac:dyDescent="0.3">
      <c r="B23" s="26">
        <f>-B49</f>
        <v>-10.622886591442532</v>
      </c>
      <c r="C23" s="26">
        <f>-C49</f>
        <v>-10.480436591442533</v>
      </c>
      <c r="D23" s="26">
        <f>-D49</f>
        <v>-10.427936591442533</v>
      </c>
      <c r="E23" s="26">
        <f>-E49</f>
        <v>-10.231670066442533</v>
      </c>
      <c r="F23" s="26">
        <f>-F49</f>
        <v>-10.031838185942533</v>
      </c>
      <c r="G23" s="26"/>
      <c r="H23" s="1" t="s">
        <v>7</v>
      </c>
      <c r="J23" s="5">
        <f>-J49</f>
        <v>-14.045381226042016</v>
      </c>
      <c r="K23" s="5">
        <f t="shared" ref="K23:N23" si="4">-K49</f>
        <v>-14.045381226042016</v>
      </c>
      <c r="L23" s="5">
        <f t="shared" si="4"/>
        <v>-13.992881226042016</v>
      </c>
      <c r="M23" s="5">
        <f t="shared" si="4"/>
        <v>-13.940381226042016</v>
      </c>
      <c r="N23" s="5">
        <f t="shared" si="4"/>
        <v>-13.889193726042016</v>
      </c>
      <c r="R23" s="5">
        <f>-R49</f>
        <v>-14.045381226042016</v>
      </c>
      <c r="S23" s="5">
        <f t="shared" ref="S23:V23" si="5">-S49</f>
        <v>-13.975381226042016</v>
      </c>
      <c r="T23" s="5">
        <f t="shared" si="5"/>
        <v>-13.780431226042015</v>
      </c>
      <c r="U23" s="5">
        <f t="shared" si="5"/>
        <v>-13.582317226042015</v>
      </c>
      <c r="V23" s="5">
        <f t="shared" si="5"/>
        <v>-13.384197171042015</v>
      </c>
    </row>
    <row r="24" spans="1:22" ht="14.45" x14ac:dyDescent="0.3">
      <c r="B24" s="26">
        <f>B40</f>
        <v>0</v>
      </c>
      <c r="C24" s="26">
        <f>C40</f>
        <v>0</v>
      </c>
      <c r="D24" s="26">
        <f>D40</f>
        <v>0</v>
      </c>
      <c r="E24" s="26">
        <f>E40</f>
        <v>0</v>
      </c>
      <c r="F24" s="26">
        <f>F40</f>
        <v>0</v>
      </c>
      <c r="G24" s="27"/>
      <c r="H24" s="1" t="s">
        <v>33</v>
      </c>
      <c r="J24" s="5">
        <f>J40</f>
        <v>0</v>
      </c>
      <c r="K24" s="5">
        <f>K40</f>
        <v>0</v>
      </c>
      <c r="L24" s="5">
        <f>L40</f>
        <v>0</v>
      </c>
      <c r="M24" s="5">
        <f>M40</f>
        <v>0</v>
      </c>
      <c r="N24" s="5">
        <f>N40</f>
        <v>0</v>
      </c>
      <c r="R24" s="5">
        <f>R40</f>
        <v>0</v>
      </c>
      <c r="S24" s="5">
        <f>S40</f>
        <v>0</v>
      </c>
      <c r="T24" s="5">
        <f>T40</f>
        <v>0</v>
      </c>
      <c r="U24" s="5">
        <f>U40</f>
        <v>0</v>
      </c>
      <c r="V24" s="5">
        <f>V40</f>
        <v>0</v>
      </c>
    </row>
    <row r="25" spans="1:22" ht="14.45" x14ac:dyDescent="0.3">
      <c r="F25" s="26">
        <f>F41</f>
        <v>586.270401655</v>
      </c>
      <c r="G25" s="29"/>
      <c r="H25" s="1" t="s">
        <v>4</v>
      </c>
      <c r="N25" s="5">
        <f>N41</f>
        <v>536.37968750000005</v>
      </c>
      <c r="V25" s="5">
        <f>V41</f>
        <v>585.77267467500008</v>
      </c>
    </row>
    <row r="26" spans="1:22" ht="14.45" x14ac:dyDescent="0.3">
      <c r="F26" s="31"/>
      <c r="H26" s="1" t="s">
        <v>99</v>
      </c>
      <c r="N26" s="6"/>
      <c r="V26" s="8">
        <v>-50</v>
      </c>
    </row>
    <row r="27" spans="1:22" ht="14.45" x14ac:dyDescent="0.3">
      <c r="F27" s="26">
        <f>F41</f>
        <v>586.270401655</v>
      </c>
      <c r="H27" s="1" t="s">
        <v>24</v>
      </c>
      <c r="N27" s="17">
        <f>N25+N26</f>
        <v>536.37968750000005</v>
      </c>
      <c r="V27" s="17">
        <f>V25+V26</f>
        <v>535.77267467500008</v>
      </c>
    </row>
    <row r="28" spans="1:22" ht="14.45" x14ac:dyDescent="0.3">
      <c r="F28" s="27"/>
      <c r="N28" s="7"/>
      <c r="V28" s="7"/>
    </row>
    <row r="29" spans="1:22" ht="14.45" x14ac:dyDescent="0.3">
      <c r="A29" s="28">
        <f>-A19+SUM(A20:A24,A27)</f>
        <v>-500</v>
      </c>
      <c r="B29" s="28">
        <f t="shared" ref="B29:F29" si="6">-B19+SUM(B20:B24,B27)</f>
        <v>19.815994092280796</v>
      </c>
      <c r="C29" s="28">
        <f t="shared" si="6"/>
        <v>19.958444092280793</v>
      </c>
      <c r="D29" s="28">
        <f t="shared" si="6"/>
        <v>20.010944092280795</v>
      </c>
      <c r="E29" s="28">
        <f t="shared" si="6"/>
        <v>20.207210617280793</v>
      </c>
      <c r="F29" s="28">
        <f t="shared" si="6"/>
        <v>606.67744415278082</v>
      </c>
      <c r="H29" s="1" t="s">
        <v>8</v>
      </c>
      <c r="I29" s="11">
        <f>-I19+SUM(I20:I24,I27)</f>
        <v>-500</v>
      </c>
      <c r="J29" s="11">
        <f t="shared" ref="J29:N29" si="7">-J19+SUM(J20:J24,J27)</f>
        <v>28.61669458125089</v>
      </c>
      <c r="K29" s="11">
        <f t="shared" si="7"/>
        <v>28.61669458125089</v>
      </c>
      <c r="L29" s="11">
        <f t="shared" si="7"/>
        <v>28.669194581250892</v>
      </c>
      <c r="M29" s="11">
        <f t="shared" si="7"/>
        <v>28.721694581250894</v>
      </c>
      <c r="N29" s="11">
        <f t="shared" si="7"/>
        <v>565.15256958125099</v>
      </c>
      <c r="Q29" s="11">
        <f>-Q19+SUM(Q20:Q24,Q27)</f>
        <v>-500</v>
      </c>
      <c r="R29" s="11">
        <f t="shared" ref="R29:V29" si="8">-R19+SUM(R20:R24,R27)</f>
        <v>28.61669458125089</v>
      </c>
      <c r="S29" s="11">
        <f t="shared" si="8"/>
        <v>28.68669458125089</v>
      </c>
      <c r="T29" s="11">
        <f t="shared" si="8"/>
        <v>28.881644581250892</v>
      </c>
      <c r="U29" s="11">
        <f t="shared" si="8"/>
        <v>29.079758581250893</v>
      </c>
      <c r="V29" s="11">
        <f t="shared" si="8"/>
        <v>565.05055331125095</v>
      </c>
    </row>
    <row r="30" spans="1:22" thickBot="1" x14ac:dyDescent="0.35"/>
    <row r="31" spans="1:22" thickBot="1" x14ac:dyDescent="0.35">
      <c r="A31" s="30">
        <f>XIRR(A29:F29,A16:F16)</f>
        <v>7.0079347491264335E-2</v>
      </c>
      <c r="G31" s="25"/>
      <c r="H31" s="1" t="s">
        <v>45</v>
      </c>
      <c r="I31" s="15">
        <f>XIRR(I29:N29,I16:N16)</f>
        <v>6.9962427020072923E-2</v>
      </c>
      <c r="Q31" s="20">
        <f>XIRR(Q29:V29,Q16:V16)</f>
        <v>7.0169231295585624E-2</v>
      </c>
    </row>
    <row r="32" spans="1:22" ht="14.45" x14ac:dyDescent="0.3">
      <c r="G32" s="26"/>
    </row>
    <row r="33" spans="1:22" ht="14.45" x14ac:dyDescent="0.3">
      <c r="G33" s="29"/>
    </row>
    <row r="34" spans="1:22" ht="21" x14ac:dyDescent="0.4">
      <c r="G34" s="29"/>
      <c r="H34" s="4" t="s">
        <v>16</v>
      </c>
    </row>
    <row r="35" spans="1:22" ht="21" x14ac:dyDescent="0.4">
      <c r="A35" s="25">
        <v>42460</v>
      </c>
      <c r="B35" s="25">
        <f>EOMONTH(A35,12)</f>
        <v>42825</v>
      </c>
      <c r="C35" s="25">
        <f>EOMONTH(B35,12)</f>
        <v>43190</v>
      </c>
      <c r="D35" s="25">
        <f>EOMONTH(C35,12)</f>
        <v>43555</v>
      </c>
      <c r="E35" s="25">
        <f>EOMONTH(D35,12)</f>
        <v>43921</v>
      </c>
      <c r="F35" s="25">
        <f>EOMONTH(E35,12)</f>
        <v>44286</v>
      </c>
      <c r="G35" s="29"/>
      <c r="H35" s="4"/>
      <c r="I35" s="18">
        <v>42460</v>
      </c>
      <c r="J35" s="18">
        <f>EOMONTH(I35,12)</f>
        <v>42825</v>
      </c>
      <c r="K35" s="18">
        <f>EOMONTH(J35,12)</f>
        <v>43190</v>
      </c>
      <c r="L35" s="18">
        <f>EOMONTH(K35,12)</f>
        <v>43555</v>
      </c>
      <c r="M35" s="18">
        <f>EOMONTH(L35,12)</f>
        <v>43921</v>
      </c>
      <c r="N35" s="18">
        <f>EOMONTH(M35,12)</f>
        <v>44286</v>
      </c>
      <c r="Q35" s="18">
        <v>42460</v>
      </c>
      <c r="R35" s="18">
        <f>EOMONTH(Q35,12)</f>
        <v>42825</v>
      </c>
      <c r="S35" s="18">
        <f>EOMONTH(R35,12)</f>
        <v>43190</v>
      </c>
      <c r="T35" s="18">
        <f>EOMONTH(S35,12)</f>
        <v>43555</v>
      </c>
      <c r="U35" s="18">
        <f>EOMONTH(T35,12)</f>
        <v>43921</v>
      </c>
      <c r="V35" s="18">
        <f>EOMONTH(U35,12)</f>
        <v>44286</v>
      </c>
    </row>
    <row r="36" spans="1:22" ht="14.45" x14ac:dyDescent="0.3">
      <c r="B36" s="26">
        <f>A41</f>
        <v>500</v>
      </c>
      <c r="C36" s="26">
        <f>B41</f>
        <v>517.5</v>
      </c>
      <c r="D36" s="26">
        <f>C41</f>
        <v>534.84124999999995</v>
      </c>
      <c r="E36" s="26">
        <f>D41</f>
        <v>552.34182499999997</v>
      </c>
      <c r="F36" s="26">
        <f>E41</f>
        <v>569.49145962500006</v>
      </c>
      <c r="G36" s="29"/>
      <c r="H36" s="1" t="s">
        <v>9</v>
      </c>
      <c r="J36" s="5">
        <f>I41</f>
        <v>500</v>
      </c>
      <c r="K36" s="5">
        <f>J41</f>
        <v>507.5</v>
      </c>
      <c r="L36" s="5">
        <f>K41</f>
        <v>515</v>
      </c>
      <c r="M36" s="5">
        <f>L41</f>
        <v>522.3125</v>
      </c>
      <c r="N36" s="5">
        <f>M41</f>
        <v>529.4375</v>
      </c>
      <c r="R36" s="5">
        <f>Q41</f>
        <v>500</v>
      </c>
      <c r="S36" s="5">
        <f>R41</f>
        <v>517.5</v>
      </c>
      <c r="T36" s="5">
        <f>S41</f>
        <v>535.1</v>
      </c>
      <c r="U36" s="5">
        <f>T41</f>
        <v>552.35575000000006</v>
      </c>
      <c r="V36" s="5">
        <f>U41</f>
        <v>569.24906499999997</v>
      </c>
    </row>
    <row r="37" spans="1:22" ht="14.45" x14ac:dyDescent="0.3">
      <c r="B37" s="31">
        <f>B36/40</f>
        <v>12.5</v>
      </c>
      <c r="C37" s="31">
        <f>B36/40+SUM(B$38:$C38)/40</f>
        <v>13.008749999999999</v>
      </c>
      <c r="D37" s="31">
        <f>C36/40+SUM($C$38:C38)/40</f>
        <v>13.196249999999999</v>
      </c>
      <c r="E37" s="31">
        <f>D36/40+SUM($C$38:D38)/40</f>
        <v>13.897201874999999</v>
      </c>
      <c r="F37" s="31">
        <f>E36/40+SUM($C$38:E38)/40</f>
        <v>14.610887162499999</v>
      </c>
      <c r="G37" s="26"/>
      <c r="H37" s="1" t="s">
        <v>10</v>
      </c>
      <c r="J37" s="8">
        <f>J36/40</f>
        <v>12.5</v>
      </c>
      <c r="K37" s="8">
        <f>J36/40+SUM($I$38:J38)/40</f>
        <v>12.5</v>
      </c>
      <c r="L37" s="8">
        <f>K36/40+SUM($I$38:K38)/40</f>
        <v>12.6875</v>
      </c>
      <c r="M37" s="8">
        <f>L36/40+SUM($I$38:L38)/40</f>
        <v>12.875</v>
      </c>
      <c r="N37" s="8">
        <f>M36/40+SUM($I$38:M38)/40</f>
        <v>13.057812500000001</v>
      </c>
      <c r="R37" s="8">
        <f>R36/40</f>
        <v>12.5</v>
      </c>
      <c r="S37" s="8">
        <f>R36/40+SUM($Q$38:R38)/40</f>
        <v>12.75</v>
      </c>
      <c r="T37" s="8">
        <f>S36/40+SUM($Q$38:S38)/40</f>
        <v>13.446249999999999</v>
      </c>
      <c r="U37" s="8">
        <f>T36/40+SUM($Q$38:T38)/40</f>
        <v>14.1538</v>
      </c>
      <c r="V37" s="8">
        <f>U36/40+SUM($Q$38:U38)/40</f>
        <v>14.861371625</v>
      </c>
    </row>
    <row r="38" spans="1:22" ht="14.45" x14ac:dyDescent="0.3">
      <c r="B38" s="31">
        <f>B36*2%</f>
        <v>10</v>
      </c>
      <c r="C38" s="31">
        <f t="shared" ref="C38:F38" si="9">C36*2%</f>
        <v>10.35</v>
      </c>
      <c r="D38" s="31">
        <f t="shared" si="9"/>
        <v>10.696824999999999</v>
      </c>
      <c r="E38" s="31">
        <f t="shared" si="9"/>
        <v>11.0468365</v>
      </c>
      <c r="F38" s="31">
        <f t="shared" si="9"/>
        <v>11.389829192500001</v>
      </c>
      <c r="H38" s="1" t="s">
        <v>11</v>
      </c>
      <c r="J38" s="8">
        <v>0</v>
      </c>
      <c r="K38" s="8">
        <v>0</v>
      </c>
      <c r="L38" s="8">
        <v>0</v>
      </c>
      <c r="M38" s="8">
        <v>0</v>
      </c>
      <c r="N38" s="8">
        <v>0</v>
      </c>
      <c r="R38" s="8">
        <f>R36*2%</f>
        <v>10</v>
      </c>
      <c r="S38" s="8">
        <f t="shared" ref="S38:V38" si="10">S36*2%</f>
        <v>10.35</v>
      </c>
      <c r="T38" s="8">
        <f t="shared" si="10"/>
        <v>10.702</v>
      </c>
      <c r="U38" s="8">
        <f t="shared" si="10"/>
        <v>11.047115000000002</v>
      </c>
      <c r="V38" s="8">
        <f t="shared" si="10"/>
        <v>11.3849813</v>
      </c>
    </row>
    <row r="39" spans="1:22" ht="14.45" x14ac:dyDescent="0.3">
      <c r="B39" s="31">
        <v>20</v>
      </c>
      <c r="C39" s="31">
        <v>20</v>
      </c>
      <c r="D39" s="31">
        <v>20</v>
      </c>
      <c r="E39" s="31">
        <v>20</v>
      </c>
      <c r="F39" s="31">
        <v>20</v>
      </c>
      <c r="G39" s="33"/>
      <c r="H39" s="1" t="s">
        <v>12</v>
      </c>
      <c r="J39" s="8">
        <v>20</v>
      </c>
      <c r="K39" s="8">
        <v>20</v>
      </c>
      <c r="L39" s="8">
        <v>20</v>
      </c>
      <c r="M39" s="8">
        <v>20</v>
      </c>
      <c r="N39" s="8">
        <v>20</v>
      </c>
      <c r="R39" s="8">
        <v>20</v>
      </c>
      <c r="S39" s="8">
        <v>20</v>
      </c>
      <c r="T39" s="8">
        <v>20</v>
      </c>
      <c r="U39" s="8">
        <v>20</v>
      </c>
      <c r="V39" s="8">
        <v>20</v>
      </c>
    </row>
    <row r="40" spans="1:22" ht="14.45" x14ac:dyDescent="0.3">
      <c r="B40" s="31">
        <v>0</v>
      </c>
      <c r="C40" s="31">
        <v>0</v>
      </c>
      <c r="D40" s="31">
        <v>0</v>
      </c>
      <c r="E40" s="31">
        <v>0</v>
      </c>
      <c r="F40" s="31">
        <v>0</v>
      </c>
      <c r="G40" s="34"/>
      <c r="H40" s="1" t="s">
        <v>13</v>
      </c>
      <c r="J40" s="8">
        <v>0</v>
      </c>
      <c r="K40" s="8">
        <v>0</v>
      </c>
      <c r="L40" s="8">
        <v>0</v>
      </c>
      <c r="M40" s="8">
        <v>0</v>
      </c>
      <c r="N40" s="8">
        <v>0</v>
      </c>
      <c r="R40" s="8">
        <v>0</v>
      </c>
      <c r="S40" s="8">
        <v>0</v>
      </c>
      <c r="T40" s="8">
        <v>0</v>
      </c>
      <c r="U40" s="8">
        <v>0</v>
      </c>
      <c r="V40" s="8">
        <v>0</v>
      </c>
    </row>
    <row r="41" spans="1:22" ht="14.45" x14ac:dyDescent="0.3">
      <c r="A41" s="32">
        <v>500</v>
      </c>
      <c r="B41" s="26">
        <f>B36-B37+B38+B39-B40</f>
        <v>517.5</v>
      </c>
      <c r="C41" s="26">
        <f>C36-C37+C38+C39-C40</f>
        <v>534.84124999999995</v>
      </c>
      <c r="D41" s="26">
        <f>D36-D37+D38+D39-D40</f>
        <v>552.34182499999997</v>
      </c>
      <c r="E41" s="26">
        <f>E36-E37+E38+E39-E40</f>
        <v>569.49145962500006</v>
      </c>
      <c r="F41" s="26">
        <f>F36-F37+F38+F39-F40</f>
        <v>586.270401655</v>
      </c>
      <c r="G41" s="25"/>
      <c r="H41" s="1" t="s">
        <v>14</v>
      </c>
      <c r="I41" s="6">
        <v>500</v>
      </c>
      <c r="J41" s="5">
        <f>J36-J37+J38+J39-J40</f>
        <v>507.5</v>
      </c>
      <c r="K41" s="5">
        <f>K36-K37+K38+K39-K40</f>
        <v>515</v>
      </c>
      <c r="L41" s="5">
        <f>L36-L37+L38+L39-L40</f>
        <v>522.3125</v>
      </c>
      <c r="M41" s="5">
        <f>M36-M37+M38+M39-M40</f>
        <v>529.4375</v>
      </c>
      <c r="N41" s="5">
        <f>N36-N37+N38+N39-N40</f>
        <v>536.37968750000005</v>
      </c>
      <c r="Q41" s="6">
        <v>500</v>
      </c>
      <c r="R41" s="5">
        <f>R36-R37+R38+R39-R40</f>
        <v>517.5</v>
      </c>
      <c r="S41" s="5">
        <f>S36-S37+S38+S39-S40</f>
        <v>535.1</v>
      </c>
      <c r="T41" s="5">
        <f>T36-T37+T38+T39-T40</f>
        <v>552.35575000000006</v>
      </c>
      <c r="U41" s="5">
        <f>U36-U37+U38+U39-U40</f>
        <v>569.24906499999997</v>
      </c>
      <c r="V41" s="5">
        <f>V36-V37+V38+V39-V40</f>
        <v>585.77267467500008</v>
      </c>
    </row>
    <row r="42" spans="1:22" ht="14.45" x14ac:dyDescent="0.3">
      <c r="G42" s="34"/>
    </row>
    <row r="43" spans="1:22" ht="14.45" x14ac:dyDescent="0.3">
      <c r="C43" s="33"/>
      <c r="D43" s="33"/>
      <c r="E43" s="33"/>
      <c r="F43" s="33"/>
      <c r="G43" s="34"/>
      <c r="J43" s="9"/>
      <c r="K43" s="9"/>
      <c r="L43" s="9"/>
      <c r="M43" s="9"/>
      <c r="N43" s="9"/>
      <c r="S43" s="10"/>
      <c r="T43" s="10"/>
      <c r="U43" s="10"/>
      <c r="V43" s="10"/>
    </row>
    <row r="44" spans="1:22" ht="21" x14ac:dyDescent="0.4">
      <c r="B44" s="34"/>
      <c r="C44" s="34"/>
      <c r="D44" s="34"/>
      <c r="E44" s="34"/>
      <c r="F44" s="34"/>
      <c r="G44" s="29"/>
      <c r="H44" s="4" t="s">
        <v>17</v>
      </c>
      <c r="J44" s="9"/>
      <c r="K44" s="9"/>
      <c r="L44" s="9"/>
      <c r="M44" s="9"/>
      <c r="N44" s="9"/>
      <c r="R44" s="9"/>
      <c r="S44" s="9"/>
      <c r="T44" s="9"/>
      <c r="U44" s="9"/>
      <c r="V44" s="9"/>
    </row>
    <row r="45" spans="1:22" ht="14.45" x14ac:dyDescent="0.3">
      <c r="A45" s="25">
        <v>42460</v>
      </c>
      <c r="B45" s="25">
        <f>EOMONTH(A45,12)</f>
        <v>42825</v>
      </c>
      <c r="C45" s="25">
        <f>EOMONTH(B45,12)</f>
        <v>43190</v>
      </c>
      <c r="D45" s="25">
        <f>EOMONTH(C45,12)</f>
        <v>43555</v>
      </c>
      <c r="E45" s="25">
        <f>EOMONTH(D45,12)</f>
        <v>43921</v>
      </c>
      <c r="F45" s="25">
        <f>EOMONTH(E45,12)</f>
        <v>44286</v>
      </c>
      <c r="G45" s="29"/>
      <c r="I45" s="18">
        <v>42460</v>
      </c>
      <c r="J45" s="18">
        <f>EOMONTH(I45,12)</f>
        <v>42825</v>
      </c>
      <c r="K45" s="18">
        <f>EOMONTH(J45,12)</f>
        <v>43190</v>
      </c>
      <c r="L45" s="18">
        <f>EOMONTH(K45,12)</f>
        <v>43555</v>
      </c>
      <c r="M45" s="18">
        <f>EOMONTH(L45,12)</f>
        <v>43921</v>
      </c>
      <c r="N45" s="18">
        <f>EOMONTH(M45,12)</f>
        <v>44286</v>
      </c>
      <c r="Q45" s="18">
        <v>42460</v>
      </c>
      <c r="R45" s="18">
        <f>EOMONTH(Q45,12)</f>
        <v>42825</v>
      </c>
      <c r="S45" s="18">
        <f>EOMONTH(R45,12)</f>
        <v>43190</v>
      </c>
      <c r="T45" s="18">
        <f>EOMONTH(S45,12)</f>
        <v>43555</v>
      </c>
      <c r="U45" s="18">
        <f>EOMONTH(T45,12)</f>
        <v>43921</v>
      </c>
      <c r="V45" s="18">
        <f>EOMONTH(U45,12)</f>
        <v>44286</v>
      </c>
    </row>
    <row r="46" spans="1:22" ht="14.45" x14ac:dyDescent="0.3">
      <c r="B46" s="34">
        <f t="shared" ref="B46:F47" si="11">B37</f>
        <v>12.5</v>
      </c>
      <c r="C46" s="34">
        <f t="shared" si="11"/>
        <v>13.008749999999999</v>
      </c>
      <c r="D46" s="34">
        <f t="shared" si="11"/>
        <v>13.196249999999999</v>
      </c>
      <c r="E46" s="34">
        <f t="shared" si="11"/>
        <v>13.897201874999999</v>
      </c>
      <c r="F46" s="34">
        <f t="shared" si="11"/>
        <v>14.610887162499999</v>
      </c>
      <c r="H46" s="1" t="s">
        <v>18</v>
      </c>
      <c r="J46" s="9">
        <f>J37</f>
        <v>12.5</v>
      </c>
      <c r="K46" s="9">
        <f t="shared" ref="K46:N47" si="12">K37</f>
        <v>12.5</v>
      </c>
      <c r="L46" s="9">
        <f t="shared" si="12"/>
        <v>12.6875</v>
      </c>
      <c r="M46" s="9">
        <f t="shared" si="12"/>
        <v>12.875</v>
      </c>
      <c r="N46" s="9">
        <f t="shared" si="12"/>
        <v>13.057812500000001</v>
      </c>
      <c r="R46" s="9">
        <f>R37</f>
        <v>12.5</v>
      </c>
      <c r="S46" s="9">
        <f t="shared" ref="S46:V47" si="13">S37</f>
        <v>12.75</v>
      </c>
      <c r="T46" s="9">
        <f t="shared" si="13"/>
        <v>13.446249999999999</v>
      </c>
      <c r="U46" s="9">
        <f t="shared" si="13"/>
        <v>14.1538</v>
      </c>
      <c r="V46" s="9">
        <f t="shared" si="13"/>
        <v>14.861371625</v>
      </c>
    </row>
    <row r="47" spans="1:22" x14ac:dyDescent="0.25">
      <c r="B47" s="34">
        <f t="shared" si="11"/>
        <v>10</v>
      </c>
      <c r="C47" s="34">
        <f t="shared" si="11"/>
        <v>10.35</v>
      </c>
      <c r="D47" s="34">
        <f t="shared" si="11"/>
        <v>10.696824999999999</v>
      </c>
      <c r="E47" s="34">
        <f t="shared" si="11"/>
        <v>11.0468365</v>
      </c>
      <c r="F47" s="34">
        <f t="shared" si="11"/>
        <v>11.389829192500001</v>
      </c>
      <c r="G47" s="34"/>
      <c r="H47" s="1" t="s">
        <v>19</v>
      </c>
      <c r="J47" s="9">
        <f>J38</f>
        <v>0</v>
      </c>
      <c r="K47" s="9">
        <f t="shared" si="12"/>
        <v>0</v>
      </c>
      <c r="L47" s="9">
        <f t="shared" si="12"/>
        <v>0</v>
      </c>
      <c r="M47" s="9">
        <f t="shared" si="12"/>
        <v>0</v>
      </c>
      <c r="N47" s="9">
        <f t="shared" si="12"/>
        <v>0</v>
      </c>
      <c r="R47" s="9">
        <f>R38</f>
        <v>10</v>
      </c>
      <c r="S47" s="9">
        <f t="shared" si="13"/>
        <v>10.35</v>
      </c>
      <c r="T47" s="9">
        <f t="shared" si="13"/>
        <v>10.702</v>
      </c>
      <c r="U47" s="9">
        <f t="shared" si="13"/>
        <v>11.047115000000002</v>
      </c>
      <c r="V47" s="9">
        <f t="shared" si="13"/>
        <v>11.3849813</v>
      </c>
    </row>
    <row r="48" spans="1:22" x14ac:dyDescent="0.25">
      <c r="B48" s="31">
        <v>15</v>
      </c>
      <c r="C48" s="31">
        <v>15</v>
      </c>
      <c r="D48" s="31">
        <v>15</v>
      </c>
      <c r="E48" s="31">
        <v>15</v>
      </c>
      <c r="F48" s="31">
        <v>15</v>
      </c>
      <c r="G48" s="36"/>
      <c r="H48" s="1" t="s">
        <v>2</v>
      </c>
      <c r="J48" s="8">
        <v>15</v>
      </c>
      <c r="K48" s="8">
        <v>15</v>
      </c>
      <c r="L48" s="8">
        <v>15</v>
      </c>
      <c r="M48" s="8">
        <v>15</v>
      </c>
      <c r="N48" s="8">
        <v>15</v>
      </c>
      <c r="R48" s="8">
        <v>15</v>
      </c>
      <c r="S48" s="8">
        <v>15</v>
      </c>
      <c r="T48" s="8">
        <v>15</v>
      </c>
      <c r="U48" s="8">
        <v>15</v>
      </c>
      <c r="V48" s="8">
        <v>15</v>
      </c>
    </row>
    <row r="49" spans="1:22" x14ac:dyDescent="0.25">
      <c r="B49" s="31">
        <f>(B57-B48-B46)*0.28</f>
        <v>10.622886591442532</v>
      </c>
      <c r="C49" s="31">
        <f t="shared" ref="C49:F49" si="14">(C57-C48-C46)*0.28</f>
        <v>10.480436591442533</v>
      </c>
      <c r="D49" s="31">
        <f t="shared" si="14"/>
        <v>10.427936591442533</v>
      </c>
      <c r="E49" s="31">
        <f t="shared" si="14"/>
        <v>10.231670066442533</v>
      </c>
      <c r="F49" s="31">
        <f t="shared" si="14"/>
        <v>10.031838185942533</v>
      </c>
      <c r="G49" s="36"/>
      <c r="H49" s="1" t="s">
        <v>3</v>
      </c>
      <c r="J49" s="8">
        <f>(J57-J48-J46)*0.28</f>
        <v>14.045381226042016</v>
      </c>
      <c r="K49" s="8">
        <f t="shared" ref="K49" si="15">(K57-K48-K46)*0.28</f>
        <v>14.045381226042016</v>
      </c>
      <c r="L49" s="8">
        <f t="shared" ref="L49" si="16">(L57-L48-L46)*0.28</f>
        <v>13.992881226042016</v>
      </c>
      <c r="M49" s="8">
        <f t="shared" ref="M49" si="17">(M57-M48-M46)*0.28</f>
        <v>13.940381226042016</v>
      </c>
      <c r="N49" s="8">
        <f t="shared" ref="N49" si="18">(N57-N48-N46)*0.28</f>
        <v>13.889193726042016</v>
      </c>
      <c r="R49" s="8">
        <f>(R57-R48-R46)*0.28</f>
        <v>14.045381226042016</v>
      </c>
      <c r="S49" s="8">
        <f t="shared" ref="S49:V49" si="19">(S57-S48-S46)*0.28</f>
        <v>13.975381226042016</v>
      </c>
      <c r="T49" s="8">
        <f t="shared" si="19"/>
        <v>13.780431226042015</v>
      </c>
      <c r="U49" s="8">
        <f t="shared" si="19"/>
        <v>13.582317226042015</v>
      </c>
      <c r="V49" s="8">
        <f t="shared" si="19"/>
        <v>13.384197171042015</v>
      </c>
    </row>
    <row r="50" spans="1:22" x14ac:dyDescent="0.25">
      <c r="A50" s="35">
        <v>7.0000000000000007E-2</v>
      </c>
      <c r="H50" s="1" t="s">
        <v>47</v>
      </c>
      <c r="I50" s="12">
        <v>7.0000000000000007E-2</v>
      </c>
      <c r="Q50" s="12">
        <v>7.0000000000000007E-2</v>
      </c>
    </row>
    <row r="51" spans="1:22" x14ac:dyDescent="0.25">
      <c r="B51" s="34">
        <f>B36</f>
        <v>500</v>
      </c>
      <c r="C51" s="34">
        <f>C36</f>
        <v>517.5</v>
      </c>
      <c r="D51" s="34">
        <f>D36</f>
        <v>534.84124999999995</v>
      </c>
      <c r="E51" s="34">
        <f>E36</f>
        <v>552.34182499999997</v>
      </c>
      <c r="F51" s="34">
        <f>F36</f>
        <v>569.49145962500006</v>
      </c>
      <c r="H51" s="1" t="s">
        <v>0</v>
      </c>
      <c r="J51" s="9">
        <f>J36</f>
        <v>500</v>
      </c>
      <c r="K51" s="9">
        <f>K36</f>
        <v>507.5</v>
      </c>
      <c r="L51" s="9">
        <f>L36</f>
        <v>515</v>
      </c>
      <c r="M51" s="9">
        <f>M36</f>
        <v>522.3125</v>
      </c>
      <c r="N51" s="9">
        <f>N36</f>
        <v>529.4375</v>
      </c>
      <c r="R51" s="9">
        <f>R36</f>
        <v>500</v>
      </c>
      <c r="S51" s="9">
        <f>S36</f>
        <v>517.5</v>
      </c>
      <c r="T51" s="9">
        <f>T36</f>
        <v>535.1</v>
      </c>
      <c r="U51" s="9">
        <f>U36</f>
        <v>552.35575000000006</v>
      </c>
      <c r="V51" s="9">
        <f>V36</f>
        <v>569.24906499999997</v>
      </c>
    </row>
    <row r="52" spans="1:22" x14ac:dyDescent="0.25">
      <c r="B52" s="36">
        <f>B51*$A$50</f>
        <v>35</v>
      </c>
      <c r="C52" s="36">
        <f>C51*$A$50</f>
        <v>36.225000000000001</v>
      </c>
      <c r="D52" s="36">
        <f>D51*$A$50</f>
        <v>37.4388875</v>
      </c>
      <c r="E52" s="36">
        <f>E51*$A$50</f>
        <v>38.663927749999999</v>
      </c>
      <c r="F52" s="36">
        <f>F51*$A$50</f>
        <v>39.864402173750008</v>
      </c>
      <c r="H52" s="1" t="s">
        <v>20</v>
      </c>
      <c r="J52" s="9">
        <f>J51*$I$50</f>
        <v>35</v>
      </c>
      <c r="K52" s="9">
        <f>K51*$I$50</f>
        <v>35.525000000000006</v>
      </c>
      <c r="L52" s="9">
        <f>L51*$I$50</f>
        <v>36.050000000000004</v>
      </c>
      <c r="M52" s="9">
        <f>M51*$I$50</f>
        <v>36.561875000000001</v>
      </c>
      <c r="N52" s="9">
        <f>N51*$I$50</f>
        <v>37.060625000000002</v>
      </c>
      <c r="R52" s="13">
        <f>R51*$Q$50</f>
        <v>35</v>
      </c>
      <c r="S52" s="13">
        <f>S51*$Q$50</f>
        <v>36.225000000000001</v>
      </c>
      <c r="T52" s="13">
        <f>T51*$Q$50</f>
        <v>37.457000000000008</v>
      </c>
      <c r="U52" s="13">
        <f>U51*$Q$50</f>
        <v>38.664902500000011</v>
      </c>
      <c r="V52" s="13">
        <f>V51*$Q$50</f>
        <v>39.847434550000003</v>
      </c>
    </row>
    <row r="53" spans="1:22" x14ac:dyDescent="0.25">
      <c r="A53" s="36">
        <f t="shared" ref="A53:F53" si="20">A46-A47+A48+A49+A52</f>
        <v>0</v>
      </c>
      <c r="B53" s="36">
        <f t="shared" si="20"/>
        <v>63.12288659144253</v>
      </c>
      <c r="C53" s="36">
        <f t="shared" si="20"/>
        <v>64.364186591442532</v>
      </c>
      <c r="D53" s="36">
        <f t="shared" si="20"/>
        <v>65.36624909144254</v>
      </c>
      <c r="E53" s="36">
        <f t="shared" si="20"/>
        <v>66.745963191442527</v>
      </c>
      <c r="F53" s="36">
        <f t="shared" si="20"/>
        <v>68.117298329692545</v>
      </c>
      <c r="G53" s="29"/>
      <c r="H53" s="1" t="s">
        <v>21</v>
      </c>
      <c r="I53" s="13">
        <f t="shared" ref="I53:N53" si="21">I46-I47+I48+I49+I52</f>
        <v>0</v>
      </c>
      <c r="J53" s="9">
        <f t="shared" si="21"/>
        <v>76.545381226042025</v>
      </c>
      <c r="K53" s="9">
        <f t="shared" si="21"/>
        <v>77.070381226042031</v>
      </c>
      <c r="L53" s="9">
        <f t="shared" si="21"/>
        <v>77.730381226042027</v>
      </c>
      <c r="M53" s="9">
        <f t="shared" si="21"/>
        <v>78.377256226042022</v>
      </c>
      <c r="N53" s="9">
        <f t="shared" si="21"/>
        <v>79.007631226042022</v>
      </c>
      <c r="Q53" s="13">
        <f t="shared" ref="Q53:V53" si="22">Q46-Q47+Q48+Q49+Q52</f>
        <v>0</v>
      </c>
      <c r="R53" s="13">
        <f t="shared" si="22"/>
        <v>66.545381226042025</v>
      </c>
      <c r="S53" s="13">
        <f t="shared" si="22"/>
        <v>67.600381226042018</v>
      </c>
      <c r="T53" s="13">
        <f t="shared" si="22"/>
        <v>68.981681226042028</v>
      </c>
      <c r="U53" s="13">
        <f t="shared" si="22"/>
        <v>70.353904726042032</v>
      </c>
      <c r="V53" s="13">
        <f t="shared" si="22"/>
        <v>71.708022046042018</v>
      </c>
    </row>
    <row r="55" spans="1:22" x14ac:dyDescent="0.25">
      <c r="A55" s="26">
        <f>XNPV(A50,A53:F53,A45:F45)</f>
        <v>268.03828383653126</v>
      </c>
      <c r="H55" s="1" t="s">
        <v>41</v>
      </c>
      <c r="I55" s="16">
        <f>XNPV(I50,I53:N53,I45:N45)</f>
        <v>318.40859939291369</v>
      </c>
      <c r="Q55" s="5">
        <f>XNPV(Q50,Q53:V53,Q45:V45)</f>
        <v>282.32639727250177</v>
      </c>
    </row>
    <row r="56" spans="1:22" x14ac:dyDescent="0.25">
      <c r="A56" s="26"/>
      <c r="I56" s="5"/>
      <c r="Q56" s="5"/>
    </row>
    <row r="57" spans="1:22" x14ac:dyDescent="0.25">
      <c r="A57" s="23">
        <v>0</v>
      </c>
      <c r="B57" s="31">
        <v>65.438880683723326</v>
      </c>
      <c r="C57" s="31">
        <f>B57</f>
        <v>65.438880683723326</v>
      </c>
      <c r="D57" s="31">
        <f t="shared" ref="D57:F57" si="23">C57</f>
        <v>65.438880683723326</v>
      </c>
      <c r="E57" s="31">
        <f t="shared" si="23"/>
        <v>65.438880683723326</v>
      </c>
      <c r="F57" s="31">
        <f t="shared" si="23"/>
        <v>65.438880683723326</v>
      </c>
      <c r="H57" s="1" t="s">
        <v>42</v>
      </c>
      <c r="I57" s="1">
        <v>0</v>
      </c>
      <c r="J57" s="8">
        <v>77.662075807292908</v>
      </c>
      <c r="K57" s="8">
        <f>J57</f>
        <v>77.662075807292908</v>
      </c>
      <c r="L57" s="8">
        <f>K57</f>
        <v>77.662075807292908</v>
      </c>
      <c r="M57" s="8">
        <f>L57</f>
        <v>77.662075807292908</v>
      </c>
      <c r="N57" s="8">
        <f>M57</f>
        <v>77.662075807292908</v>
      </c>
      <c r="Q57" s="1">
        <v>0</v>
      </c>
      <c r="R57" s="8">
        <v>77.662075807292908</v>
      </c>
      <c r="S57" s="8">
        <f>R57</f>
        <v>77.662075807292908</v>
      </c>
      <c r="T57" s="8">
        <f>S57</f>
        <v>77.662075807292908</v>
      </c>
      <c r="U57" s="8">
        <f>T57</f>
        <v>77.662075807292908</v>
      </c>
      <c r="V57" s="8">
        <f>U57</f>
        <v>77.662075807292908</v>
      </c>
    </row>
    <row r="58" spans="1:22" x14ac:dyDescent="0.25">
      <c r="A58" s="26">
        <f>XNPV(A50,A57:F57,A45:F45)</f>
        <v>268.29442978123035</v>
      </c>
      <c r="H58" s="1" t="s">
        <v>43</v>
      </c>
      <c r="I58" s="16">
        <f>XNPV(I50,I57:N57,I45:N45)</f>
        <v>318.40859939291363</v>
      </c>
      <c r="Q58" s="5">
        <f>XNPV(Q50,Q57:V57,Q45:V45)</f>
        <v>318.40859939291363</v>
      </c>
    </row>
    <row r="59" spans="1:22" x14ac:dyDescent="0.25">
      <c r="A59" s="34">
        <f>A55-A58</f>
        <v>-0.25614594469908525</v>
      </c>
      <c r="H59" s="1" t="s">
        <v>44</v>
      </c>
      <c r="I59" s="9">
        <f>I55-I58</f>
        <v>0</v>
      </c>
      <c r="Q59" s="9">
        <f>Q55-Q58</f>
        <v>-36.082202120411864</v>
      </c>
      <c r="R59" s="10"/>
    </row>
    <row r="426" spans="10:10" x14ac:dyDescent="0.25">
      <c r="J426" s="1">
        <v>-335544.32000000001</v>
      </c>
    </row>
  </sheetData>
  <sheetProtection formatColumns="0" formatRows="0"/>
  <mergeCells count="2">
    <mergeCell ref="I15:N15"/>
    <mergeCell ref="Q15:V15"/>
  </mergeCells>
  <pageMargins left="0.70866141732283472" right="0.70866141732283472" top="0.74803149606299213" bottom="0.74803149606299213" header="0.31496062992125984" footer="0.31496062992125984"/>
  <pageSetup paperSize="8" scale="51" fitToHeight="0" orientation="landscape" r:id="rId1"/>
  <headerFooter>
    <oddFooter>&amp;L&amp;F&amp;C&amp;A&amp;R&amp;P</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54"/>
  <sheetViews>
    <sheetView showGridLines="0" view="pageBreakPreview" zoomScale="80" zoomScaleNormal="100" zoomScaleSheetLayoutView="80" workbookViewId="0">
      <selection activeCell="B8" sqref="B8"/>
    </sheetView>
  </sheetViews>
  <sheetFormatPr defaultColWidth="8.85546875" defaultRowHeight="15" x14ac:dyDescent="0.25"/>
  <cols>
    <col min="1" max="7" width="10.7109375" style="23" customWidth="1"/>
    <col min="8" max="8" width="61.28515625" style="1" customWidth="1"/>
    <col min="9" max="15" width="10.7109375" style="1" customWidth="1"/>
    <col min="16" max="16" width="3.42578125" style="1" customWidth="1"/>
    <col min="17" max="23" width="10.7109375" style="1" customWidth="1"/>
    <col min="24" max="24" width="2.7109375" style="1" customWidth="1"/>
    <col min="31" max="16384" width="8.85546875" style="1"/>
  </cols>
  <sheetData>
    <row r="1" spans="1:30" ht="25.9" x14ac:dyDescent="0.5">
      <c r="D1" s="24"/>
      <c r="H1" s="2" t="s">
        <v>92</v>
      </c>
      <c r="L1" s="3"/>
      <c r="T1" s="3"/>
    </row>
    <row r="3" spans="1:30" ht="14.45" x14ac:dyDescent="0.3">
      <c r="H3" s="1" t="s">
        <v>74</v>
      </c>
      <c r="Y3" s="1"/>
      <c r="Z3" s="1"/>
      <c r="AA3" s="1"/>
      <c r="AB3" s="1"/>
      <c r="AC3" s="1"/>
      <c r="AD3" s="1"/>
    </row>
    <row r="4" spans="1:30" ht="14.45" x14ac:dyDescent="0.3">
      <c r="Y4" s="1"/>
      <c r="Z4" s="1"/>
      <c r="AA4" s="1"/>
      <c r="AB4" s="1"/>
      <c r="AC4" s="1"/>
      <c r="AD4" s="1"/>
    </row>
    <row r="5" spans="1:30" ht="14.45" x14ac:dyDescent="0.3">
      <c r="Y5" s="1"/>
      <c r="Z5" s="1"/>
      <c r="AA5" s="1"/>
      <c r="AB5" s="1"/>
      <c r="AC5" s="1"/>
      <c r="AD5" s="1"/>
    </row>
    <row r="6" spans="1:30" ht="14.45" x14ac:dyDescent="0.3">
      <c r="H6" s="1" t="s">
        <v>64</v>
      </c>
      <c r="Y6" s="1"/>
      <c r="Z6" s="1"/>
      <c r="AA6" s="1"/>
      <c r="AB6" s="1"/>
      <c r="AC6" s="1"/>
      <c r="AD6" s="1"/>
    </row>
    <row r="7" spans="1:30" ht="14.45" x14ac:dyDescent="0.3">
      <c r="H7" s="1" t="s">
        <v>57</v>
      </c>
      <c r="I7" s="38">
        <v>7.0000000000000007E-2</v>
      </c>
      <c r="Y7" s="1"/>
      <c r="Z7" s="1"/>
      <c r="AA7" s="1"/>
      <c r="AB7" s="1"/>
      <c r="AC7" s="1"/>
      <c r="AD7" s="1"/>
    </row>
    <row r="8" spans="1:30" ht="14.45" x14ac:dyDescent="0.3">
      <c r="H8" s="1" t="s">
        <v>58</v>
      </c>
      <c r="I8" s="5">
        <v>500</v>
      </c>
      <c r="J8" s="1" t="s">
        <v>62</v>
      </c>
      <c r="Y8" s="1"/>
      <c r="Z8" s="1"/>
      <c r="AA8" s="1"/>
      <c r="AB8" s="1"/>
      <c r="AC8" s="1"/>
      <c r="AD8" s="1"/>
    </row>
    <row r="9" spans="1:30" ht="14.45" x14ac:dyDescent="0.3">
      <c r="H9" s="1" t="s">
        <v>59</v>
      </c>
      <c r="I9" s="5">
        <v>15</v>
      </c>
      <c r="J9" s="1" t="s">
        <v>62</v>
      </c>
      <c r="Y9" s="1"/>
      <c r="Z9" s="1"/>
      <c r="AA9" s="1"/>
      <c r="AB9" s="1"/>
      <c r="AC9" s="1"/>
      <c r="AD9" s="1"/>
    </row>
    <row r="10" spans="1:30" ht="14.45" x14ac:dyDescent="0.3">
      <c r="H10" s="1" t="s">
        <v>60</v>
      </c>
      <c r="I10" s="5">
        <v>20</v>
      </c>
      <c r="J10" s="1" t="s">
        <v>62</v>
      </c>
      <c r="Y10" s="1"/>
      <c r="Z10" s="1"/>
      <c r="AA10" s="1"/>
      <c r="AB10" s="1"/>
      <c r="AC10" s="1"/>
      <c r="AD10" s="1"/>
    </row>
    <row r="11" spans="1:30" ht="14.45" x14ac:dyDescent="0.3">
      <c r="H11" s="1" t="s">
        <v>61</v>
      </c>
      <c r="I11" s="5">
        <v>40</v>
      </c>
      <c r="J11" s="1" t="s">
        <v>63</v>
      </c>
      <c r="Y11" s="1"/>
      <c r="Z11" s="1"/>
      <c r="AA11" s="1"/>
      <c r="AB11" s="1"/>
      <c r="AC11" s="1"/>
      <c r="AD11" s="1"/>
    </row>
    <row r="12" spans="1:30" ht="14.45" x14ac:dyDescent="0.3">
      <c r="H12" s="1" t="s">
        <v>66</v>
      </c>
      <c r="I12" s="38">
        <v>0</v>
      </c>
      <c r="Y12" s="1"/>
      <c r="Z12" s="1"/>
      <c r="AA12" s="1"/>
      <c r="AB12" s="1"/>
      <c r="AC12" s="1"/>
      <c r="AD12" s="1"/>
    </row>
    <row r="13" spans="1:30" ht="14.45" x14ac:dyDescent="0.3">
      <c r="Y13" s="1"/>
      <c r="Z13" s="1"/>
      <c r="AA13" s="1"/>
      <c r="AB13" s="1"/>
      <c r="AC13" s="1"/>
      <c r="AD13" s="1"/>
    </row>
    <row r="14" spans="1:30" ht="21" x14ac:dyDescent="0.4">
      <c r="A14" s="4" t="s">
        <v>53</v>
      </c>
      <c r="H14" s="4" t="s">
        <v>15</v>
      </c>
      <c r="I14" s="4" t="s">
        <v>35</v>
      </c>
      <c r="Q14" s="4" t="s">
        <v>49</v>
      </c>
    </row>
    <row r="15" spans="1:30" ht="14.45" x14ac:dyDescent="0.3">
      <c r="A15" s="25">
        <v>42460</v>
      </c>
      <c r="B15" s="25">
        <f>EOMONTH(A15,12)</f>
        <v>42825</v>
      </c>
      <c r="C15" s="25">
        <f>EOMONTH(B15,12)</f>
        <v>43190</v>
      </c>
      <c r="D15" s="25">
        <f>EOMONTH(C15,12)</f>
        <v>43555</v>
      </c>
      <c r="E15" s="25">
        <f>EOMONTH(D15,12)</f>
        <v>43921</v>
      </c>
      <c r="F15" s="25">
        <f>EOMONTH(E15,12)</f>
        <v>44286</v>
      </c>
      <c r="G15" s="25"/>
      <c r="I15" s="18">
        <v>42460</v>
      </c>
      <c r="J15" s="18">
        <f>EOMONTH(I15,12)</f>
        <v>42825</v>
      </c>
      <c r="K15" s="18">
        <f>EOMONTH(J15,12)</f>
        <v>43190</v>
      </c>
      <c r="L15" s="18">
        <f>EOMONTH(K15,12)</f>
        <v>43555</v>
      </c>
      <c r="M15" s="18">
        <f>EOMONTH(L15,12)</f>
        <v>43921</v>
      </c>
      <c r="N15" s="18">
        <f>EOMONTH(M15,12)</f>
        <v>44286</v>
      </c>
      <c r="Q15" s="18">
        <v>42460</v>
      </c>
      <c r="R15" s="18">
        <f>EOMONTH(Q15,12)</f>
        <v>42825</v>
      </c>
      <c r="S15" s="18">
        <f>EOMONTH(R15,12)</f>
        <v>43190</v>
      </c>
      <c r="T15" s="18">
        <f>EOMONTH(S15,12)</f>
        <v>43555</v>
      </c>
      <c r="U15" s="18">
        <f>EOMONTH(T15,12)</f>
        <v>43921</v>
      </c>
      <c r="V15" s="18">
        <f>EOMONTH(U15,12)</f>
        <v>44286</v>
      </c>
      <c r="W15" s="19"/>
      <c r="X15" s="19"/>
    </row>
    <row r="16" spans="1:30" ht="14.45" x14ac:dyDescent="0.3">
      <c r="A16" s="26">
        <f>A36</f>
        <v>500</v>
      </c>
      <c r="H16" s="1" t="s">
        <v>0</v>
      </c>
      <c r="I16" s="5">
        <f>I36</f>
        <v>450</v>
      </c>
      <c r="Q16" s="5">
        <f>Q36</f>
        <v>500</v>
      </c>
    </row>
    <row r="17" spans="1:24" ht="14.45" x14ac:dyDescent="0.3">
      <c r="B17" s="26">
        <f>B52</f>
        <v>65.438880683723326</v>
      </c>
      <c r="C17" s="26">
        <f t="shared" ref="C17:F17" si="0">C52</f>
        <v>65.438880683723326</v>
      </c>
      <c r="D17" s="26">
        <f t="shared" si="0"/>
        <v>65.438880683723326</v>
      </c>
      <c r="E17" s="26">
        <f t="shared" si="0"/>
        <v>65.438880683723326</v>
      </c>
      <c r="F17" s="26">
        <f t="shared" si="0"/>
        <v>65.438880683723326</v>
      </c>
      <c r="G17" s="26"/>
      <c r="H17" s="1" t="s">
        <v>1</v>
      </c>
      <c r="J17" s="5">
        <f>J52</f>
        <v>71.809458812212057</v>
      </c>
      <c r="K17" s="5">
        <f t="shared" ref="K17:N17" si="1">K52</f>
        <v>71.809458812212057</v>
      </c>
      <c r="L17" s="5">
        <f t="shared" si="1"/>
        <v>71.809458812212057</v>
      </c>
      <c r="M17" s="5">
        <f t="shared" si="1"/>
        <v>71.809458812212057</v>
      </c>
      <c r="N17" s="5">
        <f t="shared" si="1"/>
        <v>71.809458812212057</v>
      </c>
      <c r="R17" s="5">
        <f>R52</f>
        <v>71.809458812212057</v>
      </c>
      <c r="S17" s="5">
        <f t="shared" ref="S17:V17" si="2">S52</f>
        <v>71.809458812212057</v>
      </c>
      <c r="T17" s="5">
        <f t="shared" si="2"/>
        <v>71.809458812212057</v>
      </c>
      <c r="U17" s="5">
        <f t="shared" si="2"/>
        <v>71.809458812212057</v>
      </c>
      <c r="V17" s="5">
        <f t="shared" si="2"/>
        <v>71.809458812212057</v>
      </c>
    </row>
    <row r="18" spans="1:24" ht="14.45" x14ac:dyDescent="0.3">
      <c r="B18" s="26">
        <f>-B43</f>
        <v>-15</v>
      </c>
      <c r="C18" s="26">
        <f t="shared" ref="C18:F18" si="3">-C43</f>
        <v>-15</v>
      </c>
      <c r="D18" s="26">
        <f t="shared" si="3"/>
        <v>-15</v>
      </c>
      <c r="E18" s="26">
        <f t="shared" si="3"/>
        <v>-15</v>
      </c>
      <c r="F18" s="26">
        <f t="shared" si="3"/>
        <v>-15</v>
      </c>
      <c r="G18" s="26"/>
      <c r="H18" s="1" t="s">
        <v>5</v>
      </c>
      <c r="J18" s="5">
        <f>-J43</f>
        <v>-15</v>
      </c>
      <c r="K18" s="5">
        <f t="shared" ref="K18:N18" si="4">-K43</f>
        <v>-15</v>
      </c>
      <c r="L18" s="5">
        <f t="shared" si="4"/>
        <v>-15</v>
      </c>
      <c r="M18" s="5">
        <f t="shared" si="4"/>
        <v>-15</v>
      </c>
      <c r="N18" s="5">
        <f t="shared" si="4"/>
        <v>-15</v>
      </c>
      <c r="R18" s="5">
        <f>-R43</f>
        <v>-15</v>
      </c>
      <c r="S18" s="5">
        <f t="shared" ref="S18:V18" si="5">-S43</f>
        <v>-15</v>
      </c>
      <c r="T18" s="5">
        <f t="shared" si="5"/>
        <v>-15</v>
      </c>
      <c r="U18" s="5">
        <f t="shared" si="5"/>
        <v>-15</v>
      </c>
      <c r="V18" s="5">
        <f t="shared" si="5"/>
        <v>-15</v>
      </c>
    </row>
    <row r="19" spans="1:24" ht="14.45" x14ac:dyDescent="0.3">
      <c r="B19" s="26">
        <f>-B34</f>
        <v>-20</v>
      </c>
      <c r="C19" s="26">
        <f t="shared" ref="C19:F19" si="6">-C34</f>
        <v>-20</v>
      </c>
      <c r="D19" s="26">
        <f t="shared" si="6"/>
        <v>-20</v>
      </c>
      <c r="E19" s="26">
        <f t="shared" si="6"/>
        <v>-20</v>
      </c>
      <c r="F19" s="26">
        <f t="shared" si="6"/>
        <v>-20</v>
      </c>
      <c r="G19" s="26"/>
      <c r="H19" s="1" t="s">
        <v>6</v>
      </c>
      <c r="J19" s="5">
        <f>-J34</f>
        <v>-20</v>
      </c>
      <c r="K19" s="5">
        <f t="shared" ref="K19:N19" si="7">-K34</f>
        <v>-20</v>
      </c>
      <c r="L19" s="5">
        <f t="shared" si="7"/>
        <v>-20</v>
      </c>
      <c r="M19" s="5">
        <f t="shared" si="7"/>
        <v>-20</v>
      </c>
      <c r="N19" s="5">
        <f t="shared" si="7"/>
        <v>-20</v>
      </c>
      <c r="R19" s="5">
        <f>-R34</f>
        <v>-20</v>
      </c>
      <c r="S19" s="5">
        <f t="shared" ref="S19:V19" si="8">-S34</f>
        <v>-20</v>
      </c>
      <c r="T19" s="5">
        <f t="shared" si="8"/>
        <v>-20</v>
      </c>
      <c r="U19" s="5">
        <f t="shared" si="8"/>
        <v>-20</v>
      </c>
      <c r="V19" s="5">
        <f t="shared" si="8"/>
        <v>-20</v>
      </c>
    </row>
    <row r="20" spans="1:24" ht="14.45" x14ac:dyDescent="0.3">
      <c r="B20" s="26">
        <f>-B44</f>
        <v>-10.622886591442532</v>
      </c>
      <c r="C20" s="26">
        <f t="shared" ref="C20:F20" si="9">-C44</f>
        <v>-10.480436591442533</v>
      </c>
      <c r="D20" s="26">
        <f t="shared" si="9"/>
        <v>-10.427936591442533</v>
      </c>
      <c r="E20" s="26">
        <f t="shared" si="9"/>
        <v>-10.231670066442533</v>
      </c>
      <c r="F20" s="26">
        <f t="shared" si="9"/>
        <v>-10.031838185942533</v>
      </c>
      <c r="G20" s="26"/>
      <c r="H20" s="1" t="s">
        <v>7</v>
      </c>
      <c r="J20" s="5">
        <f>-J44</f>
        <v>-12.756648467419376</v>
      </c>
      <c r="K20" s="5">
        <f t="shared" ref="K20:N20" si="10">-K44</f>
        <v>-12.756648467419376</v>
      </c>
      <c r="L20" s="5">
        <f t="shared" si="10"/>
        <v>-12.695398467419377</v>
      </c>
      <c r="M20" s="5">
        <f t="shared" si="10"/>
        <v>-12.634148467419378</v>
      </c>
      <c r="N20" s="5">
        <f t="shared" si="10"/>
        <v>-12.574429717419378</v>
      </c>
      <c r="R20" s="5">
        <f>-R44</f>
        <v>-12.406648467419377</v>
      </c>
      <c r="S20" s="5">
        <f t="shared" ref="S20:V20" si="11">-S44</f>
        <v>-12.336648467419376</v>
      </c>
      <c r="T20" s="5">
        <f t="shared" si="11"/>
        <v>-12.141698467419378</v>
      </c>
      <c r="U20" s="5">
        <f t="shared" si="11"/>
        <v>-11.943584467419376</v>
      </c>
      <c r="V20" s="5">
        <f t="shared" si="11"/>
        <v>-11.745464412419375</v>
      </c>
    </row>
    <row r="21" spans="1:24" ht="14.45" x14ac:dyDescent="0.3">
      <c r="B21" s="26">
        <f>B35</f>
        <v>0</v>
      </c>
      <c r="C21" s="26">
        <f t="shared" ref="C21:F21" si="12">C35</f>
        <v>0</v>
      </c>
      <c r="D21" s="26">
        <f t="shared" si="12"/>
        <v>0</v>
      </c>
      <c r="E21" s="26">
        <f t="shared" si="12"/>
        <v>0</v>
      </c>
      <c r="F21" s="26">
        <f t="shared" si="12"/>
        <v>0</v>
      </c>
      <c r="G21" s="26"/>
      <c r="H21" s="1" t="s">
        <v>33</v>
      </c>
      <c r="J21" s="5">
        <f>J35</f>
        <v>0</v>
      </c>
      <c r="K21" s="5">
        <f t="shared" ref="K21:N21" si="13">K35</f>
        <v>0</v>
      </c>
      <c r="L21" s="5">
        <f t="shared" si="13"/>
        <v>0</v>
      </c>
      <c r="M21" s="5">
        <f t="shared" si="13"/>
        <v>0</v>
      </c>
      <c r="N21" s="5">
        <f t="shared" si="13"/>
        <v>0</v>
      </c>
      <c r="R21" s="5">
        <f>R35</f>
        <v>0</v>
      </c>
      <c r="S21" s="5">
        <f t="shared" ref="S21:V21" si="14">S35</f>
        <v>0</v>
      </c>
      <c r="T21" s="5">
        <f t="shared" si="14"/>
        <v>0</v>
      </c>
      <c r="U21" s="5">
        <f t="shared" si="14"/>
        <v>0</v>
      </c>
      <c r="V21" s="5">
        <f t="shared" si="14"/>
        <v>0</v>
      </c>
    </row>
    <row r="22" spans="1:24" ht="14.45" x14ac:dyDescent="0.3">
      <c r="F22" s="26">
        <f>F36</f>
        <v>586.270401655</v>
      </c>
      <c r="G22" s="26"/>
      <c r="H22" s="1" t="s">
        <v>4</v>
      </c>
      <c r="N22" s="5">
        <f>N36</f>
        <v>492.44296874999998</v>
      </c>
      <c r="V22" s="5">
        <f>V36</f>
        <v>585.77267467500008</v>
      </c>
    </row>
    <row r="23" spans="1:24" ht="14.45" x14ac:dyDescent="0.3">
      <c r="F23" s="27"/>
      <c r="G23" s="27"/>
      <c r="N23" s="7"/>
      <c r="V23" s="7"/>
    </row>
    <row r="24" spans="1:24" ht="14.45" x14ac:dyDescent="0.3">
      <c r="A24" s="28">
        <f>-A16+SUM(A17:A23)</f>
        <v>-500</v>
      </c>
      <c r="B24" s="28">
        <f t="shared" ref="B24:F24" si="15">-B16+SUM(B17:B23)</f>
        <v>19.815994092280796</v>
      </c>
      <c r="C24" s="28">
        <f t="shared" si="15"/>
        <v>19.958444092280793</v>
      </c>
      <c r="D24" s="28">
        <f t="shared" si="15"/>
        <v>20.010944092280795</v>
      </c>
      <c r="E24" s="28">
        <f t="shared" si="15"/>
        <v>20.207210617280793</v>
      </c>
      <c r="F24" s="28">
        <f t="shared" si="15"/>
        <v>606.67744415278082</v>
      </c>
      <c r="G24" s="29"/>
      <c r="H24" s="1" t="s">
        <v>8</v>
      </c>
      <c r="I24" s="11">
        <f>-I16+SUM(I17:I23)</f>
        <v>-450</v>
      </c>
      <c r="J24" s="11">
        <f t="shared" ref="J24:N24" si="16">-J16+SUM(J17:J23)</f>
        <v>24.052810344792682</v>
      </c>
      <c r="K24" s="11">
        <f t="shared" si="16"/>
        <v>24.052810344792682</v>
      </c>
      <c r="L24" s="11">
        <f t="shared" si="16"/>
        <v>24.11406034479268</v>
      </c>
      <c r="M24" s="11">
        <f t="shared" si="16"/>
        <v>24.175310344792678</v>
      </c>
      <c r="N24" s="11">
        <f t="shared" si="16"/>
        <v>516.67799784479269</v>
      </c>
      <c r="Q24" s="11">
        <f>-Q16+SUM(Q17:Q23)</f>
        <v>-500</v>
      </c>
      <c r="R24" s="11">
        <f t="shared" ref="R24:V24" si="17">-R16+SUM(R17:R23)</f>
        <v>24.40281034479268</v>
      </c>
      <c r="S24" s="11">
        <f t="shared" si="17"/>
        <v>24.472810344792681</v>
      </c>
      <c r="T24" s="11">
        <f t="shared" si="17"/>
        <v>24.667760344792679</v>
      </c>
      <c r="U24" s="11">
        <f t="shared" si="17"/>
        <v>24.86587434479268</v>
      </c>
      <c r="V24" s="11">
        <f t="shared" si="17"/>
        <v>610.83666907479278</v>
      </c>
    </row>
    <row r="25" spans="1:24" thickBot="1" x14ac:dyDescent="0.35"/>
    <row r="26" spans="1:24" thickBot="1" x14ac:dyDescent="0.35">
      <c r="A26" s="30">
        <f>XIRR(A24:F24,A15:F15)</f>
        <v>7.0079347491264335E-2</v>
      </c>
      <c r="H26" s="1" t="s">
        <v>46</v>
      </c>
      <c r="I26" s="15">
        <f>XIRR(I24:N24,I15:N15)</f>
        <v>6.9962224364280678E-2</v>
      </c>
      <c r="Q26" s="15">
        <f>XIRR(Q24:V24,Q15:V15)</f>
        <v>7.8614518046379103E-2</v>
      </c>
    </row>
    <row r="29" spans="1:24" ht="21" x14ac:dyDescent="0.4">
      <c r="H29" s="4" t="s">
        <v>16</v>
      </c>
    </row>
    <row r="30" spans="1:24" ht="21" x14ac:dyDescent="0.4">
      <c r="A30" s="25">
        <v>42460</v>
      </c>
      <c r="B30" s="25">
        <f>EOMONTH(A30,12)</f>
        <v>42825</v>
      </c>
      <c r="C30" s="25">
        <f>EOMONTH(B30,12)</f>
        <v>43190</v>
      </c>
      <c r="D30" s="25">
        <f>EOMONTH(C30,12)</f>
        <v>43555</v>
      </c>
      <c r="E30" s="25">
        <f>EOMONTH(D30,12)</f>
        <v>43921</v>
      </c>
      <c r="F30" s="25">
        <f>EOMONTH(E30,12)</f>
        <v>44286</v>
      </c>
      <c r="G30" s="25"/>
      <c r="H30" s="4"/>
      <c r="I30" s="18">
        <v>42460</v>
      </c>
      <c r="J30" s="18">
        <f>EOMONTH(I30,12)</f>
        <v>42825</v>
      </c>
      <c r="K30" s="18">
        <f>EOMONTH(J30,12)</f>
        <v>43190</v>
      </c>
      <c r="L30" s="18">
        <f>EOMONTH(K30,12)</f>
        <v>43555</v>
      </c>
      <c r="M30" s="18">
        <f>EOMONTH(L30,12)</f>
        <v>43921</v>
      </c>
      <c r="N30" s="18">
        <f>EOMONTH(M30,12)</f>
        <v>44286</v>
      </c>
      <c r="Q30" s="18">
        <v>42460</v>
      </c>
      <c r="R30" s="18">
        <f>EOMONTH(Q30,12)</f>
        <v>42825</v>
      </c>
      <c r="S30" s="18">
        <f>EOMONTH(R30,12)</f>
        <v>43190</v>
      </c>
      <c r="T30" s="18">
        <f>EOMONTH(S30,12)</f>
        <v>43555</v>
      </c>
      <c r="U30" s="18">
        <f>EOMONTH(T30,12)</f>
        <v>43921</v>
      </c>
      <c r="V30" s="18">
        <f>EOMONTH(U30,12)</f>
        <v>44286</v>
      </c>
      <c r="W30" s="19"/>
      <c r="X30" s="19"/>
    </row>
    <row r="31" spans="1:24" x14ac:dyDescent="0.25">
      <c r="B31" s="26">
        <f>A36</f>
        <v>500</v>
      </c>
      <c r="C31" s="26">
        <f>B36</f>
        <v>517.5</v>
      </c>
      <c r="D31" s="26">
        <f>C36</f>
        <v>534.84124999999995</v>
      </c>
      <c r="E31" s="26">
        <f>D36</f>
        <v>552.34182499999997</v>
      </c>
      <c r="F31" s="26">
        <f>E36</f>
        <v>569.49145962500006</v>
      </c>
      <c r="G31" s="26"/>
      <c r="H31" s="1" t="s">
        <v>9</v>
      </c>
      <c r="J31" s="5">
        <f>I36</f>
        <v>450</v>
      </c>
      <c r="K31" s="5">
        <f>J36</f>
        <v>458.75</v>
      </c>
      <c r="L31" s="5">
        <f>K36</f>
        <v>467.5</v>
      </c>
      <c r="M31" s="5">
        <f>L36</f>
        <v>476.03125</v>
      </c>
      <c r="N31" s="5">
        <f>M36</f>
        <v>484.34375</v>
      </c>
      <c r="R31" s="5">
        <f>Q36</f>
        <v>500</v>
      </c>
      <c r="S31" s="5">
        <f>R36</f>
        <v>517.5</v>
      </c>
      <c r="T31" s="5">
        <f>S36</f>
        <v>535.1</v>
      </c>
      <c r="U31" s="5">
        <f>T36</f>
        <v>552.35575000000006</v>
      </c>
      <c r="V31" s="5">
        <f>U36</f>
        <v>569.24906499999997</v>
      </c>
    </row>
    <row r="32" spans="1:24" x14ac:dyDescent="0.25">
      <c r="B32" s="31">
        <f>B31/40</f>
        <v>12.5</v>
      </c>
      <c r="C32" s="31">
        <f>B31/40+SUM(B$33:$C33)/40</f>
        <v>13.008749999999999</v>
      </c>
      <c r="D32" s="31">
        <f>C31/40+SUM($C$33:C33)/40</f>
        <v>13.196249999999999</v>
      </c>
      <c r="E32" s="31">
        <f>D31/40+SUM($C$33:D33)/40</f>
        <v>13.897201874999999</v>
      </c>
      <c r="F32" s="31">
        <f>E31/40+SUM($C$33:E33)/40</f>
        <v>14.610887162499999</v>
      </c>
      <c r="G32" s="29"/>
      <c r="H32" s="1" t="s">
        <v>10</v>
      </c>
      <c r="J32" s="8">
        <f>J31/40</f>
        <v>11.25</v>
      </c>
      <c r="K32" s="8">
        <f>J31/40+SUM($I$33:J33)/40</f>
        <v>11.25</v>
      </c>
      <c r="L32" s="8">
        <f>K31/40+SUM($I$33:K33)/40</f>
        <v>11.46875</v>
      </c>
      <c r="M32" s="8">
        <f>L31/40+SUM($I$33:L33)/40</f>
        <v>11.6875</v>
      </c>
      <c r="N32" s="8">
        <f>M31/40+SUM($I$33:M33)/40</f>
        <v>11.90078125</v>
      </c>
      <c r="R32" s="8">
        <f>R31/40</f>
        <v>12.5</v>
      </c>
      <c r="S32" s="8">
        <f>R31/40+SUM($Q$33:R33)/40</f>
        <v>12.75</v>
      </c>
      <c r="T32" s="8">
        <f>S31/40+SUM($Q$33:S33)/40</f>
        <v>13.446249999999999</v>
      </c>
      <c r="U32" s="8">
        <f>T31/40+SUM($Q$33:T33)/40</f>
        <v>14.1538</v>
      </c>
      <c r="V32" s="8">
        <f>U31/40+SUM($Q$33:U33)/40</f>
        <v>14.861371625</v>
      </c>
    </row>
    <row r="33" spans="1:24" x14ac:dyDescent="0.25">
      <c r="B33" s="31">
        <f>B31*2%</f>
        <v>10</v>
      </c>
      <c r="C33" s="31">
        <f t="shared" ref="C33:F33" si="18">C31*2%</f>
        <v>10.35</v>
      </c>
      <c r="D33" s="31">
        <f t="shared" si="18"/>
        <v>10.696824999999999</v>
      </c>
      <c r="E33" s="31">
        <f t="shared" si="18"/>
        <v>11.0468365</v>
      </c>
      <c r="F33" s="31">
        <f t="shared" si="18"/>
        <v>11.389829192500001</v>
      </c>
      <c r="G33" s="29"/>
      <c r="H33" s="1" t="s">
        <v>11</v>
      </c>
      <c r="J33" s="8">
        <v>0</v>
      </c>
      <c r="K33" s="8">
        <v>0</v>
      </c>
      <c r="L33" s="8">
        <v>0</v>
      </c>
      <c r="M33" s="8">
        <v>0</v>
      </c>
      <c r="N33" s="8">
        <v>0</v>
      </c>
      <c r="R33" s="8">
        <f>R31*2%</f>
        <v>10</v>
      </c>
      <c r="S33" s="8">
        <f t="shared" ref="S33:V33" si="19">S31*2%</f>
        <v>10.35</v>
      </c>
      <c r="T33" s="8">
        <f t="shared" si="19"/>
        <v>10.702</v>
      </c>
      <c r="U33" s="8">
        <f t="shared" si="19"/>
        <v>11.047115000000002</v>
      </c>
      <c r="V33" s="8">
        <f t="shared" si="19"/>
        <v>11.3849813</v>
      </c>
    </row>
    <row r="34" spans="1:24" ht="14.45" x14ac:dyDescent="0.3">
      <c r="B34" s="31">
        <v>20</v>
      </c>
      <c r="C34" s="31">
        <v>20</v>
      </c>
      <c r="D34" s="31">
        <v>20</v>
      </c>
      <c r="E34" s="31">
        <v>20</v>
      </c>
      <c r="F34" s="31">
        <v>20</v>
      </c>
      <c r="G34" s="29"/>
      <c r="H34" s="1" t="s">
        <v>12</v>
      </c>
      <c r="J34" s="8">
        <v>20</v>
      </c>
      <c r="K34" s="8">
        <v>20</v>
      </c>
      <c r="L34" s="8">
        <v>20</v>
      </c>
      <c r="M34" s="8">
        <v>20</v>
      </c>
      <c r="N34" s="8">
        <v>20</v>
      </c>
      <c r="R34" s="8">
        <v>20</v>
      </c>
      <c r="S34" s="8">
        <v>20</v>
      </c>
      <c r="T34" s="8">
        <v>20</v>
      </c>
      <c r="U34" s="8">
        <v>20</v>
      </c>
      <c r="V34" s="8">
        <v>20</v>
      </c>
    </row>
    <row r="35" spans="1:24" ht="14.45" x14ac:dyDescent="0.3">
      <c r="B35" s="31">
        <v>0</v>
      </c>
      <c r="C35" s="31">
        <v>0</v>
      </c>
      <c r="D35" s="31">
        <v>0</v>
      </c>
      <c r="E35" s="31">
        <v>0</v>
      </c>
      <c r="F35" s="31">
        <v>0</v>
      </c>
      <c r="G35" s="29"/>
      <c r="H35" s="1" t="s">
        <v>13</v>
      </c>
      <c r="J35" s="8">
        <v>0</v>
      </c>
      <c r="K35" s="8">
        <v>0</v>
      </c>
      <c r="L35" s="8">
        <v>0</v>
      </c>
      <c r="M35" s="8">
        <v>0</v>
      </c>
      <c r="N35" s="8">
        <v>0</v>
      </c>
      <c r="R35" s="8">
        <v>0</v>
      </c>
      <c r="S35" s="8">
        <v>0</v>
      </c>
      <c r="T35" s="8">
        <v>0</v>
      </c>
      <c r="U35" s="8">
        <v>0</v>
      </c>
      <c r="V35" s="8">
        <v>0</v>
      </c>
    </row>
    <row r="36" spans="1:24" ht="14.45" x14ac:dyDescent="0.3">
      <c r="A36" s="32">
        <v>500</v>
      </c>
      <c r="B36" s="26">
        <f>B31-B32+B33+B34-B35</f>
        <v>517.5</v>
      </c>
      <c r="C36" s="26">
        <f>C31-C32+C33+C34-C35</f>
        <v>534.84124999999995</v>
      </c>
      <c r="D36" s="26">
        <f>D31-D32+D33+D34-D35</f>
        <v>552.34182499999997</v>
      </c>
      <c r="E36" s="26">
        <f>E31-E32+E33+E34-E35</f>
        <v>569.49145962500006</v>
      </c>
      <c r="F36" s="26">
        <f>F31-F32+F33+F34-F35</f>
        <v>586.270401655</v>
      </c>
      <c r="G36" s="26"/>
      <c r="H36" s="1" t="s">
        <v>14</v>
      </c>
      <c r="I36" s="6">
        <v>450</v>
      </c>
      <c r="J36" s="5">
        <f>J31-J32+J33+J34-J35</f>
        <v>458.75</v>
      </c>
      <c r="K36" s="5">
        <f>K31-K32+K33+K34-K35</f>
        <v>467.5</v>
      </c>
      <c r="L36" s="5">
        <f>L31-L32+L33+L34-L35</f>
        <v>476.03125</v>
      </c>
      <c r="M36" s="5">
        <f>M31-M32+M33+M34-M35</f>
        <v>484.34375</v>
      </c>
      <c r="N36" s="5">
        <f>N31-N32+N33+N34-N35</f>
        <v>492.44296874999998</v>
      </c>
      <c r="Q36" s="6">
        <v>500</v>
      </c>
      <c r="R36" s="5">
        <f>R31-R32+R33+R34-R35</f>
        <v>517.5</v>
      </c>
      <c r="S36" s="5">
        <f>S31-S32+S33+S34-S35</f>
        <v>535.1</v>
      </c>
      <c r="T36" s="5">
        <f>T31-T32+T33+T34-T35</f>
        <v>552.35575000000006</v>
      </c>
      <c r="U36" s="5">
        <f>U31-U32+U33+U34-U35</f>
        <v>569.24906499999997</v>
      </c>
      <c r="V36" s="5">
        <f>V31-V32+V33+V34-V35</f>
        <v>585.77267467500008</v>
      </c>
    </row>
    <row r="38" spans="1:24" ht="14.45" x14ac:dyDescent="0.3">
      <c r="C38" s="33"/>
      <c r="D38" s="33"/>
      <c r="E38" s="33"/>
      <c r="F38" s="33"/>
      <c r="G38" s="33"/>
      <c r="K38" s="10"/>
      <c r="L38" s="10"/>
      <c r="M38" s="10"/>
      <c r="N38" s="10"/>
      <c r="S38" s="10"/>
      <c r="T38" s="10"/>
      <c r="U38" s="10"/>
      <c r="V38" s="10"/>
    </row>
    <row r="39" spans="1:24" ht="21" x14ac:dyDescent="0.4">
      <c r="B39" s="34"/>
      <c r="C39" s="34"/>
      <c r="D39" s="34"/>
      <c r="E39" s="34"/>
      <c r="F39" s="34"/>
      <c r="G39" s="34"/>
      <c r="H39" s="4" t="s">
        <v>37</v>
      </c>
      <c r="J39" s="9"/>
      <c r="K39" s="9"/>
      <c r="L39" s="9"/>
      <c r="M39" s="9"/>
      <c r="N39" s="9"/>
      <c r="R39" s="9"/>
      <c r="S39" s="9"/>
      <c r="T39" s="9"/>
      <c r="U39" s="9"/>
      <c r="V39" s="9"/>
    </row>
    <row r="40" spans="1:24" ht="14.45" x14ac:dyDescent="0.3">
      <c r="A40" s="25">
        <v>42460</v>
      </c>
      <c r="B40" s="25">
        <f>EOMONTH(A40,12)</f>
        <v>42825</v>
      </c>
      <c r="C40" s="25">
        <f>EOMONTH(B40,12)</f>
        <v>43190</v>
      </c>
      <c r="D40" s="25">
        <f>EOMONTH(C40,12)</f>
        <v>43555</v>
      </c>
      <c r="E40" s="25">
        <f>EOMONTH(D40,12)</f>
        <v>43921</v>
      </c>
      <c r="F40" s="25">
        <f>EOMONTH(E40,12)</f>
        <v>44286</v>
      </c>
      <c r="G40" s="25"/>
      <c r="I40" s="18">
        <v>42460</v>
      </c>
      <c r="J40" s="18">
        <f>EOMONTH(I40,12)</f>
        <v>42825</v>
      </c>
      <c r="K40" s="18">
        <f>EOMONTH(J40,12)</f>
        <v>43190</v>
      </c>
      <c r="L40" s="18">
        <f>EOMONTH(K40,12)</f>
        <v>43555</v>
      </c>
      <c r="M40" s="18">
        <f>EOMONTH(L40,12)</f>
        <v>43921</v>
      </c>
      <c r="N40" s="18">
        <f>EOMONTH(M40,12)</f>
        <v>44286</v>
      </c>
      <c r="Q40" s="18">
        <v>42460</v>
      </c>
      <c r="R40" s="18">
        <f>EOMONTH(Q40,12)</f>
        <v>42825</v>
      </c>
      <c r="S40" s="18">
        <f>EOMONTH(R40,12)</f>
        <v>43190</v>
      </c>
      <c r="T40" s="18">
        <f>EOMONTH(S40,12)</f>
        <v>43555</v>
      </c>
      <c r="U40" s="18">
        <f>EOMONTH(T40,12)</f>
        <v>43921</v>
      </c>
      <c r="V40" s="18">
        <f>EOMONTH(U40,12)</f>
        <v>44286</v>
      </c>
      <c r="W40" s="19"/>
      <c r="X40" s="19"/>
    </row>
    <row r="41" spans="1:24" ht="14.45" x14ac:dyDescent="0.3">
      <c r="B41" s="34">
        <f t="shared" ref="B41:F42" si="20">B32</f>
        <v>12.5</v>
      </c>
      <c r="C41" s="34">
        <f t="shared" si="20"/>
        <v>13.008749999999999</v>
      </c>
      <c r="D41" s="34">
        <f t="shared" si="20"/>
        <v>13.196249999999999</v>
      </c>
      <c r="E41" s="34">
        <f t="shared" si="20"/>
        <v>13.897201874999999</v>
      </c>
      <c r="F41" s="34">
        <f t="shared" si="20"/>
        <v>14.610887162499999</v>
      </c>
      <c r="G41" s="34"/>
      <c r="H41" s="1" t="s">
        <v>18</v>
      </c>
      <c r="J41" s="9">
        <f>J32</f>
        <v>11.25</v>
      </c>
      <c r="K41" s="9">
        <f t="shared" ref="K41:N42" si="21">K32</f>
        <v>11.25</v>
      </c>
      <c r="L41" s="9">
        <f t="shared" si="21"/>
        <v>11.46875</v>
      </c>
      <c r="M41" s="9">
        <f t="shared" si="21"/>
        <v>11.6875</v>
      </c>
      <c r="N41" s="9">
        <f t="shared" si="21"/>
        <v>11.90078125</v>
      </c>
      <c r="R41" s="9">
        <f>R32</f>
        <v>12.5</v>
      </c>
      <c r="S41" s="9">
        <f t="shared" ref="S41:V42" si="22">S32</f>
        <v>12.75</v>
      </c>
      <c r="T41" s="9">
        <f t="shared" si="22"/>
        <v>13.446249999999999</v>
      </c>
      <c r="U41" s="9">
        <f t="shared" si="22"/>
        <v>14.1538</v>
      </c>
      <c r="V41" s="9">
        <f t="shared" si="22"/>
        <v>14.861371625</v>
      </c>
    </row>
    <row r="42" spans="1:24" ht="14.45" x14ac:dyDescent="0.3">
      <c r="B42" s="34">
        <f t="shared" si="20"/>
        <v>10</v>
      </c>
      <c r="C42" s="34">
        <f t="shared" si="20"/>
        <v>10.35</v>
      </c>
      <c r="D42" s="34">
        <f t="shared" si="20"/>
        <v>10.696824999999999</v>
      </c>
      <c r="E42" s="34">
        <f t="shared" si="20"/>
        <v>11.0468365</v>
      </c>
      <c r="F42" s="34">
        <f t="shared" si="20"/>
        <v>11.389829192500001</v>
      </c>
      <c r="G42" s="34"/>
      <c r="H42" s="1" t="s">
        <v>19</v>
      </c>
      <c r="J42" s="9">
        <f>J33</f>
        <v>0</v>
      </c>
      <c r="K42" s="9">
        <f t="shared" si="21"/>
        <v>0</v>
      </c>
      <c r="L42" s="9">
        <f t="shared" si="21"/>
        <v>0</v>
      </c>
      <c r="M42" s="9">
        <f t="shared" si="21"/>
        <v>0</v>
      </c>
      <c r="N42" s="9">
        <f t="shared" si="21"/>
        <v>0</v>
      </c>
      <c r="R42" s="9">
        <f>R33</f>
        <v>10</v>
      </c>
      <c r="S42" s="9">
        <f t="shared" si="22"/>
        <v>10.35</v>
      </c>
      <c r="T42" s="9">
        <f t="shared" si="22"/>
        <v>10.702</v>
      </c>
      <c r="U42" s="9">
        <f t="shared" si="22"/>
        <v>11.047115000000002</v>
      </c>
      <c r="V42" s="9">
        <f t="shared" si="22"/>
        <v>11.3849813</v>
      </c>
    </row>
    <row r="43" spans="1:24" ht="14.45" x14ac:dyDescent="0.3">
      <c r="B43" s="31">
        <v>15</v>
      </c>
      <c r="C43" s="31">
        <v>15</v>
      </c>
      <c r="D43" s="31">
        <v>15</v>
      </c>
      <c r="E43" s="31">
        <v>15</v>
      </c>
      <c r="F43" s="31">
        <v>15</v>
      </c>
      <c r="G43" s="29"/>
      <c r="H43" s="1" t="s">
        <v>2</v>
      </c>
      <c r="J43" s="8">
        <v>15</v>
      </c>
      <c r="K43" s="8">
        <v>15</v>
      </c>
      <c r="L43" s="8">
        <v>15</v>
      </c>
      <c r="M43" s="8">
        <v>15</v>
      </c>
      <c r="N43" s="8">
        <v>15</v>
      </c>
      <c r="R43" s="8">
        <v>15</v>
      </c>
      <c r="S43" s="8">
        <v>15</v>
      </c>
      <c r="T43" s="8">
        <v>15</v>
      </c>
      <c r="U43" s="8">
        <v>15</v>
      </c>
      <c r="V43" s="8">
        <v>15</v>
      </c>
    </row>
    <row r="44" spans="1:24" ht="14.45" x14ac:dyDescent="0.3">
      <c r="B44" s="31">
        <f>(B52-B43-B41)*0.28</f>
        <v>10.622886591442532</v>
      </c>
      <c r="C44" s="31">
        <f t="shared" ref="C44:F44" si="23">(C52-C43-C41)*0.28</f>
        <v>10.480436591442533</v>
      </c>
      <c r="D44" s="31">
        <f t="shared" si="23"/>
        <v>10.427936591442533</v>
      </c>
      <c r="E44" s="31">
        <f t="shared" si="23"/>
        <v>10.231670066442533</v>
      </c>
      <c r="F44" s="31">
        <f t="shared" si="23"/>
        <v>10.031838185942533</v>
      </c>
      <c r="G44" s="29"/>
      <c r="H44" s="1" t="s">
        <v>3</v>
      </c>
      <c r="J44" s="8">
        <f>(J52-J43-J41)*0.28</f>
        <v>12.756648467419376</v>
      </c>
      <c r="K44" s="8">
        <f t="shared" ref="K44:N44" si="24">(K52-K43-K41)*0.28</f>
        <v>12.756648467419376</v>
      </c>
      <c r="L44" s="8">
        <f t="shared" si="24"/>
        <v>12.695398467419377</v>
      </c>
      <c r="M44" s="8">
        <f t="shared" si="24"/>
        <v>12.634148467419378</v>
      </c>
      <c r="N44" s="8">
        <f t="shared" si="24"/>
        <v>12.574429717419378</v>
      </c>
      <c r="R44" s="8">
        <f>(R52-R43-R41)*0.28</f>
        <v>12.406648467419377</v>
      </c>
      <c r="S44" s="8">
        <f t="shared" ref="S44:V44" si="25">(S52-S43-S41)*0.28</f>
        <v>12.336648467419376</v>
      </c>
      <c r="T44" s="8">
        <f t="shared" si="25"/>
        <v>12.141698467419378</v>
      </c>
      <c r="U44" s="8">
        <f t="shared" si="25"/>
        <v>11.943584467419376</v>
      </c>
      <c r="V44" s="8">
        <f t="shared" si="25"/>
        <v>11.745464412419375</v>
      </c>
    </row>
    <row r="45" spans="1:24" ht="14.45" x14ac:dyDescent="0.3">
      <c r="A45" s="35">
        <v>7.0000000000000007E-2</v>
      </c>
      <c r="H45" s="1" t="s">
        <v>47</v>
      </c>
      <c r="I45" s="12">
        <v>7.0000000000000007E-2</v>
      </c>
      <c r="Q45" s="12">
        <v>7.0000000000000007E-2</v>
      </c>
    </row>
    <row r="46" spans="1:24" ht="14.45" x14ac:dyDescent="0.3">
      <c r="B46" s="34">
        <f>B31</f>
        <v>500</v>
      </c>
      <c r="C46" s="34">
        <f>C31</f>
        <v>517.5</v>
      </c>
      <c r="D46" s="34">
        <f>D31</f>
        <v>534.84124999999995</v>
      </c>
      <c r="E46" s="34">
        <f>E31</f>
        <v>552.34182499999997</v>
      </c>
      <c r="F46" s="34">
        <f>F31</f>
        <v>569.49145962500006</v>
      </c>
      <c r="G46" s="34"/>
      <c r="H46" s="1" t="s">
        <v>0</v>
      </c>
      <c r="J46" s="9">
        <f>J31</f>
        <v>450</v>
      </c>
      <c r="K46" s="9">
        <f>K31</f>
        <v>458.75</v>
      </c>
      <c r="L46" s="9">
        <f>L31</f>
        <v>467.5</v>
      </c>
      <c r="M46" s="9">
        <f>M31</f>
        <v>476.03125</v>
      </c>
      <c r="N46" s="9">
        <f>N31</f>
        <v>484.34375</v>
      </c>
      <c r="R46" s="9">
        <f>R31</f>
        <v>500</v>
      </c>
      <c r="S46" s="9">
        <f>S31</f>
        <v>517.5</v>
      </c>
      <c r="T46" s="9">
        <f>T31</f>
        <v>535.1</v>
      </c>
      <c r="U46" s="9">
        <f>U31</f>
        <v>552.35575000000006</v>
      </c>
      <c r="V46" s="9">
        <f>V31</f>
        <v>569.24906499999997</v>
      </c>
    </row>
    <row r="47" spans="1:24" ht="14.45" x14ac:dyDescent="0.3">
      <c r="B47" s="36">
        <f>B46*$A$45</f>
        <v>35</v>
      </c>
      <c r="C47" s="36">
        <f t="shared" ref="C47:F47" si="26">C46*$A$45</f>
        <v>36.225000000000001</v>
      </c>
      <c r="D47" s="36">
        <f t="shared" si="26"/>
        <v>37.4388875</v>
      </c>
      <c r="E47" s="36">
        <f t="shared" si="26"/>
        <v>38.663927749999999</v>
      </c>
      <c r="F47" s="36">
        <f t="shared" si="26"/>
        <v>39.864402173750008</v>
      </c>
      <c r="G47" s="36"/>
      <c r="H47" s="1" t="s">
        <v>20</v>
      </c>
      <c r="J47" s="10">
        <f>J46*$I$45</f>
        <v>31.500000000000004</v>
      </c>
      <c r="K47" s="10">
        <f>K46*$I$45</f>
        <v>32.112500000000004</v>
      </c>
      <c r="L47" s="10">
        <f>L46*$I$45</f>
        <v>32.725000000000001</v>
      </c>
      <c r="M47" s="10">
        <f>M46*$I$45</f>
        <v>33.322187500000005</v>
      </c>
      <c r="N47" s="10">
        <f>N46*$I$45</f>
        <v>33.904062500000002</v>
      </c>
      <c r="R47" s="13">
        <f>R46*$Q$45</f>
        <v>35</v>
      </c>
      <c r="S47" s="13">
        <f>S46*$Q$45</f>
        <v>36.225000000000001</v>
      </c>
      <c r="T47" s="13">
        <f>T46*$Q$45</f>
        <v>37.457000000000008</v>
      </c>
      <c r="U47" s="13">
        <f>U46*$Q$45</f>
        <v>38.664902500000011</v>
      </c>
      <c r="V47" s="13">
        <f>V46*$Q$45</f>
        <v>39.847434550000003</v>
      </c>
    </row>
    <row r="48" spans="1:24" ht="14.45" x14ac:dyDescent="0.3">
      <c r="A48" s="36">
        <f t="shared" ref="A48:F48" si="27">A41-A42+A43+A44+A47</f>
        <v>0</v>
      </c>
      <c r="B48" s="36">
        <f t="shared" si="27"/>
        <v>63.12288659144253</v>
      </c>
      <c r="C48" s="36">
        <f t="shared" si="27"/>
        <v>64.364186591442532</v>
      </c>
      <c r="D48" s="36">
        <f t="shared" si="27"/>
        <v>65.36624909144254</v>
      </c>
      <c r="E48" s="36">
        <f t="shared" si="27"/>
        <v>66.745963191442527</v>
      </c>
      <c r="F48" s="36">
        <f t="shared" si="27"/>
        <v>68.117298329692545</v>
      </c>
      <c r="G48" s="36"/>
      <c r="H48" s="1" t="s">
        <v>21</v>
      </c>
      <c r="I48" s="13">
        <f t="shared" ref="I48:N48" si="28">I41-I42+I43+I44+I47</f>
        <v>0</v>
      </c>
      <c r="J48" s="13">
        <f t="shared" si="28"/>
        <v>70.506648467419382</v>
      </c>
      <c r="K48" s="13">
        <f t="shared" si="28"/>
        <v>71.119148467419379</v>
      </c>
      <c r="L48" s="13">
        <f t="shared" si="28"/>
        <v>71.889148467419375</v>
      </c>
      <c r="M48" s="13">
        <f t="shared" si="28"/>
        <v>72.643835967419392</v>
      </c>
      <c r="N48" s="13">
        <f t="shared" si="28"/>
        <v>73.379273467419381</v>
      </c>
      <c r="Q48" s="13">
        <f t="shared" ref="Q48:V48" si="29">Q41-Q42+Q43+Q44+Q47</f>
        <v>0</v>
      </c>
      <c r="R48" s="13">
        <f t="shared" si="29"/>
        <v>64.906648467419373</v>
      </c>
      <c r="S48" s="13">
        <f t="shared" si="29"/>
        <v>65.96164846741938</v>
      </c>
      <c r="T48" s="13">
        <f t="shared" si="29"/>
        <v>67.34294846741939</v>
      </c>
      <c r="U48" s="13">
        <f t="shared" si="29"/>
        <v>68.715171967419394</v>
      </c>
      <c r="V48" s="13">
        <f t="shared" si="29"/>
        <v>70.06928928741938</v>
      </c>
    </row>
    <row r="50" spans="1:22" x14ac:dyDescent="0.25">
      <c r="A50" s="26">
        <f>XNPV(A45,A48:F48,A40:F40)</f>
        <v>268.03828383653126</v>
      </c>
      <c r="H50" s="1" t="s">
        <v>41</v>
      </c>
      <c r="I50" s="5">
        <f>XNPV(I45,I48:N48,I40:N40)</f>
        <v>294.41331519769199</v>
      </c>
      <c r="Q50" s="5">
        <f>XNPV(Q45,Q48:V48,Q40:V40)</f>
        <v>275.60771769783963</v>
      </c>
    </row>
    <row r="51" spans="1:22" x14ac:dyDescent="0.25">
      <c r="A51" s="26"/>
      <c r="I51" s="5"/>
      <c r="Q51" s="5"/>
    </row>
    <row r="52" spans="1:22" x14ac:dyDescent="0.25">
      <c r="A52" s="23">
        <v>0</v>
      </c>
      <c r="B52" s="31">
        <v>65.438880683723326</v>
      </c>
      <c r="C52" s="31">
        <f>B52</f>
        <v>65.438880683723326</v>
      </c>
      <c r="D52" s="31">
        <f t="shared" ref="D52:F52" si="30">C52</f>
        <v>65.438880683723326</v>
      </c>
      <c r="E52" s="31">
        <f t="shared" si="30"/>
        <v>65.438880683723326</v>
      </c>
      <c r="F52" s="31">
        <f t="shared" si="30"/>
        <v>65.438880683723326</v>
      </c>
      <c r="G52" s="29"/>
      <c r="H52" s="1" t="s">
        <v>42</v>
      </c>
      <c r="I52" s="1">
        <v>0</v>
      </c>
      <c r="J52" s="8">
        <v>71.809458812212057</v>
      </c>
      <c r="K52" s="8">
        <f>J52</f>
        <v>71.809458812212057</v>
      </c>
      <c r="L52" s="8">
        <f>K52</f>
        <v>71.809458812212057</v>
      </c>
      <c r="M52" s="8">
        <f>L52</f>
        <v>71.809458812212057</v>
      </c>
      <c r="N52" s="8">
        <f>M52</f>
        <v>71.809458812212057</v>
      </c>
      <c r="Q52" s="1">
        <v>0</v>
      </c>
      <c r="R52" s="8">
        <f>J52</f>
        <v>71.809458812212057</v>
      </c>
      <c r="S52" s="8">
        <f>R52</f>
        <v>71.809458812212057</v>
      </c>
      <c r="T52" s="8">
        <f>S52</f>
        <v>71.809458812212057</v>
      </c>
      <c r="U52" s="8">
        <f>T52</f>
        <v>71.809458812212057</v>
      </c>
      <c r="V52" s="8">
        <f>U52</f>
        <v>71.809458812212057</v>
      </c>
    </row>
    <row r="53" spans="1:22" x14ac:dyDescent="0.25">
      <c r="A53" s="26">
        <f>XNPV(A45,A52:F52,A40:F40)</f>
        <v>268.29442978123035</v>
      </c>
      <c r="H53" s="1" t="s">
        <v>43</v>
      </c>
      <c r="I53" s="5">
        <f>XNPV(I45,I52:N52,I40:N40)</f>
        <v>294.41331519769182</v>
      </c>
      <c r="J53" s="9"/>
      <c r="Q53" s="5">
        <f>XNPV(Q45,Q52:V52,Q40:V40)</f>
        <v>294.41331519769182</v>
      </c>
    </row>
    <row r="54" spans="1:22" x14ac:dyDescent="0.25">
      <c r="A54" s="34">
        <f>A50-A53</f>
        <v>-0.25614594469908525</v>
      </c>
      <c r="H54" s="1" t="s">
        <v>44</v>
      </c>
      <c r="I54" s="9">
        <f>I50-I53</f>
        <v>0</v>
      </c>
      <c r="Q54" s="9">
        <f>Q50-Q53</f>
        <v>-18.805597499852183</v>
      </c>
    </row>
  </sheetData>
  <sheetProtection formatColumns="0" formatRows="0"/>
  <pageMargins left="0.70866141732283472" right="0.70866141732283472" top="0.74803149606299213" bottom="0.74803149606299213" header="0.31496062992125984" footer="0.31496062992125984"/>
  <pageSetup paperSize="8" scale="51" fitToHeight="0" orientation="landscape" r:id="rId1"/>
  <headerFooter>
    <oddFooter>&amp;L&amp;F&amp;C&amp;A&amp;R&amp;P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15</vt:i4>
      </vt:variant>
    </vt:vector>
  </HeadingPairs>
  <Company/>
  <LinksUpToDate>false</LinksUpToDate>
  <SharedDoc>false</SharedDoc>
  <HyperlinksChanged>false</HyperlinksChanged>
  <AppVersion>14.0300</AppVersion>
  <TotalTime>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2016-04-19T00:49:00Z</dcterms:created>
  <dcterms:modified xsi:type="dcterms:W3CDTF">2016-04-19T00:49:00Z</dcterms:modified>
  <cp:revision>1</cp:revision>
</cp:coreProperties>
</file>