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65" windowWidth="13395" windowHeight="9315" tabRatio="844"/>
  </bookViews>
  <sheets>
    <sheet name="Summary" sheetId="16" r:id="rId1"/>
    <sheet name="Vector RAB x" sheetId="17" r:id="rId2"/>
    <sheet name="Powerco RAB x" sheetId="15" r:id="rId3"/>
    <sheet name="The Lines Co RAB x" sheetId="14" r:id="rId4"/>
    <sheet name="OtagoNet RAB x" sheetId="13" r:id="rId5"/>
  </sheets>
  <calcPr calcId="144525"/>
</workbook>
</file>

<file path=xl/calcChain.xml><?xml version="1.0" encoding="utf-8"?>
<calcChain xmlns="http://schemas.openxmlformats.org/spreadsheetml/2006/main">
  <c r="J23" i="15" l="1"/>
  <c r="G23" i="15"/>
  <c r="J23" i="17"/>
  <c r="G23" i="17" s="1"/>
  <c r="J9" i="14" l="1"/>
  <c r="G9" i="14"/>
  <c r="I10" i="15"/>
  <c r="J9" i="15"/>
  <c r="G9" i="15"/>
  <c r="I10" i="17" l="1"/>
  <c r="I12" i="17"/>
  <c r="J29" i="13" l="1"/>
  <c r="G29" i="13"/>
  <c r="J19" i="13"/>
  <c r="G19" i="13"/>
  <c r="J13" i="13"/>
  <c r="J8" i="13"/>
  <c r="G8" i="13"/>
  <c r="G14" i="13" s="1"/>
  <c r="J30" i="14"/>
  <c r="G30" i="14"/>
  <c r="J20" i="14"/>
  <c r="G20" i="14"/>
  <c r="J13" i="14"/>
  <c r="J8" i="14"/>
  <c r="G8" i="14"/>
  <c r="J9" i="17"/>
  <c r="G9" i="17"/>
  <c r="I6" i="17"/>
  <c r="J8" i="17" s="1"/>
  <c r="F6" i="17"/>
  <c r="G8" i="17" s="1"/>
  <c r="J30" i="17"/>
  <c r="G30" i="17"/>
  <c r="J19" i="17"/>
  <c r="G19" i="17"/>
  <c r="J13" i="15"/>
  <c r="J29" i="15"/>
  <c r="J19" i="15"/>
  <c r="J8" i="15"/>
  <c r="G29" i="15"/>
  <c r="G8" i="15"/>
  <c r="G21" i="13" l="1"/>
  <c r="G25" i="13" s="1"/>
  <c r="J14" i="13"/>
  <c r="J21" i="13" s="1"/>
  <c r="J25" i="13" s="1"/>
  <c r="J14" i="14"/>
  <c r="J22" i="14" s="1"/>
  <c r="J26" i="14" s="1"/>
  <c r="J32" i="14" s="1"/>
  <c r="D10" i="16" s="1"/>
  <c r="G14" i="14"/>
  <c r="G22" i="14" s="1"/>
  <c r="G26" i="14" s="1"/>
  <c r="G32" i="14" s="1"/>
  <c r="C10" i="16" s="1"/>
  <c r="G14" i="17"/>
  <c r="G21" i="17" s="1"/>
  <c r="G25" i="17" s="1"/>
  <c r="G32" i="17" s="1"/>
  <c r="C6" i="16" s="1"/>
  <c r="J14" i="15"/>
  <c r="J21" i="15" s="1"/>
  <c r="J25" i="15" s="1"/>
  <c r="G14" i="15"/>
  <c r="G19" i="15"/>
  <c r="G31" i="13" l="1"/>
  <c r="C12" i="16" s="1"/>
  <c r="J31" i="13"/>
  <c r="D12" i="16" s="1"/>
  <c r="J31" i="15"/>
  <c r="D8" i="16" s="1"/>
  <c r="G21" i="15"/>
  <c r="G25" i="15" s="1"/>
  <c r="G31" i="15" s="1"/>
  <c r="C8" i="16" s="1"/>
  <c r="J13" i="17" l="1"/>
  <c r="J14" i="17" s="1"/>
  <c r="J21" i="17" s="1"/>
  <c r="J25" i="17" s="1"/>
  <c r="J32" i="17" l="1"/>
  <c r="D6" i="16" s="1"/>
</calcChain>
</file>

<file path=xl/comments1.xml><?xml version="1.0" encoding="utf-8"?>
<comments xmlns="http://schemas.openxmlformats.org/spreadsheetml/2006/main">
  <authors>
    <author>Author</author>
  </authors>
  <commentList>
    <comment ref="G9" authorId="0">
      <text>
        <r>
          <rPr>
            <sz val="9"/>
            <color indexed="81"/>
            <rFont val="Tahoma"/>
            <family val="2"/>
          </rPr>
          <t xml:space="preserve">
VCT AR 2013, balance sheet</t>
        </r>
      </text>
    </comment>
    <comment ref="J9" authorId="0">
      <text>
        <r>
          <rPr>
            <sz val="9"/>
            <color indexed="81"/>
            <rFont val="Tahoma"/>
            <family val="2"/>
          </rPr>
          <t xml:space="preserve">
VCT AR 2013, balance sheet</t>
        </r>
      </text>
    </comment>
    <comment ref="I10" authorId="0">
      <text>
        <r>
          <rPr>
            <sz val="9"/>
            <color indexed="81"/>
            <rFont val="Tahoma"/>
            <charset val="1"/>
          </rPr>
          <t xml:space="preserve">
VCT AR 2013 note 22</t>
        </r>
      </text>
    </comment>
    <comment ref="I11" authorId="0">
      <text>
        <r>
          <rPr>
            <sz val="9"/>
            <color indexed="81"/>
            <rFont val="Tahoma"/>
            <charset val="1"/>
          </rPr>
          <t xml:space="preserve">
VCT AR 2013 note 22</t>
        </r>
      </text>
    </comment>
    <comment ref="I12" authorId="0">
      <text>
        <r>
          <rPr>
            <sz val="9"/>
            <color indexed="81"/>
            <rFont val="Tahoma"/>
            <charset val="1"/>
          </rPr>
          <t xml:space="preserve">
VCT AR 2013 note 7 &amp; 8</t>
        </r>
      </text>
    </comment>
    <comment ref="G23" authorId="0">
      <text>
        <r>
          <rPr>
            <sz val="9"/>
            <color indexed="81"/>
            <rFont val="Tahoma"/>
            <family val="2"/>
          </rPr>
          <t xml:space="preserve">2013 Information Disclosure.
</t>
        </r>
      </text>
    </comment>
    <comment ref="J23" authorId="0">
      <text>
        <r>
          <rPr>
            <sz val="9"/>
            <color indexed="81"/>
            <rFont val="Tahoma"/>
            <family val="2"/>
          </rPr>
          <t>2013 Information Disclosure.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9" authorId="0">
      <text>
        <r>
          <rPr>
            <sz val="9"/>
            <color indexed="81"/>
            <rFont val="Tahoma"/>
            <charset val="1"/>
          </rPr>
          <t>Powerco AR 2013 balance sheet</t>
        </r>
      </text>
    </comment>
    <comment ref="J9" authorId="0">
      <text>
        <r>
          <rPr>
            <sz val="9"/>
            <color indexed="81"/>
            <rFont val="Tahoma"/>
            <charset val="1"/>
          </rPr>
          <t>Powerco AR 2013 balance sheet</t>
        </r>
      </text>
    </comment>
    <comment ref="I10" authorId="0">
      <text>
        <r>
          <rPr>
            <sz val="9"/>
            <color indexed="81"/>
            <rFont val="Tahoma"/>
            <charset val="1"/>
          </rPr>
          <t>Powerco AR 2013 note 19</t>
        </r>
      </text>
    </comment>
    <comment ref="I11" authorId="0">
      <text>
        <r>
          <rPr>
            <sz val="9"/>
            <color indexed="81"/>
            <rFont val="Tahoma"/>
            <charset val="1"/>
          </rPr>
          <t>Powerco AR 2013 note 20</t>
        </r>
      </text>
    </comment>
    <comment ref="I12" authorId="0">
      <text>
        <r>
          <rPr>
            <sz val="9"/>
            <color indexed="81"/>
            <rFont val="Tahoma"/>
            <charset val="1"/>
          </rPr>
          <t>Powerco AR 2013 note 3</t>
        </r>
      </text>
    </comment>
    <comment ref="F17" authorId="0">
      <text>
        <r>
          <rPr>
            <sz val="9"/>
            <color indexed="81"/>
            <rFont val="Tahoma"/>
            <family val="2"/>
          </rPr>
          <t>Not material relative to scale of regulated businesses - see Powerco AR 2013</t>
        </r>
      </text>
    </comment>
    <comment ref="I17" authorId="0">
      <text>
        <r>
          <rPr>
            <sz val="9"/>
            <color indexed="81"/>
            <rFont val="Tahoma"/>
            <family val="2"/>
          </rPr>
          <t xml:space="preserve">
Not material relative to scale of regulated businesses - see Powerco AR 2013</t>
        </r>
      </text>
    </comment>
    <comment ref="F18" authorId="0">
      <text>
        <r>
          <rPr>
            <sz val="9"/>
            <color indexed="81"/>
            <rFont val="Tahoma"/>
            <family val="2"/>
          </rPr>
          <t>Not material relative to scale of regulated businesses - see Powerco AR 2013</t>
        </r>
      </text>
    </comment>
    <comment ref="I18" authorId="0">
      <text>
        <r>
          <rPr>
            <sz val="9"/>
            <color indexed="81"/>
            <rFont val="Tahoma"/>
            <family val="2"/>
          </rPr>
          <t>Not material relative to scale of regulated businesses - see Powerco AR 2013</t>
        </r>
      </text>
    </comment>
    <comment ref="G23" authorId="0">
      <text>
        <r>
          <rPr>
            <sz val="9"/>
            <color indexed="81"/>
            <rFont val="Tahoma"/>
            <family val="2"/>
          </rPr>
          <t xml:space="preserve">2013 Information Disclosures.
</t>
        </r>
      </text>
    </comment>
    <comment ref="J23" authorId="0">
      <text>
        <r>
          <rPr>
            <sz val="9"/>
            <color indexed="81"/>
            <rFont val="Tahoma"/>
            <family val="2"/>
          </rPr>
          <t>2013 Information Disclosures.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5" authorId="0">
      <text>
        <r>
          <rPr>
            <sz val="9"/>
            <color indexed="81"/>
            <rFont val="Tahoma"/>
            <family val="2"/>
          </rPr>
          <t>2014 Annual Report</t>
        </r>
      </text>
    </comment>
    <comment ref="I5" authorId="0">
      <text>
        <r>
          <rPr>
            <sz val="9"/>
            <color indexed="81"/>
            <rFont val="Tahoma"/>
            <family val="2"/>
          </rPr>
          <t>2014 Annual Report</t>
        </r>
      </text>
    </comment>
    <comment ref="F6" authorId="0">
      <text>
        <r>
          <rPr>
            <sz val="9"/>
            <color indexed="81"/>
            <rFont val="Tahoma"/>
            <family val="2"/>
          </rPr>
          <t>2014 Annual Report - Note 17.</t>
        </r>
      </text>
    </comment>
    <comment ref="I6" authorId="0">
      <text>
        <r>
          <rPr>
            <sz val="9"/>
            <color indexed="81"/>
            <rFont val="Tahoma"/>
            <family val="2"/>
          </rPr>
          <t>2014 Annual Report - Note 17.</t>
        </r>
      </text>
    </comment>
    <comment ref="G9" authorId="0">
      <text>
        <r>
          <rPr>
            <sz val="9"/>
            <color indexed="81"/>
            <rFont val="Tahoma"/>
            <charset val="1"/>
          </rPr>
          <t>TLC AR 2013 balance sheet</t>
        </r>
      </text>
    </comment>
    <comment ref="J9" authorId="0">
      <text>
        <r>
          <rPr>
            <sz val="9"/>
            <color indexed="81"/>
            <rFont val="Tahoma"/>
            <charset val="1"/>
          </rPr>
          <t>TLC AR 2013 balance sheet</t>
        </r>
      </text>
    </comment>
    <comment ref="I10" authorId="0">
      <text>
        <r>
          <rPr>
            <sz val="9"/>
            <color indexed="81"/>
            <rFont val="Tahoma"/>
            <charset val="1"/>
          </rPr>
          <t>TLC AR 2013 note 24</t>
        </r>
      </text>
    </comment>
    <comment ref="I11" authorId="0">
      <text>
        <r>
          <rPr>
            <sz val="9"/>
            <color indexed="81"/>
            <rFont val="Tahoma"/>
            <charset val="1"/>
          </rPr>
          <t>TLC AR 2013 note 35</t>
        </r>
      </text>
    </comment>
    <comment ref="I12" authorId="0">
      <text>
        <r>
          <rPr>
            <sz val="9"/>
            <color indexed="81"/>
            <rFont val="Tahoma"/>
            <charset val="1"/>
          </rPr>
          <t>TLC AR 2013 note 10</t>
        </r>
      </text>
    </comment>
    <comment ref="B16" authorId="0">
      <text>
        <r>
          <rPr>
            <sz val="9"/>
            <color indexed="81"/>
            <rFont val="Tahoma"/>
            <family val="2"/>
          </rPr>
          <t>Our assumed EBITDA multiple of 5 is consistent with those presented in stakeholder submissions.  That is, Incenta adopted an EBITDA multiple of 5 and IWA adopted an EBITDA multiple of 5.5 in their respective analysis.</t>
        </r>
      </text>
    </comment>
    <comment ref="F17" authorId="0">
      <text>
        <r>
          <rPr>
            <sz val="9"/>
            <color indexed="81"/>
            <rFont val="Tahoma"/>
            <family val="2"/>
          </rPr>
          <t>TLC AR 2013 note 18 net book value (for impairment assessment see note 3)</t>
        </r>
      </text>
    </comment>
    <comment ref="I17" authorId="0">
      <text>
        <r>
          <rPr>
            <sz val="9"/>
            <color indexed="81"/>
            <rFont val="Tahoma"/>
            <family val="2"/>
          </rPr>
          <t>TLC AR 2013 note 18 net book value (for impairment assessment see note 3)</t>
        </r>
      </text>
    </comment>
    <comment ref="F18" authorId="0">
      <text>
        <r>
          <rPr>
            <sz val="9"/>
            <color indexed="81"/>
            <rFont val="Tahoma"/>
            <family val="2"/>
          </rPr>
          <t>EBITDA multiple of 5 applied to estimated average EBITDA - see TLC AR 2013 note 6</t>
        </r>
      </text>
    </comment>
    <comment ref="I18" authorId="0">
      <text>
        <r>
          <rPr>
            <sz val="9"/>
            <color indexed="81"/>
            <rFont val="Tahoma"/>
            <family val="2"/>
          </rPr>
          <t>EBITDA multiple of 5 applied to estimated average EBITDA - see TLC AR 2013 note 6</t>
        </r>
      </text>
    </comment>
    <comment ref="F19" authorId="0">
      <text>
        <r>
          <rPr>
            <sz val="9"/>
            <color indexed="81"/>
            <rFont val="Tahoma"/>
            <family val="2"/>
          </rPr>
          <t>EBITDA multiple of 5 applied to estimated average EBITDA - see TLC AR 2013 note 6</t>
        </r>
      </text>
    </comment>
    <comment ref="I19" authorId="0">
      <text>
        <r>
          <rPr>
            <sz val="9"/>
            <color indexed="81"/>
            <rFont val="Tahoma"/>
            <family val="2"/>
          </rPr>
          <t>EBITDA multiple of 5 applied to estimated average EBITDA - see TLC AR 2013 note 6</t>
        </r>
      </text>
    </comment>
    <comment ref="G24" authorId="0">
      <text>
        <r>
          <rPr>
            <sz val="9"/>
            <color indexed="81"/>
            <rFont val="Tahoma"/>
            <family val="2"/>
          </rPr>
          <t>2013 Information Disclosure.</t>
        </r>
      </text>
    </comment>
    <comment ref="J24" authorId="0">
      <text>
        <r>
          <rPr>
            <sz val="9"/>
            <color indexed="81"/>
            <rFont val="Tahoma"/>
            <family val="2"/>
          </rPr>
          <t>2013 Information Disclosure.</t>
        </r>
      </text>
    </comment>
    <comment ref="F28" authorId="0">
      <text>
        <r>
          <rPr>
            <sz val="9"/>
            <color indexed="81"/>
            <rFont val="Tahoma"/>
            <family val="2"/>
          </rPr>
          <t>2013 Information Disclosure.</t>
        </r>
      </text>
    </comment>
    <comment ref="I28" authorId="0">
      <text>
        <r>
          <rPr>
            <sz val="9"/>
            <color indexed="81"/>
            <rFont val="Tahoma"/>
            <family val="2"/>
          </rPr>
          <t>2013 Information Disclosure.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9" authorId="0">
      <text>
        <r>
          <rPr>
            <sz val="9"/>
            <color indexed="81"/>
            <rFont val="Tahoma"/>
            <charset val="1"/>
          </rPr>
          <t>Purchase price included buying out both equity &amp; debt i.e. approximates Implied EV</t>
        </r>
      </text>
    </comment>
    <comment ref="J9" authorId="0">
      <text>
        <r>
          <rPr>
            <sz val="9"/>
            <color indexed="81"/>
            <rFont val="Tahoma"/>
            <charset val="1"/>
          </rPr>
          <t>Purchase price included buying out both equity &amp; debt i.e. approximates Implied EV</t>
        </r>
      </text>
    </comment>
    <comment ref="I10" authorId="0">
      <text>
        <r>
          <rPr>
            <sz val="9"/>
            <color indexed="81"/>
            <rFont val="Tahoma"/>
            <family val="2"/>
          </rPr>
          <t>No financial statements publicly available</t>
        </r>
      </text>
    </comment>
    <comment ref="I11" authorId="0">
      <text>
        <r>
          <rPr>
            <sz val="9"/>
            <color indexed="81"/>
            <rFont val="Tahoma"/>
            <family val="2"/>
          </rPr>
          <t>No financial statements publicly available</t>
        </r>
      </text>
    </comment>
    <comment ref="I12" authorId="0">
      <text>
        <r>
          <rPr>
            <sz val="9"/>
            <color indexed="81"/>
            <rFont val="Tahoma"/>
            <family val="2"/>
          </rPr>
          <t>ID 2014</t>
        </r>
      </text>
    </comment>
    <comment ref="B16" authorId="0">
      <text>
        <r>
          <rPr>
            <sz val="9"/>
            <color indexed="81"/>
            <rFont val="Tahoma"/>
            <family val="2"/>
          </rPr>
          <t>Our assumed EBITDA multiple of 5 is consistent with those presented in stakeholder submissions.  Incenta adopted an EBITDA multiple of 5 and IWA adopted an EBITDA multiple of 5.5 in their analysis.</t>
        </r>
      </text>
    </comment>
    <comment ref="F18" authorId="0">
      <text>
        <r>
          <rPr>
            <sz val="9"/>
            <color indexed="81"/>
            <rFont val="Tahoma"/>
            <family val="2"/>
          </rPr>
          <t>EBITDA multiple of 5 applied to estimated average EBITDA - see Marlborough Lines AR 2014 page 62</t>
        </r>
      </text>
    </comment>
    <comment ref="I18" authorId="0">
      <text>
        <r>
          <rPr>
            <sz val="9"/>
            <color indexed="81"/>
            <rFont val="Tahoma"/>
            <family val="2"/>
          </rPr>
          <t>EBITDA multiple of 5 applied to estimated average EBITDA - see Marlborough Lines AR 2014 page 62</t>
        </r>
      </text>
    </comment>
    <comment ref="G23" authorId="0">
      <text>
        <r>
          <rPr>
            <sz val="9"/>
            <color indexed="81"/>
            <rFont val="Tahoma"/>
            <family val="2"/>
          </rPr>
          <t>ID 2014</t>
        </r>
      </text>
    </comment>
    <comment ref="J23" authorId="0">
      <text>
        <r>
          <rPr>
            <sz val="9"/>
            <color indexed="81"/>
            <rFont val="Tahoma"/>
            <family val="2"/>
          </rPr>
          <t>ID 2014</t>
        </r>
      </text>
    </comment>
    <comment ref="F27" authorId="0">
      <text>
        <r>
          <rPr>
            <sz val="9"/>
            <color indexed="81"/>
            <rFont val="Tahoma"/>
            <family val="2"/>
          </rPr>
          <t>ID 2014</t>
        </r>
      </text>
    </comment>
    <comment ref="I27" authorId="0">
      <text>
        <r>
          <rPr>
            <sz val="9"/>
            <color indexed="81"/>
            <rFont val="Tahoma"/>
            <family val="2"/>
          </rPr>
          <t>ID 2014</t>
        </r>
      </text>
    </comment>
  </commentList>
</comments>
</file>

<file path=xl/sharedStrings.xml><?xml version="1.0" encoding="utf-8"?>
<sst xmlns="http://schemas.openxmlformats.org/spreadsheetml/2006/main" count="134" uniqueCount="84">
  <si>
    <t>Share price ($/share)</t>
  </si>
  <si>
    <t>Implied EV of regulated businesses ($m)</t>
  </si>
  <si>
    <t>Vector</t>
  </si>
  <si>
    <t>Powerco</t>
  </si>
  <si>
    <t>OtagoNet</t>
  </si>
  <si>
    <t>Powerco - AMP purchase of 42% stake (July 2013)</t>
  </si>
  <si>
    <t>Percentage of Equity transacted</t>
  </si>
  <si>
    <t>Price paid for stake ($m)</t>
  </si>
  <si>
    <t>Implied Enterprise Value ($m)</t>
  </si>
  <si>
    <t>- EDB RAB ($m)</t>
  </si>
  <si>
    <t>- GDB RAB ($m)</t>
  </si>
  <si>
    <t>Total RAB as at March 2013 ($m)</t>
  </si>
  <si>
    <t>Net Debt as at March 2013 ($m)</t>
  </si>
  <si>
    <t>Implied EV / RAB multiple</t>
  </si>
  <si>
    <t>Value of unregulated businesses ($m)</t>
  </si>
  <si>
    <t>Standard</t>
  </si>
  <si>
    <t>Adjusted Implied EV of regulated businesses ($m)</t>
  </si>
  <si>
    <t>Total unregulated business ($m)</t>
  </si>
  <si>
    <t>Implied Market Cap of Equity as at July 2013 ($m)</t>
  </si>
  <si>
    <t>Net non-operating assets/liabilities as at March 2013 ($m)</t>
  </si>
  <si>
    <t>- PTS ($m)</t>
  </si>
  <si>
    <t>- other ($m)</t>
  </si>
  <si>
    <t>Adjusted</t>
  </si>
  <si>
    <t>Implied Market Cap of Equity as at June 2013 ($m)</t>
  </si>
  <si>
    <t>Net Debt as at June 2013 ($m)</t>
  </si>
  <si>
    <t>Net non-operating assets/liabilities as at June 2013 ($m)</t>
  </si>
  <si>
    <t>Number of shares (m)</t>
  </si>
  <si>
    <t>- Gas Trading ($m)</t>
  </si>
  <si>
    <t>- Technology / other ($m)</t>
  </si>
  <si>
    <t>Total estimated RAB as at June 2013 ($m)</t>
  </si>
  <si>
    <t>- GDB RAB as at June 2013 ($m)</t>
  </si>
  <si>
    <t>- GTB RAB as at June 2013 ($m)</t>
  </si>
  <si>
    <t>Vector - market price of individual shares traded on NZX (June 2013)</t>
  </si>
  <si>
    <t>Implied Market Cap of Equity as at December 2013 ($m)</t>
  </si>
  <si>
    <t>- Generation ($m)</t>
  </si>
  <si>
    <t>- Contracting ($m)</t>
  </si>
  <si>
    <t>The Lines Company - WESCT purchase of remaining 10% stake (December 2013)</t>
  </si>
  <si>
    <t>Total RAB as at March 2014 ($m)</t>
  </si>
  <si>
    <t>Implied Market Cap of Equity as at September 2014 ($m)</t>
  </si>
  <si>
    <t>Net Debt as at September 2014 ($m)</t>
  </si>
  <si>
    <t>Net non-operating assets/liabilities as at March 2014 ($m)</t>
  </si>
  <si>
    <t>- adjust net debt to fair value ($m)</t>
  </si>
  <si>
    <t>- net financial derivatives ($m)</t>
  </si>
  <si>
    <t>- Meters &amp; Relays ($m)</t>
  </si>
  <si>
    <t>- EDB estimated RAB as at June 2013 ($m)</t>
  </si>
  <si>
    <t>Value of unregulated businesses as at February 2014 ex DB ($m)</t>
  </si>
  <si>
    <t>Estimated works under construction excluded from RAB as at June 2013 ($m)</t>
  </si>
  <si>
    <t>Works under construction excluded from RAB as at March 2013 ($m)</t>
  </si>
  <si>
    <t>Works under construction excluded from RAB as at March 2014 ($m)</t>
  </si>
  <si>
    <t>Estimated works under construction excluded from RAB as at March 2013 ($m)</t>
  </si>
  <si>
    <t>OtagoNet JV - Electricity Invercargill &amp; The Power Company purchase of remaining 51% stake (September 2014)</t>
  </si>
  <si>
    <t>- net deferred tax liability ($m)</t>
  </si>
  <si>
    <t>The Lines Co</t>
  </si>
  <si>
    <t>http://vector.co.nz/documents/101943/102766/Annual+Report+2013.pdf/2ff4c21d-7ba2-4dbd-bf49-5491655640c5</t>
  </si>
  <si>
    <t>http://www.powerco.co.nz/uploaded_files/Publications-and-Disclosures/New/Annual-and-Interim-reports/AR-2013.pdf</t>
  </si>
  <si>
    <t>http://www.otagonet.co.nz/files/20140901111851-1409527131-0.pdf</t>
  </si>
  <si>
    <t>http://thelinescompany.ipaddeveloper.co.nz/media/tlc-2013-group-annual-reports-website.pdf</t>
  </si>
  <si>
    <t>Vector 2013 Annual Report</t>
  </si>
  <si>
    <t>Vector 2013 Information Disclosure (EDB)</t>
  </si>
  <si>
    <t>http://vector.co.nz/documents/101943/102674/Vector_electricity+information+disclosures+2013+sch+1+to+10.pdf/19b0b0b3-99d5-4256-83f6-47483cb65974</t>
  </si>
  <si>
    <t>Vector 2013 Information Disclosure (GDB)</t>
  </si>
  <si>
    <t>Vector 2013 Information Disclosure (GTB)</t>
  </si>
  <si>
    <t>Source document</t>
  </si>
  <si>
    <t>Link</t>
  </si>
  <si>
    <t>http://vector.co.nz/documents/101943/102750/GDB-ID-Determination-Templates-for-Schedules-1-to-10+%28public%29.pdf/84dc4342-a626-443b-9041-c31a7328e5d9</t>
  </si>
  <si>
    <t>http://vector.co.nz/documents/101943/102752/GTB-ID-Determination-Templates-for-Schedules-1-to-10.pdf/4acd482e-d965-4698-a5d3-3e7f08f69531</t>
  </si>
  <si>
    <t>RAB multiples</t>
  </si>
  <si>
    <t>Powerco 2013 Annual Report</t>
  </si>
  <si>
    <t>Powerco 2013 Information Disclosure (EDB)</t>
  </si>
  <si>
    <t>Powerco 2013 Information Disclosure (GDB)</t>
  </si>
  <si>
    <t>http://www.powerco.co.nz/uploaded_files/Publications-and-Disclosures/New/Disclosures/2013-Gas-Disclosure.pdf</t>
  </si>
  <si>
    <t>http://www.powerco.co.nz/uploaded_files/Publications-and-Disclosures/Statutory-Documents/Reports-and-Disclosures/Electricity-Disclosure-2013.pdf</t>
  </si>
  <si>
    <t>TLC 2014 Annual Report</t>
  </si>
  <si>
    <t>http://www.thelinescompany.co.nz/media/the-lines-company-2014-annual-report.pdf</t>
  </si>
  <si>
    <t>TLC 2013 Annual Report</t>
  </si>
  <si>
    <t>TLC 2013 Information Disclosure</t>
  </si>
  <si>
    <t>http://www.thelinescompany.co.nz/media/information-disclosure-31-march-2013.pdf</t>
  </si>
  <si>
    <t>Marlborough Express Article - 3 Sept 2014</t>
  </si>
  <si>
    <t>http://www.stuff.co.nz/marlborough-express/news/10454174/Safety-cited-in-sale-of-lines-firm</t>
  </si>
  <si>
    <t>Otagonet 2014 Information Disclosure</t>
  </si>
  <si>
    <t>Marlborough Lines 2014 Annaul Report</t>
  </si>
  <si>
    <t>http://www.marlboroughlines.co.nz/Documents/Marlborough-Lines-AR-2014-Final_web.aspx</t>
  </si>
  <si>
    <t>Marlborough Lines 2013 Annaul Report</t>
  </si>
  <si>
    <t>http://www.marlboroughlines.co.nz/Documents/Annual-Reports/Marlborough-Lines-AR-2013_final_LR2.aspx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</si>
</sst>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\x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0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0" borderId="0" xfId="0" quotePrefix="1" applyFont="1"/>
    <xf numFmtId="0" fontId="3" fillId="0" borderId="0" xfId="0" applyFont="1"/>
    <xf numFmtId="0" fontId="2" fillId="0" borderId="0" xfId="1" applyNumberFormat="1" applyFont="1"/>
    <xf numFmtId="1" fontId="2" fillId="0" borderId="0" xfId="1" applyNumberFormat="1" applyFont="1"/>
    <xf numFmtId="9" fontId="2" fillId="0" borderId="0" xfId="0" applyNumberFormat="1" applyFont="1"/>
    <xf numFmtId="0" fontId="2" fillId="0" borderId="0" xfId="0" quotePrefix="1" applyFont="1" applyAlignment="1"/>
    <xf numFmtId="0" fontId="2" fillId="0" borderId="0" xfId="0" applyFont="1" applyAlignment="1"/>
    <xf numFmtId="1" fontId="2" fillId="0" borderId="1" xfId="1" applyNumberFormat="1" applyFont="1" applyBorder="1"/>
    <xf numFmtId="0" fontId="2" fillId="0" borderId="1" xfId="0" applyFont="1" applyBorder="1"/>
    <xf numFmtId="1" fontId="2" fillId="0" borderId="0" xfId="1" applyNumberFormat="1" applyFont="1" applyBorder="1"/>
    <xf numFmtId="2" fontId="2" fillId="0" borderId="0" xfId="0" applyNumberFormat="1" applyFont="1"/>
    <xf numFmtId="1" fontId="2" fillId="0" borderId="1" xfId="0" applyNumberFormat="1" applyFont="1" applyBorder="1"/>
    <xf numFmtId="1" fontId="2" fillId="0" borderId="1" xfId="0" applyNumberFormat="1" applyFont="1" applyFill="1" applyBorder="1"/>
    <xf numFmtId="1" fontId="2" fillId="0" borderId="0" xfId="0" applyNumberFormat="1" applyFont="1" applyFill="1"/>
    <xf numFmtId="1" fontId="2" fillId="0" borderId="0" xfId="1" applyNumberFormat="1" applyFont="1" applyFill="1" applyBorder="1"/>
    <xf numFmtId="1" fontId="2" fillId="0" borderId="1" xfId="1" applyNumberFormat="1" applyFont="1" applyFill="1" applyBorder="1"/>
    <xf numFmtId="0" fontId="2" fillId="0" borderId="1" xfId="0" applyFont="1" applyFill="1" applyBorder="1"/>
    <xf numFmtId="164" fontId="3" fillId="0" borderId="0" xfId="0" applyNumberFormat="1" applyFont="1"/>
    <xf numFmtId="0" fontId="6" fillId="0" borderId="0" xfId="0" applyFont="1"/>
    <xf numFmtId="0" fontId="2" fillId="0" borderId="0" xfId="0" applyFont="1" applyBorder="1"/>
    <xf numFmtId="0" fontId="7" fillId="0" borderId="0" xfId="2"/>
    <xf numFmtId="0" fontId="3" fillId="0" borderId="0" xfId="0" applyFont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Border="1"/>
    <xf numFmtId="165" fontId="2" fillId="0" borderId="0" xfId="1" applyNumberFormat="1" applyFont="1" applyFill="1"/>
    <xf numFmtId="165" fontId="2" fillId="0" borderId="1" xfId="1" applyNumberFormat="1" applyFont="1" applyBorder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9" fontId="2" fillId="0" borderId="0" xfId="3" applyFont="1"/>
    <xf numFmtId="43" fontId="2" fillId="0" borderId="0" xfId="1" applyNumberFormat="1" applyFont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4" xfId="0" applyFont="1" applyBorder="1" applyAlignment="1"/>
    <xf numFmtId="2" fontId="3" fillId="0" borderId="0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0" xfId="0" applyFont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tabSelected="1" workbookViewId="0"/>
  </sheetViews>
  <sheetFormatPr defaultRowHeight="12.75" x14ac:dyDescent="0.2"/>
  <cols>
    <col min="1" max="1" width="4.7109375" style="1" customWidth="1"/>
    <col min="2" max="2" width="14.42578125" style="1" customWidth="1"/>
    <col min="3" max="4" width="13.140625" style="1" customWidth="1"/>
    <col min="5" max="5" width="9.140625" style="1"/>
    <col min="6" max="6" width="12.42578125" style="1" bestFit="1" customWidth="1"/>
    <col min="7" max="16384" width="9.140625" style="1"/>
  </cols>
  <sheetData>
    <row r="2" spans="2:6" x14ac:dyDescent="0.2">
      <c r="B2" s="47"/>
      <c r="C2" s="41" t="s">
        <v>66</v>
      </c>
      <c r="D2" s="42"/>
    </row>
    <row r="3" spans="2:6" x14ac:dyDescent="0.2">
      <c r="B3" s="35"/>
      <c r="C3" s="33"/>
      <c r="D3" s="34"/>
    </row>
    <row r="4" spans="2:6" x14ac:dyDescent="0.2">
      <c r="B4" s="36"/>
      <c r="C4" s="37" t="s">
        <v>15</v>
      </c>
      <c r="D4" s="38" t="s">
        <v>22</v>
      </c>
    </row>
    <row r="5" spans="2:6" x14ac:dyDescent="0.2">
      <c r="B5" s="48"/>
      <c r="C5" s="49"/>
      <c r="D5" s="50"/>
    </row>
    <row r="6" spans="2:6" x14ac:dyDescent="0.2">
      <c r="B6" s="39" t="s">
        <v>2</v>
      </c>
      <c r="C6" s="43">
        <f>'Vector RAB x'!G32</f>
        <v>1.1390527579769933</v>
      </c>
      <c r="D6" s="44">
        <f>'Vector RAB x'!J32</f>
        <v>1.3609018503999175</v>
      </c>
      <c r="F6" s="21"/>
    </row>
    <row r="7" spans="2:6" x14ac:dyDescent="0.2">
      <c r="B7" s="39"/>
      <c r="C7" s="33"/>
      <c r="D7" s="34"/>
      <c r="F7" s="21"/>
    </row>
    <row r="8" spans="2:6" x14ac:dyDescent="0.2">
      <c r="B8" s="39" t="s">
        <v>3</v>
      </c>
      <c r="C8" s="43">
        <f>'Powerco RAB x'!G31</f>
        <v>1.2959299145299144</v>
      </c>
      <c r="D8" s="44">
        <f>'Powerco RAB x'!J31</f>
        <v>1.4761242165242163</v>
      </c>
      <c r="F8" s="21"/>
    </row>
    <row r="9" spans="2:6" x14ac:dyDescent="0.2">
      <c r="B9" s="39"/>
      <c r="C9" s="33"/>
      <c r="D9" s="34"/>
      <c r="F9" s="21"/>
    </row>
    <row r="10" spans="2:6" x14ac:dyDescent="0.2">
      <c r="B10" s="39" t="s">
        <v>52</v>
      </c>
      <c r="C10" s="43">
        <f>'The Lines Co RAB x'!G32</f>
        <v>0.77219847847778578</v>
      </c>
      <c r="D10" s="44">
        <f>'The Lines Co RAB x'!J32</f>
        <v>1.0312552269882742</v>
      </c>
      <c r="F10" s="21"/>
    </row>
    <row r="11" spans="2:6" x14ac:dyDescent="0.2">
      <c r="B11" s="39"/>
      <c r="C11" s="33"/>
      <c r="D11" s="34"/>
      <c r="F11" s="21"/>
    </row>
    <row r="12" spans="2:6" x14ac:dyDescent="0.2">
      <c r="B12" s="40" t="s">
        <v>4</v>
      </c>
      <c r="C12" s="45">
        <f>'OtagoNet RAB x'!G31</f>
        <v>1.8900053500235978</v>
      </c>
      <c r="D12" s="46">
        <f>'OtagoNet RAB x'!J31</f>
        <v>1.9105895757922</v>
      </c>
      <c r="F12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0"/>
  <sheetViews>
    <sheetView showGridLines="0" workbookViewId="0">
      <selection activeCell="N22" sqref="N22"/>
    </sheetView>
  </sheetViews>
  <sheetFormatPr defaultRowHeight="12.75" customHeight="1" x14ac:dyDescent="0.2"/>
  <cols>
    <col min="1" max="1" width="4.7109375" style="1" customWidth="1"/>
    <col min="2" max="2" width="35.7109375" style="1" customWidth="1"/>
    <col min="3" max="16384" width="9.140625" style="1"/>
  </cols>
  <sheetData>
    <row r="2" spans="2:13" ht="12.75" customHeight="1" x14ac:dyDescent="0.2">
      <c r="B2" s="4" t="s">
        <v>32</v>
      </c>
    </row>
    <row r="4" spans="2:13" ht="12.75" customHeight="1" x14ac:dyDescent="0.2">
      <c r="F4" s="51" t="s">
        <v>15</v>
      </c>
      <c r="G4" s="51"/>
      <c r="H4" s="4"/>
      <c r="I4" s="51" t="s">
        <v>22</v>
      </c>
      <c r="J4" s="51"/>
      <c r="K4" s="24"/>
    </row>
    <row r="5" spans="2:13" ht="12.75" customHeight="1" x14ac:dyDescent="0.2">
      <c r="B5" s="1" t="s">
        <v>0</v>
      </c>
      <c r="F5" s="32">
        <v>2.78</v>
      </c>
      <c r="G5" s="32"/>
      <c r="H5" s="32"/>
      <c r="I5" s="32">
        <v>2.78</v>
      </c>
      <c r="J5" s="25"/>
    </row>
    <row r="6" spans="2:13" ht="12.75" customHeight="1" x14ac:dyDescent="0.25">
      <c r="B6" s="1" t="s">
        <v>26</v>
      </c>
      <c r="F6" s="25">
        <f>1000-4.379027</f>
        <v>995.62097300000005</v>
      </c>
      <c r="G6" s="25"/>
      <c r="H6" s="25"/>
      <c r="I6" s="25">
        <f>1000-4.379027</f>
        <v>995.62097300000005</v>
      </c>
      <c r="J6" s="25"/>
      <c r="M6" s="23"/>
    </row>
    <row r="7" spans="2:13" ht="12.75" customHeight="1" x14ac:dyDescent="0.2">
      <c r="F7" s="25"/>
      <c r="G7" s="25"/>
      <c r="H7" s="25"/>
      <c r="I7" s="25"/>
      <c r="J7" s="25"/>
    </row>
    <row r="8" spans="2:13" ht="12.75" customHeight="1" x14ac:dyDescent="0.2">
      <c r="B8" s="1" t="s">
        <v>23</v>
      </c>
      <c r="F8" s="25"/>
      <c r="G8" s="25">
        <f>F5*F6</f>
        <v>2767.8263049399998</v>
      </c>
      <c r="H8" s="25"/>
      <c r="I8" s="25"/>
      <c r="J8" s="25">
        <f>I5*I6</f>
        <v>2767.8263049399998</v>
      </c>
      <c r="K8" s="6"/>
    </row>
    <row r="9" spans="2:13" ht="12.75" customHeight="1" x14ac:dyDescent="0.2">
      <c r="B9" s="1" t="s">
        <v>24</v>
      </c>
      <c r="F9" s="25"/>
      <c r="G9" s="25">
        <f>2420.43-56.164</f>
        <v>2364.2659999999996</v>
      </c>
      <c r="H9" s="25"/>
      <c r="I9" s="25"/>
      <c r="J9" s="25">
        <f>2420.43-56.164</f>
        <v>2364.2659999999996</v>
      </c>
      <c r="K9" s="6"/>
    </row>
    <row r="10" spans="2:13" ht="12.75" customHeight="1" x14ac:dyDescent="0.2">
      <c r="B10" s="3" t="s">
        <v>42</v>
      </c>
      <c r="F10" s="25"/>
      <c r="G10" s="26"/>
      <c r="H10" s="25"/>
      <c r="I10" s="27">
        <f>-0.344-10.664+2.065+226.331</f>
        <v>217.38799999999998</v>
      </c>
      <c r="J10" s="26"/>
      <c r="K10" s="12"/>
    </row>
    <row r="11" spans="2:13" ht="12.75" customHeight="1" x14ac:dyDescent="0.2">
      <c r="B11" s="3" t="s">
        <v>41</v>
      </c>
      <c r="F11" s="25"/>
      <c r="G11" s="26"/>
      <c r="H11" s="25"/>
      <c r="I11" s="27">
        <v>42.642000000000003</v>
      </c>
      <c r="J11" s="26"/>
      <c r="K11" s="12"/>
    </row>
    <row r="12" spans="2:13" ht="12.75" customHeight="1" x14ac:dyDescent="0.2">
      <c r="B12" s="3" t="s">
        <v>51</v>
      </c>
      <c r="F12" s="28"/>
      <c r="G12" s="26"/>
      <c r="H12" s="25"/>
      <c r="I12" s="29">
        <f>525.514-1.646</f>
        <v>523.86800000000005</v>
      </c>
      <c r="J12" s="26"/>
      <c r="K12" s="12"/>
    </row>
    <row r="13" spans="2:13" ht="12.75" customHeight="1" x14ac:dyDescent="0.2">
      <c r="B13" s="1" t="s">
        <v>25</v>
      </c>
      <c r="F13" s="25"/>
      <c r="G13" s="28"/>
      <c r="H13" s="25"/>
      <c r="I13" s="25"/>
      <c r="J13" s="28">
        <f>SUM(I10:I12)</f>
        <v>783.89800000000002</v>
      </c>
      <c r="K13" s="12"/>
    </row>
    <row r="14" spans="2:13" ht="12.75" customHeight="1" x14ac:dyDescent="0.2">
      <c r="B14" s="1" t="s">
        <v>8</v>
      </c>
      <c r="F14" s="25"/>
      <c r="G14" s="25">
        <f>SUM(G8:G9)</f>
        <v>5132.0923049399989</v>
      </c>
      <c r="H14" s="25"/>
      <c r="I14" s="25"/>
      <c r="J14" s="25">
        <f>SUM(J8:J13)</f>
        <v>5915.9903049399991</v>
      </c>
      <c r="K14" s="6"/>
    </row>
    <row r="15" spans="2:13" ht="12.75" customHeight="1" x14ac:dyDescent="0.2">
      <c r="F15" s="25"/>
      <c r="G15" s="25"/>
      <c r="H15" s="25"/>
      <c r="I15" s="25"/>
      <c r="J15" s="25"/>
    </row>
    <row r="16" spans="2:13" ht="12.75" customHeight="1" x14ac:dyDescent="0.2">
      <c r="B16" s="1" t="s">
        <v>45</v>
      </c>
      <c r="F16" s="25"/>
      <c r="G16" s="25"/>
      <c r="H16" s="25"/>
      <c r="I16" s="25"/>
      <c r="J16" s="25"/>
    </row>
    <row r="17" spans="2:11" ht="12.75" customHeight="1" x14ac:dyDescent="0.2">
      <c r="B17" s="3" t="s">
        <v>27</v>
      </c>
      <c r="F17" s="25">
        <v>515</v>
      </c>
      <c r="G17" s="25"/>
      <c r="H17" s="25"/>
      <c r="I17" s="25">
        <v>515</v>
      </c>
      <c r="J17" s="25"/>
    </row>
    <row r="18" spans="2:11" ht="12.75" customHeight="1" x14ac:dyDescent="0.2">
      <c r="B18" s="3" t="s">
        <v>28</v>
      </c>
      <c r="F18" s="28">
        <v>532</v>
      </c>
      <c r="G18" s="25"/>
      <c r="H18" s="25"/>
      <c r="I18" s="28">
        <v>532</v>
      </c>
      <c r="J18" s="25"/>
    </row>
    <row r="19" spans="2:11" ht="12.75" customHeight="1" x14ac:dyDescent="0.2">
      <c r="B19" s="1" t="s">
        <v>17</v>
      </c>
      <c r="F19" s="25"/>
      <c r="G19" s="25">
        <f>SUM(F17:F18)</f>
        <v>1047</v>
      </c>
      <c r="H19" s="25"/>
      <c r="I19" s="25"/>
      <c r="J19" s="25">
        <f>SUM(I17:I18)</f>
        <v>1047</v>
      </c>
    </row>
    <row r="20" spans="2:11" ht="12.75" customHeight="1" x14ac:dyDescent="0.2">
      <c r="F20" s="25"/>
      <c r="G20" s="28"/>
      <c r="H20" s="25"/>
      <c r="I20" s="25"/>
      <c r="J20" s="28"/>
      <c r="K20" s="22"/>
    </row>
    <row r="21" spans="2:11" ht="12.75" customHeight="1" x14ac:dyDescent="0.2">
      <c r="B21" s="1" t="s">
        <v>1</v>
      </c>
      <c r="F21" s="25"/>
      <c r="G21" s="25">
        <f>G14-G19</f>
        <v>4085.0923049399989</v>
      </c>
      <c r="H21" s="25"/>
      <c r="I21" s="25"/>
      <c r="J21" s="25">
        <f>J14-J19</f>
        <v>4868.9903049399991</v>
      </c>
      <c r="K21" s="2"/>
    </row>
    <row r="22" spans="2:11" ht="12.75" customHeight="1" x14ac:dyDescent="0.2">
      <c r="F22" s="25"/>
      <c r="G22" s="25"/>
      <c r="H22" s="25"/>
      <c r="I22" s="25"/>
      <c r="J22" s="25"/>
    </row>
    <row r="23" spans="2:11" ht="12.75" customHeight="1" x14ac:dyDescent="0.2">
      <c r="B23" s="1" t="s">
        <v>46</v>
      </c>
      <c r="F23" s="25"/>
      <c r="G23" s="27">
        <f>J23</f>
        <v>60.279000000000003</v>
      </c>
      <c r="H23" s="25"/>
      <c r="I23" s="25"/>
      <c r="J23" s="27">
        <f>59.072+1.207</f>
        <v>60.279000000000003</v>
      </c>
      <c r="K23" s="16"/>
    </row>
    <row r="24" spans="2:11" ht="12.75" customHeight="1" x14ac:dyDescent="0.2">
      <c r="F24" s="25"/>
      <c r="G24" s="28"/>
      <c r="H24" s="25"/>
      <c r="I24" s="25"/>
      <c r="J24" s="28"/>
      <c r="K24" s="22"/>
    </row>
    <row r="25" spans="2:11" ht="12.75" customHeight="1" x14ac:dyDescent="0.2">
      <c r="B25" s="1" t="s">
        <v>16</v>
      </c>
      <c r="F25" s="25"/>
      <c r="G25" s="25">
        <f>G21-G23</f>
        <v>4024.8133049399989</v>
      </c>
      <c r="H25" s="25"/>
      <c r="I25" s="25"/>
      <c r="J25" s="25">
        <f>J21-J23</f>
        <v>4808.7113049399986</v>
      </c>
      <c r="K25" s="2"/>
    </row>
    <row r="26" spans="2:11" ht="12.75" customHeight="1" x14ac:dyDescent="0.2">
      <c r="F26" s="25"/>
      <c r="G26" s="25"/>
      <c r="H26" s="25"/>
      <c r="I26" s="25"/>
      <c r="J26" s="25"/>
    </row>
    <row r="27" spans="2:11" ht="12.75" customHeight="1" x14ac:dyDescent="0.2">
      <c r="B27" s="8" t="s">
        <v>44</v>
      </c>
      <c r="F27" s="25">
        <v>2568.3220000000001</v>
      </c>
      <c r="G27" s="25"/>
      <c r="H27" s="25"/>
      <c r="I27" s="25">
        <v>2568.3220000000001</v>
      </c>
      <c r="J27" s="25"/>
    </row>
    <row r="28" spans="2:11" ht="12.75" customHeight="1" x14ac:dyDescent="0.2">
      <c r="B28" s="8" t="s">
        <v>30</v>
      </c>
      <c r="F28" s="25">
        <v>467.45800000000003</v>
      </c>
      <c r="G28" s="25"/>
      <c r="H28" s="25"/>
      <c r="I28" s="25">
        <v>467.45800000000003</v>
      </c>
      <c r="J28" s="25"/>
    </row>
    <row r="29" spans="2:11" ht="12.75" customHeight="1" x14ac:dyDescent="0.2">
      <c r="B29" s="8" t="s">
        <v>31</v>
      </c>
      <c r="F29" s="28">
        <v>497.69400000000002</v>
      </c>
      <c r="G29" s="25"/>
      <c r="H29" s="25"/>
      <c r="I29" s="28">
        <v>497.69400000000002</v>
      </c>
      <c r="J29" s="25"/>
    </row>
    <row r="30" spans="2:11" ht="12.75" customHeight="1" x14ac:dyDescent="0.2">
      <c r="B30" s="9" t="s">
        <v>29</v>
      </c>
      <c r="F30" s="25"/>
      <c r="G30" s="25">
        <f>SUM(F27:F29)</f>
        <v>3533.4740000000002</v>
      </c>
      <c r="H30" s="25"/>
      <c r="I30" s="25"/>
      <c r="J30" s="25">
        <f>SUM(I27:I29)</f>
        <v>3533.4740000000002</v>
      </c>
      <c r="K30" s="2"/>
    </row>
    <row r="32" spans="2:11" ht="12.75" customHeight="1" x14ac:dyDescent="0.2">
      <c r="B32" s="4" t="s">
        <v>13</v>
      </c>
      <c r="G32" s="20">
        <f>G25/G30</f>
        <v>1.1390527579769933</v>
      </c>
      <c r="J32" s="20">
        <f>J25/J30</f>
        <v>1.3609018503999175</v>
      </c>
      <c r="K32" s="20"/>
    </row>
    <row r="36" spans="2:3" ht="12.75" customHeight="1" x14ac:dyDescent="0.2">
      <c r="B36" s="4" t="s">
        <v>62</v>
      </c>
      <c r="C36" s="4" t="s">
        <v>63</v>
      </c>
    </row>
    <row r="37" spans="2:3" ht="12.75" customHeight="1" x14ac:dyDescent="0.2">
      <c r="B37" s="1" t="s">
        <v>57</v>
      </c>
      <c r="C37" s="1" t="s">
        <v>53</v>
      </c>
    </row>
    <row r="38" spans="2:3" ht="12.75" customHeight="1" x14ac:dyDescent="0.2">
      <c r="B38" s="1" t="s">
        <v>58</v>
      </c>
      <c r="C38" s="1" t="s">
        <v>59</v>
      </c>
    </row>
    <row r="39" spans="2:3" ht="12.75" customHeight="1" x14ac:dyDescent="0.2">
      <c r="B39" s="1" t="s">
        <v>60</v>
      </c>
      <c r="C39" s="1" t="s">
        <v>64</v>
      </c>
    </row>
    <row r="40" spans="2:3" ht="12.75" customHeight="1" x14ac:dyDescent="0.2">
      <c r="B40" s="1" t="s">
        <v>61</v>
      </c>
      <c r="C40" s="1" t="s">
        <v>65</v>
      </c>
    </row>
  </sheetData>
  <mergeCells count="2">
    <mergeCell ref="F4:G4"/>
    <mergeCell ref="I4:J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39"/>
  <sheetViews>
    <sheetView showGridLines="0" workbookViewId="0">
      <selection activeCell="N10" sqref="N10"/>
    </sheetView>
  </sheetViews>
  <sheetFormatPr defaultRowHeight="12.75" x14ac:dyDescent="0.2"/>
  <cols>
    <col min="1" max="1" width="4.7109375" style="1" customWidth="1"/>
    <col min="2" max="2" width="35.7109375" style="1" customWidth="1"/>
    <col min="3" max="16384" width="9.140625" style="1"/>
  </cols>
  <sheetData>
    <row r="2" spans="2:11" x14ac:dyDescent="0.2">
      <c r="B2" s="4" t="s">
        <v>5</v>
      </c>
    </row>
    <row r="4" spans="2:11" x14ac:dyDescent="0.2">
      <c r="F4" s="51" t="s">
        <v>15</v>
      </c>
      <c r="G4" s="51"/>
      <c r="H4" s="4"/>
      <c r="I4" s="51" t="s">
        <v>22</v>
      </c>
      <c r="J4" s="51"/>
      <c r="K4" s="4"/>
    </row>
    <row r="5" spans="2:11" x14ac:dyDescent="0.2">
      <c r="B5" s="1" t="s">
        <v>6</v>
      </c>
      <c r="F5" s="31">
        <v>0.42</v>
      </c>
      <c r="G5" s="31"/>
      <c r="H5" s="31"/>
      <c r="I5" s="31">
        <v>0.42</v>
      </c>
      <c r="J5" s="25"/>
    </row>
    <row r="6" spans="2:11" x14ac:dyDescent="0.2">
      <c r="B6" s="1" t="s">
        <v>7</v>
      </c>
      <c r="F6" s="25">
        <v>525</v>
      </c>
      <c r="G6" s="25"/>
      <c r="H6" s="25"/>
      <c r="I6" s="25">
        <v>525</v>
      </c>
      <c r="J6" s="25"/>
    </row>
    <row r="7" spans="2:11" x14ac:dyDescent="0.2">
      <c r="F7" s="25"/>
      <c r="G7" s="25"/>
      <c r="H7" s="25"/>
      <c r="I7" s="25"/>
      <c r="J7" s="25"/>
    </row>
    <row r="8" spans="2:11" x14ac:dyDescent="0.2">
      <c r="B8" s="1" t="s">
        <v>18</v>
      </c>
      <c r="F8" s="25"/>
      <c r="G8" s="25">
        <f>F6/F5</f>
        <v>1250</v>
      </c>
      <c r="H8" s="25"/>
      <c r="I8" s="25"/>
      <c r="J8" s="25">
        <f>I6/I5</f>
        <v>1250</v>
      </c>
    </row>
    <row r="9" spans="2:11" x14ac:dyDescent="0.2">
      <c r="B9" s="1" t="s">
        <v>12</v>
      </c>
      <c r="F9" s="25"/>
      <c r="G9" s="26">
        <f>946.542+132.161-0.428</f>
        <v>1078.2749999999999</v>
      </c>
      <c r="H9" s="25"/>
      <c r="I9" s="25"/>
      <c r="J9" s="26">
        <f>946.542+132.161-0.428</f>
        <v>1078.2749999999999</v>
      </c>
    </row>
    <row r="10" spans="2:11" x14ac:dyDescent="0.2">
      <c r="B10" s="3" t="s">
        <v>42</v>
      </c>
      <c r="F10" s="25"/>
      <c r="G10" s="26"/>
      <c r="H10" s="25"/>
      <c r="I10" s="30">
        <f>-0.035-15.672+0.008+145.029</f>
        <v>129.32999999999998</v>
      </c>
      <c r="J10" s="26"/>
    </row>
    <row r="11" spans="2:11" x14ac:dyDescent="0.2">
      <c r="B11" s="3" t="s">
        <v>41</v>
      </c>
      <c r="F11" s="25"/>
      <c r="G11" s="26"/>
      <c r="H11" s="25"/>
      <c r="I11" s="30">
        <v>6.1239999999999997</v>
      </c>
      <c r="J11" s="26"/>
    </row>
    <row r="12" spans="2:11" x14ac:dyDescent="0.2">
      <c r="B12" s="3" t="s">
        <v>51</v>
      </c>
      <c r="F12" s="28"/>
      <c r="G12" s="26"/>
      <c r="H12" s="25"/>
      <c r="I12" s="29">
        <v>180.78700000000001</v>
      </c>
      <c r="J12" s="26"/>
    </row>
    <row r="13" spans="2:11" x14ac:dyDescent="0.2">
      <c r="B13" s="1" t="s">
        <v>19</v>
      </c>
      <c r="F13" s="25"/>
      <c r="G13" s="28"/>
      <c r="H13" s="25"/>
      <c r="I13" s="25"/>
      <c r="J13" s="28">
        <f>SUM(I10:I12)</f>
        <v>316.24099999999999</v>
      </c>
    </row>
    <row r="14" spans="2:11" x14ac:dyDescent="0.2">
      <c r="B14" s="1" t="s">
        <v>8</v>
      </c>
      <c r="F14" s="25"/>
      <c r="G14" s="25">
        <f>SUM(G8:G9)</f>
        <v>2328.2749999999996</v>
      </c>
      <c r="H14" s="25"/>
      <c r="I14" s="25"/>
      <c r="J14" s="25">
        <f>SUM(J8:J13)</f>
        <v>2644.5159999999996</v>
      </c>
    </row>
    <row r="15" spans="2:11" x14ac:dyDescent="0.2">
      <c r="F15" s="25"/>
      <c r="G15" s="25"/>
      <c r="H15" s="25"/>
      <c r="I15" s="25"/>
      <c r="J15" s="25"/>
    </row>
    <row r="16" spans="2:11" x14ac:dyDescent="0.2">
      <c r="B16" s="1" t="s">
        <v>14</v>
      </c>
      <c r="F16" s="25"/>
      <c r="G16" s="25"/>
      <c r="H16" s="25"/>
      <c r="I16" s="25"/>
      <c r="J16" s="25"/>
    </row>
    <row r="17" spans="2:10" x14ac:dyDescent="0.2">
      <c r="B17" s="3" t="s">
        <v>20</v>
      </c>
      <c r="F17" s="25">
        <v>0</v>
      </c>
      <c r="G17" s="25"/>
      <c r="H17" s="25"/>
      <c r="I17" s="25">
        <v>0</v>
      </c>
      <c r="J17" s="25"/>
    </row>
    <row r="18" spans="2:10" x14ac:dyDescent="0.2">
      <c r="B18" s="3" t="s">
        <v>21</v>
      </c>
      <c r="F18" s="28">
        <v>0</v>
      </c>
      <c r="G18" s="25"/>
      <c r="H18" s="25"/>
      <c r="I18" s="28">
        <v>0</v>
      </c>
      <c r="J18" s="25"/>
    </row>
    <row r="19" spans="2:10" x14ac:dyDescent="0.2">
      <c r="B19" s="1" t="s">
        <v>17</v>
      </c>
      <c r="F19" s="25"/>
      <c r="G19" s="25">
        <f>SUM(F17:F18)</f>
        <v>0</v>
      </c>
      <c r="H19" s="25"/>
      <c r="I19" s="25"/>
      <c r="J19" s="25">
        <f>SUM(I17:I18)</f>
        <v>0</v>
      </c>
    </row>
    <row r="20" spans="2:10" x14ac:dyDescent="0.2">
      <c r="F20" s="25"/>
      <c r="G20" s="28"/>
      <c r="H20" s="25"/>
      <c r="I20" s="25"/>
      <c r="J20" s="28"/>
    </row>
    <row r="21" spans="2:10" x14ac:dyDescent="0.2">
      <c r="B21" s="1" t="s">
        <v>1</v>
      </c>
      <c r="F21" s="25"/>
      <c r="G21" s="25">
        <f>G14-G19</f>
        <v>2328.2749999999996</v>
      </c>
      <c r="H21" s="25"/>
      <c r="I21" s="25"/>
      <c r="J21" s="25">
        <f>J14-J19</f>
        <v>2644.5159999999996</v>
      </c>
    </row>
    <row r="22" spans="2:10" x14ac:dyDescent="0.2">
      <c r="F22" s="25"/>
      <c r="G22" s="25"/>
      <c r="H22" s="25"/>
      <c r="I22" s="25"/>
      <c r="J22" s="25"/>
    </row>
    <row r="23" spans="2:10" x14ac:dyDescent="0.2">
      <c r="B23" s="1" t="s">
        <v>49</v>
      </c>
      <c r="F23" s="25"/>
      <c r="G23" s="25">
        <f>50.45+3.468</f>
        <v>53.918000000000006</v>
      </c>
      <c r="H23" s="25"/>
      <c r="I23" s="25"/>
      <c r="J23" s="25">
        <f>50.45+3.468</f>
        <v>53.918000000000006</v>
      </c>
    </row>
    <row r="24" spans="2:10" x14ac:dyDescent="0.2">
      <c r="F24" s="25"/>
      <c r="G24" s="28"/>
      <c r="H24" s="25"/>
      <c r="I24" s="25"/>
      <c r="J24" s="28"/>
    </row>
    <row r="25" spans="2:10" x14ac:dyDescent="0.2">
      <c r="B25" s="1" t="s">
        <v>16</v>
      </c>
      <c r="F25" s="25"/>
      <c r="G25" s="25">
        <f>G21-G23</f>
        <v>2274.3569999999995</v>
      </c>
      <c r="H25" s="25"/>
      <c r="I25" s="25"/>
      <c r="J25" s="25">
        <f>J21-J23</f>
        <v>2590.5979999999995</v>
      </c>
    </row>
    <row r="26" spans="2:10" x14ac:dyDescent="0.2">
      <c r="F26" s="25"/>
      <c r="G26" s="25"/>
      <c r="H26" s="25"/>
      <c r="I26" s="25"/>
      <c r="J26" s="25"/>
    </row>
    <row r="27" spans="2:10" x14ac:dyDescent="0.2">
      <c r="B27" s="8" t="s">
        <v>9</v>
      </c>
      <c r="F27" s="25">
        <v>1408</v>
      </c>
      <c r="G27" s="25"/>
      <c r="H27" s="25"/>
      <c r="I27" s="25">
        <v>1408</v>
      </c>
      <c r="J27" s="25"/>
    </row>
    <row r="28" spans="2:10" x14ac:dyDescent="0.2">
      <c r="B28" s="8" t="s">
        <v>10</v>
      </c>
      <c r="F28" s="28">
        <v>347</v>
      </c>
      <c r="G28" s="25"/>
      <c r="H28" s="25"/>
      <c r="I28" s="28">
        <v>347</v>
      </c>
      <c r="J28" s="25"/>
    </row>
    <row r="29" spans="2:10" x14ac:dyDescent="0.2">
      <c r="B29" s="9" t="s">
        <v>11</v>
      </c>
      <c r="F29" s="25"/>
      <c r="G29" s="25">
        <f>SUM(F27:F28)</f>
        <v>1755</v>
      </c>
      <c r="H29" s="25"/>
      <c r="I29" s="25"/>
      <c r="J29" s="25">
        <f>SUM(I27:I28)</f>
        <v>1755</v>
      </c>
    </row>
    <row r="31" spans="2:10" x14ac:dyDescent="0.2">
      <c r="B31" s="4" t="s">
        <v>13</v>
      </c>
      <c r="G31" s="20">
        <f>G25/G29</f>
        <v>1.2959299145299144</v>
      </c>
      <c r="J31" s="20">
        <f>J25/J29</f>
        <v>1.4761242165242163</v>
      </c>
    </row>
    <row r="33" spans="2:10" x14ac:dyDescent="0.2">
      <c r="G33" s="13">
        <v>1.3</v>
      </c>
      <c r="J33" s="1">
        <v>1.48</v>
      </c>
    </row>
    <row r="36" spans="2:10" x14ac:dyDescent="0.2">
      <c r="B36" s="4" t="s">
        <v>62</v>
      </c>
      <c r="C36" s="4" t="s">
        <v>63</v>
      </c>
    </row>
    <row r="37" spans="2:10" x14ac:dyDescent="0.2">
      <c r="B37" s="1" t="s">
        <v>67</v>
      </c>
      <c r="C37" s="1" t="s">
        <v>54</v>
      </c>
    </row>
    <row r="38" spans="2:10" x14ac:dyDescent="0.2">
      <c r="B38" s="1" t="s">
        <v>68</v>
      </c>
      <c r="C38" s="1" t="s">
        <v>71</v>
      </c>
    </row>
    <row r="39" spans="2:10" x14ac:dyDescent="0.2">
      <c r="B39" s="1" t="s">
        <v>69</v>
      </c>
      <c r="C39" s="1" t="s">
        <v>70</v>
      </c>
    </row>
  </sheetData>
  <mergeCells count="2">
    <mergeCell ref="F4:G4"/>
    <mergeCell ref="I4:J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39"/>
  <sheetViews>
    <sheetView showGridLines="0" topLeftCell="A7" workbookViewId="0">
      <selection activeCell="P13" sqref="P13"/>
    </sheetView>
  </sheetViews>
  <sheetFormatPr defaultRowHeight="12.75" x14ac:dyDescent="0.2"/>
  <cols>
    <col min="1" max="1" width="4.7109375" style="1" customWidth="1"/>
    <col min="2" max="2" width="35.7109375" style="1" customWidth="1"/>
    <col min="3" max="16384" width="9.140625" style="1"/>
  </cols>
  <sheetData>
    <row r="2" spans="2:10" x14ac:dyDescent="0.2">
      <c r="B2" s="4" t="s">
        <v>36</v>
      </c>
    </row>
    <row r="4" spans="2:10" x14ac:dyDescent="0.2">
      <c r="F4" s="51" t="s">
        <v>15</v>
      </c>
      <c r="G4" s="51"/>
      <c r="I4" s="51" t="s">
        <v>22</v>
      </c>
      <c r="J4" s="51"/>
    </row>
    <row r="5" spans="2:10" x14ac:dyDescent="0.2">
      <c r="B5" s="1" t="s">
        <v>6</v>
      </c>
      <c r="F5" s="7">
        <v>0.1</v>
      </c>
      <c r="I5" s="7">
        <v>0.1</v>
      </c>
    </row>
    <row r="6" spans="2:10" x14ac:dyDescent="0.2">
      <c r="B6" s="1" t="s">
        <v>7</v>
      </c>
      <c r="F6" s="1">
        <v>13.5</v>
      </c>
      <c r="I6" s="1">
        <v>13.5</v>
      </c>
    </row>
    <row r="8" spans="2:10" x14ac:dyDescent="0.2">
      <c r="B8" s="1" t="s">
        <v>33</v>
      </c>
      <c r="G8" s="5">
        <f>F6/F5</f>
        <v>135</v>
      </c>
      <c r="J8" s="5">
        <f>I6/I5</f>
        <v>135</v>
      </c>
    </row>
    <row r="9" spans="2:10" x14ac:dyDescent="0.2">
      <c r="B9" s="1" t="s">
        <v>12</v>
      </c>
      <c r="G9" s="17">
        <f>1.5+39.45+3-1.501</f>
        <v>42.449000000000005</v>
      </c>
      <c r="J9" s="17">
        <f>1.5+39.45+3-1.501</f>
        <v>42.449000000000005</v>
      </c>
    </row>
    <row r="10" spans="2:10" x14ac:dyDescent="0.2">
      <c r="B10" s="3" t="s">
        <v>42</v>
      </c>
      <c r="F10" s="2"/>
      <c r="G10" s="12"/>
      <c r="I10" s="17">
        <v>1.724</v>
      </c>
      <c r="J10" s="12"/>
    </row>
    <row r="11" spans="2:10" x14ac:dyDescent="0.2">
      <c r="B11" s="3" t="s">
        <v>41</v>
      </c>
      <c r="F11" s="2"/>
      <c r="G11" s="12"/>
      <c r="I11" s="17">
        <v>0</v>
      </c>
      <c r="J11" s="12"/>
    </row>
    <row r="12" spans="2:10" x14ac:dyDescent="0.2">
      <c r="B12" s="3" t="s">
        <v>51</v>
      </c>
      <c r="F12" s="14"/>
      <c r="G12" s="12"/>
      <c r="I12" s="18">
        <v>43.191000000000003</v>
      </c>
      <c r="J12" s="12"/>
    </row>
    <row r="13" spans="2:10" x14ac:dyDescent="0.2">
      <c r="B13" s="1" t="s">
        <v>19</v>
      </c>
      <c r="G13" s="10"/>
      <c r="J13" s="10">
        <f>SUM(I10:I12)</f>
        <v>44.914999999999999</v>
      </c>
    </row>
    <row r="14" spans="2:10" x14ac:dyDescent="0.2">
      <c r="B14" s="1" t="s">
        <v>8</v>
      </c>
      <c r="G14" s="6">
        <f>SUM(G8:G9)</f>
        <v>177.44900000000001</v>
      </c>
      <c r="J14" s="6">
        <f>SUM(J8:J13)</f>
        <v>222.364</v>
      </c>
    </row>
    <row r="15" spans="2:10" x14ac:dyDescent="0.2">
      <c r="G15" s="6"/>
    </row>
    <row r="16" spans="2:10" x14ac:dyDescent="0.2">
      <c r="B16" s="1" t="s">
        <v>14</v>
      </c>
    </row>
    <row r="17" spans="2:10" x14ac:dyDescent="0.2">
      <c r="B17" s="3" t="s">
        <v>34</v>
      </c>
      <c r="F17" s="16">
        <v>19.358000000000001</v>
      </c>
      <c r="I17" s="16">
        <v>19.358000000000001</v>
      </c>
    </row>
    <row r="18" spans="2:10" x14ac:dyDescent="0.2">
      <c r="B18" s="3" t="s">
        <v>35</v>
      </c>
      <c r="F18" s="16">
        <v>9.61</v>
      </c>
      <c r="I18" s="16">
        <v>9.61</v>
      </c>
    </row>
    <row r="19" spans="2:10" x14ac:dyDescent="0.2">
      <c r="B19" s="3" t="s">
        <v>43</v>
      </c>
      <c r="F19" s="15">
        <v>14.018000000000001</v>
      </c>
      <c r="I19" s="15">
        <v>14.018000000000001</v>
      </c>
    </row>
    <row r="20" spans="2:10" x14ac:dyDescent="0.2">
      <c r="B20" s="1" t="s">
        <v>17</v>
      </c>
      <c r="G20" s="2">
        <f>SUM(F17:F19)</f>
        <v>42.986000000000004</v>
      </c>
      <c r="J20" s="2">
        <f>SUM(I17:I19)</f>
        <v>42.986000000000004</v>
      </c>
    </row>
    <row r="21" spans="2:10" x14ac:dyDescent="0.2">
      <c r="G21" s="11"/>
      <c r="J21" s="11"/>
    </row>
    <row r="22" spans="2:10" x14ac:dyDescent="0.2">
      <c r="B22" s="1" t="s">
        <v>1</v>
      </c>
      <c r="G22" s="2">
        <f>G14-G20</f>
        <v>134.46300000000002</v>
      </c>
      <c r="J22" s="2">
        <f>J14-J20</f>
        <v>179.37799999999999</v>
      </c>
    </row>
    <row r="24" spans="2:10" x14ac:dyDescent="0.2">
      <c r="B24" s="1" t="s">
        <v>47</v>
      </c>
      <c r="G24" s="16">
        <v>0.57999999999999996</v>
      </c>
      <c r="J24" s="16">
        <v>0.57999999999999996</v>
      </c>
    </row>
    <row r="25" spans="2:10" x14ac:dyDescent="0.2">
      <c r="G25" s="11"/>
      <c r="J25" s="11"/>
    </row>
    <row r="26" spans="2:10" x14ac:dyDescent="0.2">
      <c r="B26" s="1" t="s">
        <v>16</v>
      </c>
      <c r="G26" s="2">
        <f>G22-G24</f>
        <v>133.88300000000001</v>
      </c>
      <c r="J26" s="2">
        <f>J22-J24</f>
        <v>178.79799999999997</v>
      </c>
    </row>
    <row r="28" spans="2:10" x14ac:dyDescent="0.2">
      <c r="B28" s="8" t="s">
        <v>9</v>
      </c>
      <c r="F28" s="16">
        <v>173.37899999999999</v>
      </c>
      <c r="I28" s="16">
        <v>173.37899999999999</v>
      </c>
    </row>
    <row r="29" spans="2:10" x14ac:dyDescent="0.2">
      <c r="B29" s="8"/>
      <c r="F29" s="19"/>
      <c r="I29" s="19"/>
    </row>
    <row r="30" spans="2:10" x14ac:dyDescent="0.2">
      <c r="B30" s="9" t="s">
        <v>11</v>
      </c>
      <c r="G30" s="2">
        <f>SUM(F28:F29)</f>
        <v>173.37899999999999</v>
      </c>
      <c r="J30" s="2">
        <f>SUM(I28:I29)</f>
        <v>173.37899999999999</v>
      </c>
    </row>
    <row r="32" spans="2:10" x14ac:dyDescent="0.2">
      <c r="B32" s="4" t="s">
        <v>13</v>
      </c>
      <c r="G32" s="20">
        <f>G26/G30</f>
        <v>0.77219847847778578</v>
      </c>
      <c r="J32" s="20">
        <f>J26/J30</f>
        <v>1.0312552269882742</v>
      </c>
    </row>
    <row r="36" spans="2:3" x14ac:dyDescent="0.2">
      <c r="B36" s="4" t="s">
        <v>62</v>
      </c>
      <c r="C36" s="4" t="s">
        <v>63</v>
      </c>
    </row>
    <row r="37" spans="2:3" x14ac:dyDescent="0.2">
      <c r="B37" s="1" t="s">
        <v>72</v>
      </c>
      <c r="C37" s="1" t="s">
        <v>73</v>
      </c>
    </row>
    <row r="38" spans="2:3" x14ac:dyDescent="0.2">
      <c r="B38" s="1" t="s">
        <v>74</v>
      </c>
      <c r="C38" s="1" t="s">
        <v>56</v>
      </c>
    </row>
    <row r="39" spans="2:3" x14ac:dyDescent="0.2">
      <c r="B39" s="1" t="s">
        <v>75</v>
      </c>
      <c r="C39" s="1" t="s">
        <v>76</v>
      </c>
    </row>
  </sheetData>
  <mergeCells count="2">
    <mergeCell ref="F4:G4"/>
    <mergeCell ref="I4:J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40"/>
  <sheetViews>
    <sheetView showGridLines="0" workbookViewId="0">
      <selection activeCell="N13" sqref="N13"/>
    </sheetView>
  </sheetViews>
  <sheetFormatPr defaultRowHeight="12.75" x14ac:dyDescent="0.2"/>
  <cols>
    <col min="1" max="1" width="4.7109375" style="1" customWidth="1"/>
    <col min="2" max="2" width="35.7109375" style="1" customWidth="1"/>
    <col min="3" max="16384" width="9.140625" style="1"/>
  </cols>
  <sheetData>
    <row r="2" spans="2:10" x14ac:dyDescent="0.2">
      <c r="B2" s="4" t="s">
        <v>50</v>
      </c>
    </row>
    <row r="4" spans="2:10" x14ac:dyDescent="0.2">
      <c r="F4" s="51" t="s">
        <v>15</v>
      </c>
      <c r="G4" s="51"/>
      <c r="H4" s="4"/>
      <c r="I4" s="51" t="s">
        <v>22</v>
      </c>
      <c r="J4" s="51"/>
    </row>
    <row r="5" spans="2:10" x14ac:dyDescent="0.2">
      <c r="B5" s="1" t="s">
        <v>6</v>
      </c>
      <c r="F5" s="7">
        <v>0.51</v>
      </c>
      <c r="I5" s="7">
        <v>0.51</v>
      </c>
    </row>
    <row r="6" spans="2:10" x14ac:dyDescent="0.2">
      <c r="B6" s="1" t="s">
        <v>7</v>
      </c>
      <c r="F6" s="2">
        <v>152.82</v>
      </c>
      <c r="I6" s="2">
        <v>152.82</v>
      </c>
    </row>
    <row r="8" spans="2:10" x14ac:dyDescent="0.2">
      <c r="B8" s="1" t="s">
        <v>38</v>
      </c>
      <c r="G8" s="6">
        <f>F6/F5</f>
        <v>299.64705882352939</v>
      </c>
      <c r="J8" s="6">
        <f>I6/I5</f>
        <v>299.64705882352939</v>
      </c>
    </row>
    <row r="9" spans="2:10" x14ac:dyDescent="0.2">
      <c r="B9" s="1" t="s">
        <v>39</v>
      </c>
      <c r="G9" s="17">
        <v>0</v>
      </c>
      <c r="J9" s="17">
        <v>0</v>
      </c>
    </row>
    <row r="10" spans="2:10" x14ac:dyDescent="0.2">
      <c r="B10" s="3" t="s">
        <v>42</v>
      </c>
      <c r="F10" s="2"/>
      <c r="G10" s="12"/>
      <c r="I10" s="16"/>
      <c r="J10" s="12"/>
    </row>
    <row r="11" spans="2:10" x14ac:dyDescent="0.2">
      <c r="B11" s="3" t="s">
        <v>41</v>
      </c>
      <c r="F11" s="2"/>
      <c r="G11" s="12"/>
      <c r="I11" s="16"/>
      <c r="J11" s="12"/>
    </row>
    <row r="12" spans="2:10" x14ac:dyDescent="0.2">
      <c r="B12" s="3" t="s">
        <v>51</v>
      </c>
      <c r="F12" s="14"/>
      <c r="G12" s="12"/>
      <c r="I12" s="15">
        <v>3.0350000000000001</v>
      </c>
      <c r="J12" s="12"/>
    </row>
    <row r="13" spans="2:10" x14ac:dyDescent="0.2">
      <c r="B13" s="1" t="s">
        <v>40</v>
      </c>
      <c r="G13" s="10"/>
      <c r="J13" s="10">
        <f>SUM(I10:I12)</f>
        <v>3.0350000000000001</v>
      </c>
    </row>
    <row r="14" spans="2:10" x14ac:dyDescent="0.2">
      <c r="B14" s="1" t="s">
        <v>8</v>
      </c>
      <c r="G14" s="6">
        <f>SUM(G8:G9)</f>
        <v>299.64705882352939</v>
      </c>
      <c r="J14" s="6">
        <f>SUM(J8:J13)</f>
        <v>302.68205882352942</v>
      </c>
    </row>
    <row r="15" spans="2:10" x14ac:dyDescent="0.2">
      <c r="G15" s="6"/>
    </row>
    <row r="16" spans="2:10" x14ac:dyDescent="0.2">
      <c r="B16" s="1" t="s">
        <v>14</v>
      </c>
    </row>
    <row r="17" spans="2:10" x14ac:dyDescent="0.2">
      <c r="B17" s="3"/>
    </row>
    <row r="18" spans="2:10" x14ac:dyDescent="0.2">
      <c r="B18" s="3" t="s">
        <v>35</v>
      </c>
      <c r="F18" s="15">
        <v>15.083</v>
      </c>
      <c r="I18" s="15">
        <v>15.083</v>
      </c>
    </row>
    <row r="19" spans="2:10" x14ac:dyDescent="0.2">
      <c r="B19" s="1" t="s">
        <v>17</v>
      </c>
      <c r="G19" s="2">
        <f>SUM(F17:F18)</f>
        <v>15.083</v>
      </c>
      <c r="J19" s="2">
        <f>SUM(I17:I18)</f>
        <v>15.083</v>
      </c>
    </row>
    <row r="20" spans="2:10" x14ac:dyDescent="0.2">
      <c r="G20" s="11"/>
      <c r="J20" s="11"/>
    </row>
    <row r="21" spans="2:10" x14ac:dyDescent="0.2">
      <c r="B21" s="1" t="s">
        <v>1</v>
      </c>
      <c r="G21" s="2">
        <f>G14-G19</f>
        <v>284.56405882352936</v>
      </c>
      <c r="J21" s="2">
        <f>J14-J19</f>
        <v>287.59905882352939</v>
      </c>
    </row>
    <row r="23" spans="2:10" x14ac:dyDescent="0.2">
      <c r="B23" s="1" t="s">
        <v>48</v>
      </c>
      <c r="G23" s="16">
        <v>5.8959999999999999</v>
      </c>
      <c r="J23" s="16">
        <v>5.8959999999999999</v>
      </c>
    </row>
    <row r="24" spans="2:10" x14ac:dyDescent="0.2">
      <c r="G24" s="11"/>
      <c r="J24" s="11"/>
    </row>
    <row r="25" spans="2:10" x14ac:dyDescent="0.2">
      <c r="B25" s="1" t="s">
        <v>16</v>
      </c>
      <c r="G25" s="2">
        <f>G21-G23</f>
        <v>278.66805882352935</v>
      </c>
      <c r="J25" s="2">
        <f>J21-J23</f>
        <v>281.70305882352937</v>
      </c>
    </row>
    <row r="27" spans="2:10" x14ac:dyDescent="0.2">
      <c r="B27" s="8" t="s">
        <v>9</v>
      </c>
      <c r="F27" s="16">
        <v>147.44300000000001</v>
      </c>
      <c r="I27" s="16">
        <v>147.44300000000001</v>
      </c>
    </row>
    <row r="28" spans="2:10" x14ac:dyDescent="0.2">
      <c r="B28" s="8"/>
      <c r="F28" s="19"/>
      <c r="I28" s="19"/>
    </row>
    <row r="29" spans="2:10" x14ac:dyDescent="0.2">
      <c r="B29" s="9" t="s">
        <v>37</v>
      </c>
      <c r="G29" s="2">
        <f>SUM(F27:F28)</f>
        <v>147.44300000000001</v>
      </c>
      <c r="J29" s="2">
        <f>SUM(I27:I28)</f>
        <v>147.44300000000001</v>
      </c>
    </row>
    <row r="31" spans="2:10" x14ac:dyDescent="0.2">
      <c r="B31" s="4" t="s">
        <v>13</v>
      </c>
      <c r="G31" s="20">
        <f>G25/G29</f>
        <v>1.8900053500235978</v>
      </c>
      <c r="J31" s="20">
        <f>J25/J29</f>
        <v>1.9105895757922</v>
      </c>
    </row>
    <row r="36" spans="2:3" x14ac:dyDescent="0.2">
      <c r="B36" s="4" t="s">
        <v>62</v>
      </c>
      <c r="C36" s="4" t="s">
        <v>63</v>
      </c>
    </row>
    <row r="37" spans="2:3" x14ac:dyDescent="0.2">
      <c r="B37" s="1" t="s">
        <v>77</v>
      </c>
      <c r="C37" s="1" t="s">
        <v>78</v>
      </c>
    </row>
    <row r="38" spans="2:3" x14ac:dyDescent="0.2">
      <c r="B38" s="1" t="s">
        <v>79</v>
      </c>
      <c r="C38" s="1" t="s">
        <v>55</v>
      </c>
    </row>
    <row r="39" spans="2:3" x14ac:dyDescent="0.2">
      <c r="B39" s="1" t="s">
        <v>82</v>
      </c>
      <c r="C39" s="1" t="s">
        <v>83</v>
      </c>
    </row>
    <row r="40" spans="2:3" x14ac:dyDescent="0.2">
      <c r="B40" s="1" t="s">
        <v>80</v>
      </c>
      <c r="C40" s="1" t="s">
        <v>81</v>
      </c>
    </row>
  </sheetData>
  <mergeCells count="2">
    <mergeCell ref="F4:G4"/>
    <mergeCell ref="I4:J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Vector RAB x</vt:lpstr>
      <vt:lpstr>Powerco RAB x</vt:lpstr>
      <vt:lpstr>The Lines Co RAB x</vt:lpstr>
      <vt:lpstr>OtagoNet RAB 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2014-10-29T01:25:01Z</dcterms:created>
  <dcterms:modified xsi:type="dcterms:W3CDTF">2014-10-29T04:03:39Z</dcterms:modified>
</cp:coreProperties>
</file>